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100" windowHeight="1185"/>
  </bookViews>
  <sheets>
    <sheet name="Смета 12 гр. по ФЕР" sheetId="5" r:id="rId1"/>
    <sheet name="Акт КС-2 c НР и СП" sheetId="6" r:id="rId2"/>
    <sheet name="Source" sheetId="1" r:id="rId3"/>
    <sheet name="SourceObSm" sheetId="2" r:id="rId4"/>
    <sheet name="SmtRes" sheetId="3" r:id="rId5"/>
    <sheet name="EtalonRes" sheetId="4" r:id="rId6"/>
  </sheets>
  <definedNames>
    <definedName name="_xlnm.Print_Titles" localSheetId="1">'Акт КС-2 c НР и СП'!$35:$35</definedName>
    <definedName name="_xlnm.Print_Titles" localSheetId="0">'Смета 12 гр. по ФЕР'!$26:$26</definedName>
    <definedName name="_xlnm.Print_Area" localSheetId="1">'Акт КС-2 c НР и СП'!$A$1:$H$600</definedName>
    <definedName name="_xlnm.Print_Area" localSheetId="0">'Смета 12 гр. по ФЕР'!$A$1:$L$395</definedName>
  </definedNames>
  <calcPr calcId="145621"/>
</workbook>
</file>

<file path=xl/calcChain.xml><?xml version="1.0" encoding="utf-8"?>
<calcChain xmlns="http://schemas.openxmlformats.org/spreadsheetml/2006/main">
  <c r="G595" i="6" l="1"/>
  <c r="G590" i="6"/>
  <c r="C595" i="6"/>
  <c r="C590" i="6"/>
  <c r="C587" i="6"/>
  <c r="C586" i="6"/>
  <c r="C585" i="6"/>
  <c r="C581" i="6"/>
  <c r="C580" i="6"/>
  <c r="C579" i="6"/>
  <c r="F569" i="6"/>
  <c r="F568" i="6"/>
  <c r="D567" i="6"/>
  <c r="D566" i="6"/>
  <c r="D565" i="6"/>
  <c r="D564" i="6"/>
  <c r="F563" i="6"/>
  <c r="E563" i="6"/>
  <c r="C563" i="6"/>
  <c r="D563" i="6"/>
  <c r="B563" i="6"/>
  <c r="D562" i="6"/>
  <c r="F561" i="6"/>
  <c r="E561" i="6"/>
  <c r="C561" i="6"/>
  <c r="D561" i="6"/>
  <c r="B561" i="6"/>
  <c r="D560" i="6"/>
  <c r="F559" i="6"/>
  <c r="E559" i="6"/>
  <c r="C559" i="6"/>
  <c r="D559" i="6"/>
  <c r="B559" i="6"/>
  <c r="A558" i="6"/>
  <c r="D552" i="6"/>
  <c r="E551" i="6"/>
  <c r="C551" i="6"/>
  <c r="D551" i="6"/>
  <c r="B551" i="6"/>
  <c r="F549" i="6"/>
  <c r="F548" i="6"/>
  <c r="D547" i="6"/>
  <c r="D546" i="6"/>
  <c r="D545" i="6"/>
  <c r="D544" i="6"/>
  <c r="F543" i="6"/>
  <c r="E543" i="6"/>
  <c r="C543" i="6"/>
  <c r="D543" i="6"/>
  <c r="B543" i="6"/>
  <c r="D542" i="6"/>
  <c r="E541" i="6"/>
  <c r="C541" i="6"/>
  <c r="D541" i="6"/>
  <c r="B541" i="6"/>
  <c r="F539" i="6"/>
  <c r="F538" i="6"/>
  <c r="D537" i="6"/>
  <c r="D536" i="6"/>
  <c r="D535" i="6"/>
  <c r="D534" i="6"/>
  <c r="E532" i="6"/>
  <c r="C532" i="6"/>
  <c r="D532" i="6"/>
  <c r="B532" i="6"/>
  <c r="D531" i="6"/>
  <c r="E530" i="6"/>
  <c r="C530" i="6"/>
  <c r="D530" i="6"/>
  <c r="B530" i="6"/>
  <c r="F528" i="6"/>
  <c r="F527" i="6"/>
  <c r="D526" i="6"/>
  <c r="D525" i="6"/>
  <c r="D524" i="6"/>
  <c r="D523" i="6"/>
  <c r="E521" i="6"/>
  <c r="C521" i="6"/>
  <c r="D521" i="6"/>
  <c r="B521" i="6"/>
  <c r="F519" i="6"/>
  <c r="F518" i="6"/>
  <c r="D517" i="6"/>
  <c r="D516" i="6"/>
  <c r="D515" i="6"/>
  <c r="D514" i="6"/>
  <c r="E512" i="6"/>
  <c r="C512" i="6"/>
  <c r="D512" i="6"/>
  <c r="B512" i="6"/>
  <c r="D511" i="6"/>
  <c r="E510" i="6"/>
  <c r="C510" i="6"/>
  <c r="D510" i="6"/>
  <c r="B510" i="6"/>
  <c r="F508" i="6"/>
  <c r="F507" i="6"/>
  <c r="D506" i="6"/>
  <c r="D505" i="6"/>
  <c r="D504" i="6"/>
  <c r="D503" i="6"/>
  <c r="E501" i="6"/>
  <c r="C501" i="6"/>
  <c r="D501" i="6"/>
  <c r="B501" i="6"/>
  <c r="D500" i="6"/>
  <c r="E499" i="6"/>
  <c r="C499" i="6"/>
  <c r="D499" i="6"/>
  <c r="B499" i="6"/>
  <c r="F497" i="6"/>
  <c r="F496" i="6"/>
  <c r="D495" i="6"/>
  <c r="D494" i="6"/>
  <c r="D493" i="6"/>
  <c r="D492" i="6"/>
  <c r="E490" i="6"/>
  <c r="C490" i="6"/>
  <c r="D490" i="6"/>
  <c r="B490" i="6"/>
  <c r="F488" i="6"/>
  <c r="F487" i="6"/>
  <c r="D480" i="6"/>
  <c r="D479" i="6"/>
  <c r="D478" i="6"/>
  <c r="D477" i="6"/>
  <c r="F476" i="6"/>
  <c r="E476" i="6"/>
  <c r="C476" i="6"/>
  <c r="D476" i="6"/>
  <c r="B476" i="6"/>
  <c r="F474" i="6"/>
  <c r="F473" i="6"/>
  <c r="D466" i="6"/>
  <c r="D465" i="6"/>
  <c r="D464" i="6"/>
  <c r="D463" i="6"/>
  <c r="F462" i="6"/>
  <c r="E462" i="6"/>
  <c r="C462" i="6"/>
  <c r="D462" i="6"/>
  <c r="B462" i="6"/>
  <c r="F460" i="6"/>
  <c r="F459" i="6"/>
  <c r="D458" i="6"/>
  <c r="D457" i="6"/>
  <c r="D456" i="6"/>
  <c r="D455" i="6"/>
  <c r="E453" i="6"/>
  <c r="C453" i="6"/>
  <c r="D453" i="6"/>
  <c r="B453" i="6"/>
  <c r="F451" i="6"/>
  <c r="F450" i="6"/>
  <c r="D449" i="6"/>
  <c r="D448" i="6"/>
  <c r="D447" i="6"/>
  <c r="D446" i="6"/>
  <c r="E444" i="6"/>
  <c r="C444" i="6"/>
  <c r="D444" i="6"/>
  <c r="B444" i="6"/>
  <c r="D443" i="6"/>
  <c r="E442" i="6"/>
  <c r="C442" i="6"/>
  <c r="D442" i="6"/>
  <c r="B442" i="6"/>
  <c r="F440" i="6"/>
  <c r="F439" i="6"/>
  <c r="D438" i="6"/>
  <c r="D437" i="6"/>
  <c r="D436" i="6"/>
  <c r="D435" i="6"/>
  <c r="E433" i="6"/>
  <c r="C433" i="6"/>
  <c r="D433" i="6"/>
  <c r="B433" i="6"/>
  <c r="A432" i="6"/>
  <c r="D426" i="6"/>
  <c r="E425" i="6"/>
  <c r="C425" i="6"/>
  <c r="D425" i="6"/>
  <c r="B425" i="6"/>
  <c r="D424" i="6"/>
  <c r="E423" i="6"/>
  <c r="C423" i="6"/>
  <c r="D423" i="6"/>
  <c r="B423" i="6"/>
  <c r="D422" i="6"/>
  <c r="E421" i="6"/>
  <c r="C421" i="6"/>
  <c r="D421" i="6"/>
  <c r="B421" i="6"/>
  <c r="D420" i="6"/>
  <c r="E419" i="6"/>
  <c r="C419" i="6"/>
  <c r="D419" i="6"/>
  <c r="B419" i="6"/>
  <c r="D418" i="6"/>
  <c r="E417" i="6"/>
  <c r="C417" i="6"/>
  <c r="D417" i="6"/>
  <c r="B417" i="6"/>
  <c r="D416" i="6"/>
  <c r="E415" i="6"/>
  <c r="C415" i="6"/>
  <c r="D415" i="6"/>
  <c r="B415" i="6"/>
  <c r="H413" i="6"/>
  <c r="G413" i="6"/>
  <c r="F412" i="6"/>
  <c r="H411" i="6"/>
  <c r="G411" i="6"/>
  <c r="F410" i="6"/>
  <c r="D404" i="6"/>
  <c r="D403" i="6"/>
  <c r="D402" i="6"/>
  <c r="D401" i="6"/>
  <c r="E399" i="6"/>
  <c r="C399" i="6"/>
  <c r="D399" i="6"/>
  <c r="B399" i="6"/>
  <c r="H397" i="6"/>
  <c r="G397" i="6"/>
  <c r="F396" i="6"/>
  <c r="H395" i="6"/>
  <c r="G395" i="6"/>
  <c r="F394" i="6"/>
  <c r="D388" i="6"/>
  <c r="D387" i="6"/>
  <c r="D386" i="6"/>
  <c r="D385" i="6"/>
  <c r="E383" i="6"/>
  <c r="C383" i="6"/>
  <c r="D383" i="6"/>
  <c r="B383" i="6"/>
  <c r="D382" i="6"/>
  <c r="E381" i="6"/>
  <c r="C381" i="6"/>
  <c r="D381" i="6"/>
  <c r="B381" i="6"/>
  <c r="H379" i="6"/>
  <c r="G379" i="6"/>
  <c r="F378" i="6"/>
  <c r="H377" i="6"/>
  <c r="G377" i="6"/>
  <c r="F376" i="6"/>
  <c r="D370" i="6"/>
  <c r="D369" i="6"/>
  <c r="D368" i="6"/>
  <c r="D367" i="6"/>
  <c r="E365" i="6"/>
  <c r="C365" i="6"/>
  <c r="D365" i="6"/>
  <c r="B365" i="6"/>
  <c r="D364" i="6"/>
  <c r="E363" i="6"/>
  <c r="C363" i="6"/>
  <c r="D363" i="6"/>
  <c r="B363" i="6"/>
  <c r="D362" i="6"/>
  <c r="E361" i="6"/>
  <c r="C361" i="6"/>
  <c r="D361" i="6"/>
  <c r="B361" i="6"/>
  <c r="H359" i="6"/>
  <c r="G359" i="6"/>
  <c r="F358" i="6"/>
  <c r="H357" i="6"/>
  <c r="G357" i="6"/>
  <c r="F356" i="6"/>
  <c r="D350" i="6"/>
  <c r="D349" i="6"/>
  <c r="D348" i="6"/>
  <c r="D347" i="6"/>
  <c r="E345" i="6"/>
  <c r="C345" i="6"/>
  <c r="D345" i="6"/>
  <c r="B345" i="6"/>
  <c r="D344" i="6"/>
  <c r="E343" i="6"/>
  <c r="C343" i="6"/>
  <c r="D343" i="6"/>
  <c r="B343" i="6"/>
  <c r="D342" i="6"/>
  <c r="E341" i="6"/>
  <c r="C341" i="6"/>
  <c r="D341" i="6"/>
  <c r="B341" i="6"/>
  <c r="H339" i="6"/>
  <c r="G339" i="6"/>
  <c r="F338" i="6"/>
  <c r="H337" i="6"/>
  <c r="G337" i="6"/>
  <c r="F336" i="6"/>
  <c r="D330" i="6"/>
  <c r="D329" i="6"/>
  <c r="D328" i="6"/>
  <c r="D327" i="6"/>
  <c r="E325" i="6"/>
  <c r="C325" i="6"/>
  <c r="D325" i="6"/>
  <c r="B325" i="6"/>
  <c r="D324" i="6"/>
  <c r="E323" i="6"/>
  <c r="C323" i="6"/>
  <c r="D323" i="6"/>
  <c r="B323" i="6"/>
  <c r="D322" i="6"/>
  <c r="E321" i="6"/>
  <c r="C321" i="6"/>
  <c r="D321" i="6"/>
  <c r="B321" i="6"/>
  <c r="H319" i="6"/>
  <c r="G319" i="6"/>
  <c r="F318" i="6"/>
  <c r="H317" i="6"/>
  <c r="G317" i="6"/>
  <c r="F316" i="6"/>
  <c r="D310" i="6"/>
  <c r="D309" i="6"/>
  <c r="D308" i="6"/>
  <c r="D307" i="6"/>
  <c r="E305" i="6"/>
  <c r="C305" i="6"/>
  <c r="D305" i="6"/>
  <c r="B305" i="6"/>
  <c r="H303" i="6"/>
  <c r="G303" i="6"/>
  <c r="F302" i="6"/>
  <c r="H301" i="6"/>
  <c r="G301" i="6"/>
  <c r="F300" i="6"/>
  <c r="D294" i="6"/>
  <c r="D293" i="6"/>
  <c r="D292" i="6"/>
  <c r="D291" i="6"/>
  <c r="E289" i="6"/>
  <c r="C289" i="6"/>
  <c r="D289" i="6"/>
  <c r="B289" i="6"/>
  <c r="D288" i="6"/>
  <c r="E287" i="6"/>
  <c r="C287" i="6"/>
  <c r="D287" i="6"/>
  <c r="B287" i="6"/>
  <c r="D286" i="6"/>
  <c r="E285" i="6"/>
  <c r="C285" i="6"/>
  <c r="D285" i="6"/>
  <c r="B285" i="6"/>
  <c r="H283" i="6"/>
  <c r="G283" i="6"/>
  <c r="F282" i="6"/>
  <c r="H281" i="6"/>
  <c r="G281" i="6"/>
  <c r="F280" i="6"/>
  <c r="D274" i="6"/>
  <c r="D273" i="6"/>
  <c r="D272" i="6"/>
  <c r="D271" i="6"/>
  <c r="E269" i="6"/>
  <c r="C269" i="6"/>
  <c r="D269" i="6"/>
  <c r="B269" i="6"/>
  <c r="D268" i="6"/>
  <c r="E267" i="6"/>
  <c r="C267" i="6"/>
  <c r="D267" i="6"/>
  <c r="B267" i="6"/>
  <c r="D266" i="6"/>
  <c r="E265" i="6"/>
  <c r="C265" i="6"/>
  <c r="D265" i="6"/>
  <c r="B265" i="6"/>
  <c r="H263" i="6"/>
  <c r="G263" i="6"/>
  <c r="F262" i="6"/>
  <c r="H261" i="6"/>
  <c r="G261" i="6"/>
  <c r="F260" i="6"/>
  <c r="D254" i="6"/>
  <c r="D253" i="6"/>
  <c r="D252" i="6"/>
  <c r="D251" i="6"/>
  <c r="E249" i="6"/>
  <c r="C249" i="6"/>
  <c r="D249" i="6"/>
  <c r="B249" i="6"/>
  <c r="H247" i="6"/>
  <c r="G247" i="6"/>
  <c r="F246" i="6"/>
  <c r="H245" i="6"/>
  <c r="G245" i="6"/>
  <c r="F244" i="6"/>
  <c r="D238" i="6"/>
  <c r="D237" i="6"/>
  <c r="D236" i="6"/>
  <c r="D235" i="6"/>
  <c r="F234" i="6"/>
  <c r="E234" i="6"/>
  <c r="C234" i="6"/>
  <c r="D234" i="6"/>
  <c r="B234" i="6"/>
  <c r="D233" i="6"/>
  <c r="E232" i="6"/>
  <c r="C232" i="6"/>
  <c r="D232" i="6"/>
  <c r="B232" i="6"/>
  <c r="D231" i="6"/>
  <c r="E230" i="6"/>
  <c r="C230" i="6"/>
  <c r="D230" i="6"/>
  <c r="B230" i="6"/>
  <c r="D229" i="6"/>
  <c r="E228" i="6"/>
  <c r="C228" i="6"/>
  <c r="D228" i="6"/>
  <c r="B228" i="6"/>
  <c r="D227" i="6"/>
  <c r="E226" i="6"/>
  <c r="C226" i="6"/>
  <c r="D226" i="6"/>
  <c r="B226" i="6"/>
  <c r="H224" i="6"/>
  <c r="G224" i="6"/>
  <c r="F223" i="6"/>
  <c r="H222" i="6"/>
  <c r="G222" i="6"/>
  <c r="F221" i="6"/>
  <c r="D215" i="6"/>
  <c r="D214" i="6"/>
  <c r="D213" i="6"/>
  <c r="D212" i="6"/>
  <c r="E210" i="6"/>
  <c r="C210" i="6"/>
  <c r="D210" i="6"/>
  <c r="B210" i="6"/>
  <c r="D209" i="6"/>
  <c r="E208" i="6"/>
  <c r="C208" i="6"/>
  <c r="D208" i="6"/>
  <c r="B208" i="6"/>
  <c r="D207" i="6"/>
  <c r="E206" i="6"/>
  <c r="C206" i="6"/>
  <c r="D206" i="6"/>
  <c r="B206" i="6"/>
  <c r="H204" i="6"/>
  <c r="G204" i="6"/>
  <c r="F203" i="6"/>
  <c r="H202" i="6"/>
  <c r="G202" i="6"/>
  <c r="F201" i="6"/>
  <c r="D195" i="6"/>
  <c r="D194" i="6"/>
  <c r="D193" i="6"/>
  <c r="D192" i="6"/>
  <c r="E190" i="6"/>
  <c r="C190" i="6"/>
  <c r="D190" i="6"/>
  <c r="B190" i="6"/>
  <c r="D189" i="6"/>
  <c r="E188" i="6"/>
  <c r="C188" i="6"/>
  <c r="D188" i="6"/>
  <c r="B188" i="6"/>
  <c r="D187" i="6"/>
  <c r="E186" i="6"/>
  <c r="C186" i="6"/>
  <c r="D186" i="6"/>
  <c r="B186" i="6"/>
  <c r="H184" i="6"/>
  <c r="G184" i="6"/>
  <c r="F183" i="6"/>
  <c r="H182" i="6"/>
  <c r="G182" i="6"/>
  <c r="F181" i="6"/>
  <c r="D174" i="6"/>
  <c r="D173" i="6"/>
  <c r="D172" i="6"/>
  <c r="D171" i="6"/>
  <c r="E169" i="6"/>
  <c r="C169" i="6"/>
  <c r="D169" i="6"/>
  <c r="B169" i="6"/>
  <c r="D168" i="6"/>
  <c r="E167" i="6"/>
  <c r="C167" i="6"/>
  <c r="D167" i="6"/>
  <c r="B167" i="6"/>
  <c r="D166" i="6"/>
  <c r="E165" i="6"/>
  <c r="C165" i="6"/>
  <c r="D165" i="6"/>
  <c r="B165" i="6"/>
  <c r="H163" i="6"/>
  <c r="G163" i="6"/>
  <c r="F162" i="6"/>
  <c r="H161" i="6"/>
  <c r="G161" i="6"/>
  <c r="F160" i="6"/>
  <c r="D154" i="6"/>
  <c r="D153" i="6"/>
  <c r="D152" i="6"/>
  <c r="D151" i="6"/>
  <c r="E149" i="6"/>
  <c r="C149" i="6"/>
  <c r="D149" i="6"/>
  <c r="B149" i="6"/>
  <c r="D148" i="6"/>
  <c r="E147" i="6"/>
  <c r="C147" i="6"/>
  <c r="D147" i="6"/>
  <c r="B147" i="6"/>
  <c r="D146" i="6"/>
  <c r="E145" i="6"/>
  <c r="C145" i="6"/>
  <c r="D145" i="6"/>
  <c r="B145" i="6"/>
  <c r="H143" i="6"/>
  <c r="G143" i="6"/>
  <c r="F142" i="6"/>
  <c r="H141" i="6"/>
  <c r="G141" i="6"/>
  <c r="F140" i="6"/>
  <c r="D139" i="6"/>
  <c r="D138" i="6"/>
  <c r="D137" i="6"/>
  <c r="D136" i="6"/>
  <c r="F135" i="6"/>
  <c r="E135" i="6"/>
  <c r="C135" i="6"/>
  <c r="D135" i="6"/>
  <c r="B135" i="6"/>
  <c r="D134" i="6"/>
  <c r="E133" i="6"/>
  <c r="C133" i="6"/>
  <c r="D133" i="6"/>
  <c r="B133" i="6"/>
  <c r="D132" i="6"/>
  <c r="E131" i="6"/>
  <c r="C131" i="6"/>
  <c r="D131" i="6"/>
  <c r="B131" i="6"/>
  <c r="H129" i="6"/>
  <c r="G129" i="6"/>
  <c r="F128" i="6"/>
  <c r="H127" i="6"/>
  <c r="G127" i="6"/>
  <c r="F126" i="6"/>
  <c r="D120" i="6"/>
  <c r="D119" i="6"/>
  <c r="D118" i="6"/>
  <c r="D117" i="6"/>
  <c r="E115" i="6"/>
  <c r="C115" i="6"/>
  <c r="D115" i="6"/>
  <c r="B115" i="6"/>
  <c r="D114" i="6"/>
  <c r="E113" i="6"/>
  <c r="C113" i="6"/>
  <c r="D113" i="6"/>
  <c r="B113" i="6"/>
  <c r="D112" i="6"/>
  <c r="E111" i="6"/>
  <c r="C111" i="6"/>
  <c r="D111" i="6"/>
  <c r="B111" i="6"/>
  <c r="H109" i="6"/>
  <c r="G109" i="6"/>
  <c r="F108" i="6"/>
  <c r="H107" i="6"/>
  <c r="G107" i="6"/>
  <c r="F106" i="6"/>
  <c r="D100" i="6"/>
  <c r="D99" i="6"/>
  <c r="D98" i="6"/>
  <c r="D97" i="6"/>
  <c r="E95" i="6"/>
  <c r="C95" i="6"/>
  <c r="D95" i="6"/>
  <c r="B95" i="6"/>
  <c r="D94" i="6"/>
  <c r="E93" i="6"/>
  <c r="C93" i="6"/>
  <c r="D93" i="6"/>
  <c r="B93" i="6"/>
  <c r="D92" i="6"/>
  <c r="E91" i="6"/>
  <c r="C91" i="6"/>
  <c r="D91" i="6"/>
  <c r="B91" i="6"/>
  <c r="F89" i="6"/>
  <c r="F88" i="6"/>
  <c r="D87" i="6"/>
  <c r="D86" i="6"/>
  <c r="D85" i="6"/>
  <c r="D84" i="6"/>
  <c r="E82" i="6"/>
  <c r="C82" i="6"/>
  <c r="D82" i="6"/>
  <c r="B82" i="6"/>
  <c r="D81" i="6"/>
  <c r="E80" i="6"/>
  <c r="C80" i="6"/>
  <c r="D80" i="6"/>
  <c r="B80" i="6"/>
  <c r="D79" i="6"/>
  <c r="E78" i="6"/>
  <c r="D78" i="6"/>
  <c r="B78" i="6"/>
  <c r="F76" i="6"/>
  <c r="F75" i="6"/>
  <c r="D74" i="6"/>
  <c r="D73" i="6"/>
  <c r="D72" i="6"/>
  <c r="D71" i="6"/>
  <c r="E69" i="6"/>
  <c r="C69" i="6"/>
  <c r="D69" i="6"/>
  <c r="B69" i="6"/>
  <c r="F67" i="6"/>
  <c r="F66" i="6"/>
  <c r="D65" i="6"/>
  <c r="D64" i="6"/>
  <c r="D63" i="6"/>
  <c r="D62" i="6"/>
  <c r="E60" i="6"/>
  <c r="C60" i="6"/>
  <c r="D60" i="6"/>
  <c r="B60" i="6"/>
  <c r="F58" i="6"/>
  <c r="F57" i="6"/>
  <c r="D56" i="6"/>
  <c r="D55" i="6"/>
  <c r="D54" i="6"/>
  <c r="D53" i="6"/>
  <c r="E51" i="6"/>
  <c r="C51" i="6"/>
  <c r="D51" i="6"/>
  <c r="B51" i="6"/>
  <c r="H49" i="6"/>
  <c r="G49" i="6"/>
  <c r="F48" i="6"/>
  <c r="H47" i="6"/>
  <c r="G47" i="6"/>
  <c r="F46" i="6"/>
  <c r="D45" i="6"/>
  <c r="D44" i="6"/>
  <c r="D43" i="6"/>
  <c r="D42" i="6"/>
  <c r="E40" i="6"/>
  <c r="C40" i="6"/>
  <c r="D40" i="6"/>
  <c r="B40" i="6"/>
  <c r="A39" i="6"/>
  <c r="A37" i="6"/>
  <c r="D26" i="6"/>
  <c r="G22" i="6"/>
  <c r="G21" i="6"/>
  <c r="G20" i="6"/>
  <c r="G19" i="6"/>
  <c r="G16" i="6"/>
  <c r="AE17" i="6"/>
  <c r="C17" i="6"/>
  <c r="G14" i="6"/>
  <c r="G12" i="6"/>
  <c r="C13" i="6"/>
  <c r="G10" i="6"/>
  <c r="C11" i="6"/>
  <c r="G8" i="6"/>
  <c r="C9" i="6"/>
  <c r="A1" i="6"/>
  <c r="C393" i="5"/>
  <c r="C392" i="5"/>
  <c r="C391" i="5"/>
  <c r="Z387" i="5"/>
  <c r="Y387" i="5"/>
  <c r="X387" i="5"/>
  <c r="G386" i="5"/>
  <c r="E386" i="5"/>
  <c r="J385" i="5"/>
  <c r="E385" i="5"/>
  <c r="J384" i="5"/>
  <c r="E384" i="5"/>
  <c r="J383" i="5"/>
  <c r="G383" i="5"/>
  <c r="F383" i="5"/>
  <c r="J382" i="5"/>
  <c r="G382" i="5"/>
  <c r="F382" i="5"/>
  <c r="F381" i="5"/>
  <c r="E381" i="5"/>
  <c r="D381" i="5"/>
  <c r="I381" i="5"/>
  <c r="C381" i="5"/>
  <c r="B381" i="5"/>
  <c r="A381" i="5"/>
  <c r="Z380" i="5"/>
  <c r="Y380" i="5"/>
  <c r="X380" i="5"/>
  <c r="J379" i="5"/>
  <c r="G379" i="5"/>
  <c r="F379" i="5"/>
  <c r="U379" i="5"/>
  <c r="S379" i="5"/>
  <c r="E379" i="5"/>
  <c r="D379" i="5"/>
  <c r="I379" i="5"/>
  <c r="C379" i="5"/>
  <c r="B379" i="5"/>
  <c r="A379" i="5"/>
  <c r="Z378" i="5"/>
  <c r="Y378" i="5"/>
  <c r="X378" i="5"/>
  <c r="J377" i="5"/>
  <c r="G377" i="5"/>
  <c r="F377" i="5"/>
  <c r="U377" i="5"/>
  <c r="S377" i="5"/>
  <c r="E377" i="5"/>
  <c r="D377" i="5"/>
  <c r="I377" i="5"/>
  <c r="C377" i="5"/>
  <c r="B377" i="5"/>
  <c r="A377" i="5"/>
  <c r="A376" i="5"/>
  <c r="Z372" i="5"/>
  <c r="Y372" i="5"/>
  <c r="W372" i="5"/>
  <c r="J371" i="5"/>
  <c r="Z371" i="5"/>
  <c r="Y371" i="5"/>
  <c r="W371" i="5"/>
  <c r="F371" i="5"/>
  <c r="D371" i="5"/>
  <c r="C371" i="5"/>
  <c r="B371" i="5"/>
  <c r="A371" i="5"/>
  <c r="G370" i="5"/>
  <c r="E370" i="5"/>
  <c r="J369" i="5"/>
  <c r="E369" i="5"/>
  <c r="J368" i="5"/>
  <c r="E368" i="5"/>
  <c r="J367" i="5"/>
  <c r="G367" i="5"/>
  <c r="F367" i="5"/>
  <c r="J366" i="5"/>
  <c r="G366" i="5"/>
  <c r="F366" i="5"/>
  <c r="J365" i="5"/>
  <c r="G365" i="5"/>
  <c r="F365" i="5"/>
  <c r="J364" i="5"/>
  <c r="G364" i="5"/>
  <c r="F364" i="5"/>
  <c r="F363" i="5"/>
  <c r="E363" i="5"/>
  <c r="D363" i="5"/>
  <c r="I363" i="5"/>
  <c r="C363" i="5"/>
  <c r="B363" i="5"/>
  <c r="A363" i="5"/>
  <c r="Z362" i="5"/>
  <c r="Y362" i="5"/>
  <c r="W362" i="5"/>
  <c r="J361" i="5"/>
  <c r="Z361" i="5"/>
  <c r="Y361" i="5"/>
  <c r="W361" i="5"/>
  <c r="F361" i="5"/>
  <c r="D361" i="5"/>
  <c r="C361" i="5"/>
  <c r="B361" i="5"/>
  <c r="A361" i="5"/>
  <c r="G360" i="5"/>
  <c r="E360" i="5"/>
  <c r="J359" i="5"/>
  <c r="E359" i="5"/>
  <c r="J358" i="5"/>
  <c r="E358" i="5"/>
  <c r="J357" i="5"/>
  <c r="G357" i="5"/>
  <c r="F357" i="5"/>
  <c r="J356" i="5"/>
  <c r="G356" i="5"/>
  <c r="F356" i="5"/>
  <c r="J355" i="5"/>
  <c r="G355" i="5"/>
  <c r="F355" i="5"/>
  <c r="J354" i="5"/>
  <c r="G354" i="5"/>
  <c r="F354" i="5"/>
  <c r="F352" i="5"/>
  <c r="D352" i="5"/>
  <c r="I352" i="5"/>
  <c r="C352" i="5"/>
  <c r="B352" i="5"/>
  <c r="A352" i="5"/>
  <c r="Z351" i="5"/>
  <c r="Y351" i="5"/>
  <c r="W351" i="5"/>
  <c r="J350" i="5"/>
  <c r="Z350" i="5"/>
  <c r="Y350" i="5"/>
  <c r="W350" i="5"/>
  <c r="F350" i="5"/>
  <c r="D350" i="5"/>
  <c r="C350" i="5"/>
  <c r="B350" i="5"/>
  <c r="A350" i="5"/>
  <c r="G349" i="5"/>
  <c r="E349" i="5"/>
  <c r="J348" i="5"/>
  <c r="E348" i="5"/>
  <c r="J347" i="5"/>
  <c r="E347" i="5"/>
  <c r="J346" i="5"/>
  <c r="G346" i="5"/>
  <c r="F346" i="5"/>
  <c r="J345" i="5"/>
  <c r="G345" i="5"/>
  <c r="F345" i="5"/>
  <c r="J344" i="5"/>
  <c r="G344" i="5"/>
  <c r="F344" i="5"/>
  <c r="J343" i="5"/>
  <c r="G343" i="5"/>
  <c r="F343" i="5"/>
  <c r="F341" i="5"/>
  <c r="D341" i="5"/>
  <c r="I341" i="5"/>
  <c r="C341" i="5"/>
  <c r="B341" i="5"/>
  <c r="A341" i="5"/>
  <c r="Z340" i="5"/>
  <c r="Y340" i="5"/>
  <c r="X340" i="5"/>
  <c r="G339" i="5"/>
  <c r="E339" i="5"/>
  <c r="J338" i="5"/>
  <c r="E338" i="5"/>
  <c r="J337" i="5"/>
  <c r="E337" i="5"/>
  <c r="J336" i="5"/>
  <c r="G336" i="5"/>
  <c r="F336" i="5"/>
  <c r="F334" i="5"/>
  <c r="D334" i="5"/>
  <c r="I334" i="5"/>
  <c r="C334" i="5"/>
  <c r="B334" i="5"/>
  <c r="A334" i="5"/>
  <c r="Z333" i="5"/>
  <c r="Y333" i="5"/>
  <c r="W333" i="5"/>
  <c r="J332" i="5"/>
  <c r="Z332" i="5"/>
  <c r="Y332" i="5"/>
  <c r="W332" i="5"/>
  <c r="F332" i="5"/>
  <c r="D332" i="5"/>
  <c r="C332" i="5"/>
  <c r="B332" i="5"/>
  <c r="A332" i="5"/>
  <c r="G331" i="5"/>
  <c r="E331" i="5"/>
  <c r="J330" i="5"/>
  <c r="E330" i="5"/>
  <c r="J329" i="5"/>
  <c r="E329" i="5"/>
  <c r="J328" i="5"/>
  <c r="G328" i="5"/>
  <c r="F328" i="5"/>
  <c r="J327" i="5"/>
  <c r="G327" i="5"/>
  <c r="F327" i="5"/>
  <c r="J326" i="5"/>
  <c r="G326" i="5"/>
  <c r="F326" i="5"/>
  <c r="J325" i="5"/>
  <c r="G325" i="5"/>
  <c r="F325" i="5"/>
  <c r="F323" i="5"/>
  <c r="D323" i="5"/>
  <c r="I323" i="5"/>
  <c r="C323" i="5"/>
  <c r="B323" i="5"/>
  <c r="A323" i="5"/>
  <c r="Z322" i="5"/>
  <c r="Y322" i="5"/>
  <c r="W322" i="5"/>
  <c r="J321" i="5"/>
  <c r="Z321" i="5"/>
  <c r="Y321" i="5"/>
  <c r="W321" i="5"/>
  <c r="F321" i="5"/>
  <c r="D321" i="5"/>
  <c r="C321" i="5"/>
  <c r="B321" i="5"/>
  <c r="A321" i="5"/>
  <c r="G320" i="5"/>
  <c r="E320" i="5"/>
  <c r="J319" i="5"/>
  <c r="E319" i="5"/>
  <c r="J318" i="5"/>
  <c r="E318" i="5"/>
  <c r="J317" i="5"/>
  <c r="G317" i="5"/>
  <c r="F317" i="5"/>
  <c r="J316" i="5"/>
  <c r="G316" i="5"/>
  <c r="F316" i="5"/>
  <c r="J315" i="5"/>
  <c r="G315" i="5"/>
  <c r="F315" i="5"/>
  <c r="J314" i="5"/>
  <c r="G314" i="5"/>
  <c r="F314" i="5"/>
  <c r="F312" i="5"/>
  <c r="D312" i="5"/>
  <c r="I312" i="5"/>
  <c r="C312" i="5"/>
  <c r="B312" i="5"/>
  <c r="A312" i="5"/>
  <c r="Z311" i="5"/>
  <c r="Y311" i="5"/>
  <c r="W311" i="5"/>
  <c r="G310" i="5"/>
  <c r="E310" i="5"/>
  <c r="J309" i="5"/>
  <c r="E309" i="5"/>
  <c r="J308" i="5"/>
  <c r="E308" i="5"/>
  <c r="J307" i="5"/>
  <c r="G307" i="5"/>
  <c r="F307" i="5"/>
  <c r="F306" i="5"/>
  <c r="E306" i="5"/>
  <c r="D306" i="5"/>
  <c r="I306" i="5"/>
  <c r="C306" i="5"/>
  <c r="B306" i="5"/>
  <c r="A306" i="5"/>
  <c r="Z305" i="5"/>
  <c r="Y305" i="5"/>
  <c r="W305" i="5"/>
  <c r="G304" i="5"/>
  <c r="E304" i="5"/>
  <c r="J303" i="5"/>
  <c r="E303" i="5"/>
  <c r="J302" i="5"/>
  <c r="E302" i="5"/>
  <c r="J301" i="5"/>
  <c r="G301" i="5"/>
  <c r="F301" i="5"/>
  <c r="J300" i="5"/>
  <c r="G300" i="5"/>
  <c r="F300" i="5"/>
  <c r="J299" i="5"/>
  <c r="G299" i="5"/>
  <c r="F299" i="5"/>
  <c r="F298" i="5"/>
  <c r="E298" i="5"/>
  <c r="D298" i="5"/>
  <c r="I298" i="5"/>
  <c r="C298" i="5"/>
  <c r="B298" i="5"/>
  <c r="A298" i="5"/>
  <c r="Z297" i="5"/>
  <c r="Y297" i="5"/>
  <c r="X297" i="5"/>
  <c r="G296" i="5"/>
  <c r="E296" i="5"/>
  <c r="J295" i="5"/>
  <c r="E295" i="5"/>
  <c r="J294" i="5"/>
  <c r="E294" i="5"/>
  <c r="J293" i="5"/>
  <c r="G293" i="5"/>
  <c r="F293" i="5"/>
  <c r="F291" i="5"/>
  <c r="D291" i="5"/>
  <c r="I291" i="5"/>
  <c r="C291" i="5"/>
  <c r="B291" i="5"/>
  <c r="A291" i="5"/>
  <c r="Z290" i="5"/>
  <c r="Y290" i="5"/>
  <c r="X290" i="5"/>
  <c r="G289" i="5"/>
  <c r="E289" i="5"/>
  <c r="J288" i="5"/>
  <c r="E288" i="5"/>
  <c r="J287" i="5"/>
  <c r="E287" i="5"/>
  <c r="J286" i="5"/>
  <c r="G286" i="5"/>
  <c r="F286" i="5"/>
  <c r="J285" i="5"/>
  <c r="G285" i="5"/>
  <c r="F285" i="5"/>
  <c r="J284" i="5"/>
  <c r="G284" i="5"/>
  <c r="F284" i="5"/>
  <c r="F282" i="5"/>
  <c r="D282" i="5"/>
  <c r="I282" i="5"/>
  <c r="C282" i="5"/>
  <c r="B282" i="5"/>
  <c r="A282" i="5"/>
  <c r="Z281" i="5"/>
  <c r="Y281" i="5"/>
  <c r="X281" i="5"/>
  <c r="J280" i="5"/>
  <c r="Z280" i="5"/>
  <c r="Y280" i="5"/>
  <c r="X280" i="5"/>
  <c r="F280" i="5"/>
  <c r="D280" i="5"/>
  <c r="C280" i="5"/>
  <c r="B280" i="5"/>
  <c r="A280" i="5"/>
  <c r="G279" i="5"/>
  <c r="E279" i="5"/>
  <c r="J278" i="5"/>
  <c r="E278" i="5"/>
  <c r="J277" i="5"/>
  <c r="E277" i="5"/>
  <c r="J276" i="5"/>
  <c r="G276" i="5"/>
  <c r="F276" i="5"/>
  <c r="F274" i="5"/>
  <c r="D274" i="5"/>
  <c r="I274" i="5"/>
  <c r="C274" i="5"/>
  <c r="B274" i="5"/>
  <c r="A274" i="5"/>
  <c r="A273" i="5"/>
  <c r="Z270" i="5"/>
  <c r="Y270" i="5"/>
  <c r="X270" i="5"/>
  <c r="J269" i="5"/>
  <c r="Z269" i="5"/>
  <c r="Y269" i="5"/>
  <c r="X269" i="5"/>
  <c r="F269" i="5"/>
  <c r="D269" i="5"/>
  <c r="C269" i="5"/>
  <c r="B269" i="5"/>
  <c r="A269" i="5"/>
  <c r="J268" i="5"/>
  <c r="Z268" i="5"/>
  <c r="Y268" i="5"/>
  <c r="X268" i="5"/>
  <c r="F268" i="5"/>
  <c r="D268" i="5"/>
  <c r="C268" i="5"/>
  <c r="B268" i="5"/>
  <c r="A268" i="5"/>
  <c r="J267" i="5"/>
  <c r="Z267" i="5"/>
  <c r="Y267" i="5"/>
  <c r="X267" i="5"/>
  <c r="F267" i="5"/>
  <c r="D267" i="5"/>
  <c r="C267" i="5"/>
  <c r="B267" i="5"/>
  <c r="A267" i="5"/>
  <c r="J266" i="5"/>
  <c r="Z266" i="5"/>
  <c r="Y266" i="5"/>
  <c r="X266" i="5"/>
  <c r="F266" i="5"/>
  <c r="D266" i="5"/>
  <c r="C266" i="5"/>
  <c r="B266" i="5"/>
  <c r="A266" i="5"/>
  <c r="J265" i="5"/>
  <c r="Z265" i="5"/>
  <c r="Y265" i="5"/>
  <c r="X265" i="5"/>
  <c r="F265" i="5"/>
  <c r="D265" i="5"/>
  <c r="C265" i="5"/>
  <c r="B265" i="5"/>
  <c r="A265" i="5"/>
  <c r="J264" i="5"/>
  <c r="Z264" i="5"/>
  <c r="Y264" i="5"/>
  <c r="X264" i="5"/>
  <c r="F264" i="5"/>
  <c r="D264" i="5"/>
  <c r="C264" i="5"/>
  <c r="B264" i="5"/>
  <c r="A264" i="5"/>
  <c r="G263" i="5"/>
  <c r="E263" i="5"/>
  <c r="J262" i="5"/>
  <c r="F262" i="5"/>
  <c r="E262" i="5"/>
  <c r="J261" i="5"/>
  <c r="F261" i="5"/>
  <c r="E261" i="5"/>
  <c r="J260" i="5"/>
  <c r="G260" i="5"/>
  <c r="F260" i="5"/>
  <c r="J259" i="5"/>
  <c r="G259" i="5"/>
  <c r="F259" i="5"/>
  <c r="J258" i="5"/>
  <c r="G258" i="5"/>
  <c r="F258" i="5"/>
  <c r="J257" i="5"/>
  <c r="G257" i="5"/>
  <c r="F257" i="5"/>
  <c r="F255" i="5"/>
  <c r="D255" i="5"/>
  <c r="I255" i="5"/>
  <c r="C255" i="5"/>
  <c r="B255" i="5"/>
  <c r="A255" i="5"/>
  <c r="Z254" i="5"/>
  <c r="Y254" i="5"/>
  <c r="X254" i="5"/>
  <c r="G253" i="5"/>
  <c r="E253" i="5"/>
  <c r="J252" i="5"/>
  <c r="F252" i="5"/>
  <c r="E252" i="5"/>
  <c r="J251" i="5"/>
  <c r="F251" i="5"/>
  <c r="E251" i="5"/>
  <c r="J250" i="5"/>
  <c r="G250" i="5"/>
  <c r="F250" i="5"/>
  <c r="J249" i="5"/>
  <c r="G249" i="5"/>
  <c r="F249" i="5"/>
  <c r="J248" i="5"/>
  <c r="G248" i="5"/>
  <c r="F248" i="5"/>
  <c r="J247" i="5"/>
  <c r="G247" i="5"/>
  <c r="F247" i="5"/>
  <c r="F245" i="5"/>
  <c r="D245" i="5"/>
  <c r="I245" i="5"/>
  <c r="C245" i="5"/>
  <c r="B245" i="5"/>
  <c r="A245" i="5"/>
  <c r="Z244" i="5"/>
  <c r="Y244" i="5"/>
  <c r="X244" i="5"/>
  <c r="J243" i="5"/>
  <c r="Z243" i="5"/>
  <c r="Y243" i="5"/>
  <c r="X243" i="5"/>
  <c r="F243" i="5"/>
  <c r="D243" i="5"/>
  <c r="C243" i="5"/>
  <c r="B243" i="5"/>
  <c r="A243" i="5"/>
  <c r="G242" i="5"/>
  <c r="E242" i="5"/>
  <c r="J241" i="5"/>
  <c r="F241" i="5"/>
  <c r="E241" i="5"/>
  <c r="J240" i="5"/>
  <c r="F240" i="5"/>
  <c r="E240" i="5"/>
  <c r="J239" i="5"/>
  <c r="G239" i="5"/>
  <c r="F239" i="5"/>
  <c r="J238" i="5"/>
  <c r="G238" i="5"/>
  <c r="F238" i="5"/>
  <c r="J237" i="5"/>
  <c r="G237" i="5"/>
  <c r="F237" i="5"/>
  <c r="J236" i="5"/>
  <c r="G236" i="5"/>
  <c r="F236" i="5"/>
  <c r="F234" i="5"/>
  <c r="D234" i="5"/>
  <c r="I234" i="5"/>
  <c r="C234" i="5"/>
  <c r="B234" i="5"/>
  <c r="A234" i="5"/>
  <c r="Z233" i="5"/>
  <c r="Y233" i="5"/>
  <c r="X233" i="5"/>
  <c r="J232" i="5"/>
  <c r="Z232" i="5"/>
  <c r="Y232" i="5"/>
  <c r="X232" i="5"/>
  <c r="F232" i="5"/>
  <c r="D232" i="5"/>
  <c r="C232" i="5"/>
  <c r="B232" i="5"/>
  <c r="A232" i="5"/>
  <c r="J231" i="5"/>
  <c r="Z231" i="5"/>
  <c r="Y231" i="5"/>
  <c r="X231" i="5"/>
  <c r="F231" i="5"/>
  <c r="D231" i="5"/>
  <c r="C231" i="5"/>
  <c r="B231" i="5"/>
  <c r="A231" i="5"/>
  <c r="G230" i="5"/>
  <c r="E230" i="5"/>
  <c r="J229" i="5"/>
  <c r="F229" i="5"/>
  <c r="E229" i="5"/>
  <c r="J228" i="5"/>
  <c r="F228" i="5"/>
  <c r="E228" i="5"/>
  <c r="J227" i="5"/>
  <c r="G227" i="5"/>
  <c r="F227" i="5"/>
  <c r="J226" i="5"/>
  <c r="G226" i="5"/>
  <c r="F226" i="5"/>
  <c r="J225" i="5"/>
  <c r="G225" i="5"/>
  <c r="F225" i="5"/>
  <c r="J224" i="5"/>
  <c r="G224" i="5"/>
  <c r="F224" i="5"/>
  <c r="F222" i="5"/>
  <c r="D222" i="5"/>
  <c r="I222" i="5"/>
  <c r="C222" i="5"/>
  <c r="B222" i="5"/>
  <c r="A222" i="5"/>
  <c r="Z221" i="5"/>
  <c r="Y221" i="5"/>
  <c r="X221" i="5"/>
  <c r="J220" i="5"/>
  <c r="Z220" i="5"/>
  <c r="Y220" i="5"/>
  <c r="X220" i="5"/>
  <c r="F220" i="5"/>
  <c r="D220" i="5"/>
  <c r="C220" i="5"/>
  <c r="B220" i="5"/>
  <c r="A220" i="5"/>
  <c r="J219" i="5"/>
  <c r="Z219" i="5"/>
  <c r="Y219" i="5"/>
  <c r="X219" i="5"/>
  <c r="F219" i="5"/>
  <c r="D219" i="5"/>
  <c r="C219" i="5"/>
  <c r="B219" i="5"/>
  <c r="A219" i="5"/>
  <c r="G218" i="5"/>
  <c r="E218" i="5"/>
  <c r="J217" i="5"/>
  <c r="F217" i="5"/>
  <c r="E217" i="5"/>
  <c r="J216" i="5"/>
  <c r="F216" i="5"/>
  <c r="E216" i="5"/>
  <c r="J215" i="5"/>
  <c r="G215" i="5"/>
  <c r="F215" i="5"/>
  <c r="J214" i="5"/>
  <c r="G214" i="5"/>
  <c r="F214" i="5"/>
  <c r="J213" i="5"/>
  <c r="G213" i="5"/>
  <c r="F213" i="5"/>
  <c r="J212" i="5"/>
  <c r="G212" i="5"/>
  <c r="F212" i="5"/>
  <c r="F210" i="5"/>
  <c r="D210" i="5"/>
  <c r="I210" i="5"/>
  <c r="C210" i="5"/>
  <c r="B210" i="5"/>
  <c r="A210" i="5"/>
  <c r="Z209" i="5"/>
  <c r="Y209" i="5"/>
  <c r="X209" i="5"/>
  <c r="J208" i="5"/>
  <c r="Z208" i="5"/>
  <c r="Y208" i="5"/>
  <c r="X208" i="5"/>
  <c r="F208" i="5"/>
  <c r="D208" i="5"/>
  <c r="C208" i="5"/>
  <c r="B208" i="5"/>
  <c r="A208" i="5"/>
  <c r="J207" i="5"/>
  <c r="Z207" i="5"/>
  <c r="Y207" i="5"/>
  <c r="X207" i="5"/>
  <c r="F207" i="5"/>
  <c r="D207" i="5"/>
  <c r="C207" i="5"/>
  <c r="B207" i="5"/>
  <c r="A207" i="5"/>
  <c r="G206" i="5"/>
  <c r="E206" i="5"/>
  <c r="J205" i="5"/>
  <c r="F205" i="5"/>
  <c r="E205" i="5"/>
  <c r="J204" i="5"/>
  <c r="F204" i="5"/>
  <c r="E204" i="5"/>
  <c r="J203" i="5"/>
  <c r="G203" i="5"/>
  <c r="F203" i="5"/>
  <c r="J202" i="5"/>
  <c r="G202" i="5"/>
  <c r="F202" i="5"/>
  <c r="J201" i="5"/>
  <c r="G201" i="5"/>
  <c r="F201" i="5"/>
  <c r="J200" i="5"/>
  <c r="G200" i="5"/>
  <c r="F200" i="5"/>
  <c r="F198" i="5"/>
  <c r="D198" i="5"/>
  <c r="I198" i="5"/>
  <c r="C198" i="5"/>
  <c r="B198" i="5"/>
  <c r="A198" i="5"/>
  <c r="Z197" i="5"/>
  <c r="Y197" i="5"/>
  <c r="X197" i="5"/>
  <c r="G196" i="5"/>
  <c r="E196" i="5"/>
  <c r="J195" i="5"/>
  <c r="F195" i="5"/>
  <c r="E195" i="5"/>
  <c r="J194" i="5"/>
  <c r="F194" i="5"/>
  <c r="E194" i="5"/>
  <c r="J193" i="5"/>
  <c r="G193" i="5"/>
  <c r="F193" i="5"/>
  <c r="J192" i="5"/>
  <c r="G192" i="5"/>
  <c r="F192" i="5"/>
  <c r="J191" i="5"/>
  <c r="G191" i="5"/>
  <c r="F191" i="5"/>
  <c r="J190" i="5"/>
  <c r="G190" i="5"/>
  <c r="F190" i="5"/>
  <c r="F188" i="5"/>
  <c r="D188" i="5"/>
  <c r="I188" i="5"/>
  <c r="C188" i="5"/>
  <c r="B188" i="5"/>
  <c r="A188" i="5"/>
  <c r="Z187" i="5"/>
  <c r="Y187" i="5"/>
  <c r="X187" i="5"/>
  <c r="J186" i="5"/>
  <c r="Z186" i="5"/>
  <c r="Y186" i="5"/>
  <c r="X186" i="5"/>
  <c r="F186" i="5"/>
  <c r="D186" i="5"/>
  <c r="C186" i="5"/>
  <c r="B186" i="5"/>
  <c r="A186" i="5"/>
  <c r="J185" i="5"/>
  <c r="Z185" i="5"/>
  <c r="Y185" i="5"/>
  <c r="X185" i="5"/>
  <c r="F185" i="5"/>
  <c r="D185" i="5"/>
  <c r="C185" i="5"/>
  <c r="B185" i="5"/>
  <c r="A185" i="5"/>
  <c r="G184" i="5"/>
  <c r="E184" i="5"/>
  <c r="J183" i="5"/>
  <c r="F183" i="5"/>
  <c r="E183" i="5"/>
  <c r="J182" i="5"/>
  <c r="F182" i="5"/>
  <c r="E182" i="5"/>
  <c r="J181" i="5"/>
  <c r="G181" i="5"/>
  <c r="F181" i="5"/>
  <c r="J180" i="5"/>
  <c r="G180" i="5"/>
  <c r="F180" i="5"/>
  <c r="J179" i="5"/>
  <c r="G179" i="5"/>
  <c r="F179" i="5"/>
  <c r="J178" i="5"/>
  <c r="G178" i="5"/>
  <c r="F178" i="5"/>
  <c r="F176" i="5"/>
  <c r="D176" i="5"/>
  <c r="I176" i="5"/>
  <c r="C176" i="5"/>
  <c r="B176" i="5"/>
  <c r="A176" i="5"/>
  <c r="Z175" i="5"/>
  <c r="Y175" i="5"/>
  <c r="X175" i="5"/>
  <c r="J174" i="5"/>
  <c r="Z174" i="5"/>
  <c r="Y174" i="5"/>
  <c r="X174" i="5"/>
  <c r="F174" i="5"/>
  <c r="D174" i="5"/>
  <c r="C174" i="5"/>
  <c r="B174" i="5"/>
  <c r="A174" i="5"/>
  <c r="J173" i="5"/>
  <c r="Z173" i="5"/>
  <c r="Y173" i="5"/>
  <c r="X173" i="5"/>
  <c r="F173" i="5"/>
  <c r="D173" i="5"/>
  <c r="C173" i="5"/>
  <c r="B173" i="5"/>
  <c r="A173" i="5"/>
  <c r="G172" i="5"/>
  <c r="E172" i="5"/>
  <c r="J171" i="5"/>
  <c r="F171" i="5"/>
  <c r="E171" i="5"/>
  <c r="J170" i="5"/>
  <c r="F170" i="5"/>
  <c r="E170" i="5"/>
  <c r="J169" i="5"/>
  <c r="G169" i="5"/>
  <c r="F169" i="5"/>
  <c r="J168" i="5"/>
  <c r="G168" i="5"/>
  <c r="F168" i="5"/>
  <c r="J167" i="5"/>
  <c r="G167" i="5"/>
  <c r="F167" i="5"/>
  <c r="J166" i="5"/>
  <c r="G166" i="5"/>
  <c r="F166" i="5"/>
  <c r="F164" i="5"/>
  <c r="D164" i="5"/>
  <c r="I164" i="5"/>
  <c r="C164" i="5"/>
  <c r="B164" i="5"/>
  <c r="A164" i="5"/>
  <c r="Z163" i="5"/>
  <c r="Y163" i="5"/>
  <c r="X163" i="5"/>
  <c r="G162" i="5"/>
  <c r="E162" i="5"/>
  <c r="J161" i="5"/>
  <c r="F161" i="5"/>
  <c r="E161" i="5"/>
  <c r="J160" i="5"/>
  <c r="F160" i="5"/>
  <c r="E160" i="5"/>
  <c r="J159" i="5"/>
  <c r="G159" i="5"/>
  <c r="F159" i="5"/>
  <c r="F158" i="5"/>
  <c r="E158" i="5"/>
  <c r="D158" i="5"/>
  <c r="I158" i="5"/>
  <c r="C158" i="5"/>
  <c r="B158" i="5"/>
  <c r="A158" i="5"/>
  <c r="Z157" i="5"/>
  <c r="Y157" i="5"/>
  <c r="X157" i="5"/>
  <c r="J156" i="5"/>
  <c r="Z156" i="5"/>
  <c r="Y156" i="5"/>
  <c r="X156" i="5"/>
  <c r="F156" i="5"/>
  <c r="D156" i="5"/>
  <c r="C156" i="5"/>
  <c r="B156" i="5"/>
  <c r="A156" i="5"/>
  <c r="J155" i="5"/>
  <c r="Z155" i="5"/>
  <c r="Y155" i="5"/>
  <c r="X155" i="5"/>
  <c r="F155" i="5"/>
  <c r="D155" i="5"/>
  <c r="C155" i="5"/>
  <c r="B155" i="5"/>
  <c r="A155" i="5"/>
  <c r="J154" i="5"/>
  <c r="Z154" i="5"/>
  <c r="Y154" i="5"/>
  <c r="X154" i="5"/>
  <c r="F154" i="5"/>
  <c r="D154" i="5"/>
  <c r="C154" i="5"/>
  <c r="B154" i="5"/>
  <c r="A154" i="5"/>
  <c r="J153" i="5"/>
  <c r="Z153" i="5"/>
  <c r="Y153" i="5"/>
  <c r="X153" i="5"/>
  <c r="F153" i="5"/>
  <c r="D153" i="5"/>
  <c r="C153" i="5"/>
  <c r="B153" i="5"/>
  <c r="A153" i="5"/>
  <c r="G152" i="5"/>
  <c r="E152" i="5"/>
  <c r="J151" i="5"/>
  <c r="F151" i="5"/>
  <c r="E151" i="5"/>
  <c r="J150" i="5"/>
  <c r="F150" i="5"/>
  <c r="E150" i="5"/>
  <c r="J149" i="5"/>
  <c r="G149" i="5"/>
  <c r="F149" i="5"/>
  <c r="J148" i="5"/>
  <c r="G148" i="5"/>
  <c r="F148" i="5"/>
  <c r="J147" i="5"/>
  <c r="G147" i="5"/>
  <c r="F147" i="5"/>
  <c r="F145" i="5"/>
  <c r="D145" i="5"/>
  <c r="I145" i="5"/>
  <c r="C145" i="5"/>
  <c r="B145" i="5"/>
  <c r="A145" i="5"/>
  <c r="Z144" i="5"/>
  <c r="Y144" i="5"/>
  <c r="X144" i="5"/>
  <c r="J143" i="5"/>
  <c r="Z143" i="5"/>
  <c r="Y143" i="5"/>
  <c r="X143" i="5"/>
  <c r="F143" i="5"/>
  <c r="D143" i="5"/>
  <c r="C143" i="5"/>
  <c r="B143" i="5"/>
  <c r="A143" i="5"/>
  <c r="J142" i="5"/>
  <c r="Z142" i="5"/>
  <c r="Y142" i="5"/>
  <c r="X142" i="5"/>
  <c r="F142" i="5"/>
  <c r="D142" i="5"/>
  <c r="C142" i="5"/>
  <c r="B142" i="5"/>
  <c r="A142" i="5"/>
  <c r="G141" i="5"/>
  <c r="E141" i="5"/>
  <c r="J140" i="5"/>
  <c r="F140" i="5"/>
  <c r="E140" i="5"/>
  <c r="J139" i="5"/>
  <c r="F139" i="5"/>
  <c r="E139" i="5"/>
  <c r="J138" i="5"/>
  <c r="G138" i="5"/>
  <c r="F138" i="5"/>
  <c r="J137" i="5"/>
  <c r="G137" i="5"/>
  <c r="F137" i="5"/>
  <c r="J136" i="5"/>
  <c r="G136" i="5"/>
  <c r="F136" i="5"/>
  <c r="J135" i="5"/>
  <c r="G135" i="5"/>
  <c r="F135" i="5"/>
  <c r="F133" i="5"/>
  <c r="D133" i="5"/>
  <c r="I133" i="5"/>
  <c r="C133" i="5"/>
  <c r="B133" i="5"/>
  <c r="A133" i="5"/>
  <c r="Z132" i="5"/>
  <c r="Y132" i="5"/>
  <c r="X132" i="5"/>
  <c r="J131" i="5"/>
  <c r="Z131" i="5"/>
  <c r="Y131" i="5"/>
  <c r="X131" i="5"/>
  <c r="F131" i="5"/>
  <c r="D131" i="5"/>
  <c r="C131" i="5"/>
  <c r="B131" i="5"/>
  <c r="A131" i="5"/>
  <c r="J130" i="5"/>
  <c r="Z130" i="5"/>
  <c r="Y130" i="5"/>
  <c r="X130" i="5"/>
  <c r="F130" i="5"/>
  <c r="D130" i="5"/>
  <c r="C130" i="5"/>
  <c r="B130" i="5"/>
  <c r="A130" i="5"/>
  <c r="G129" i="5"/>
  <c r="E129" i="5"/>
  <c r="J128" i="5"/>
  <c r="F128" i="5"/>
  <c r="E128" i="5"/>
  <c r="J127" i="5"/>
  <c r="F127" i="5"/>
  <c r="E127" i="5"/>
  <c r="J126" i="5"/>
  <c r="G126" i="5"/>
  <c r="F126" i="5"/>
  <c r="J125" i="5"/>
  <c r="G125" i="5"/>
  <c r="F125" i="5"/>
  <c r="J124" i="5"/>
  <c r="G124" i="5"/>
  <c r="F124" i="5"/>
  <c r="F122" i="5"/>
  <c r="D122" i="5"/>
  <c r="I122" i="5"/>
  <c r="C122" i="5"/>
  <c r="B122" i="5"/>
  <c r="A122" i="5"/>
  <c r="Z121" i="5"/>
  <c r="Y121" i="5"/>
  <c r="X121" i="5"/>
  <c r="J120" i="5"/>
  <c r="Z120" i="5"/>
  <c r="Y120" i="5"/>
  <c r="X120" i="5"/>
  <c r="F120" i="5"/>
  <c r="D120" i="5"/>
  <c r="C120" i="5"/>
  <c r="B120" i="5"/>
  <c r="A120" i="5"/>
  <c r="J119" i="5"/>
  <c r="Z119" i="5"/>
  <c r="Y119" i="5"/>
  <c r="X119" i="5"/>
  <c r="F119" i="5"/>
  <c r="D119" i="5"/>
  <c r="C119" i="5"/>
  <c r="B119" i="5"/>
  <c r="A119" i="5"/>
  <c r="G118" i="5"/>
  <c r="E118" i="5"/>
  <c r="J117" i="5"/>
  <c r="F117" i="5"/>
  <c r="E117" i="5"/>
  <c r="J116" i="5"/>
  <c r="F116" i="5"/>
  <c r="E116" i="5"/>
  <c r="J115" i="5"/>
  <c r="G115" i="5"/>
  <c r="F115" i="5"/>
  <c r="J114" i="5"/>
  <c r="G114" i="5"/>
  <c r="F114" i="5"/>
  <c r="J113" i="5"/>
  <c r="G113" i="5"/>
  <c r="F113" i="5"/>
  <c r="J112" i="5"/>
  <c r="G112" i="5"/>
  <c r="F112" i="5"/>
  <c r="F110" i="5"/>
  <c r="D110" i="5"/>
  <c r="I110" i="5"/>
  <c r="C110" i="5"/>
  <c r="B110" i="5"/>
  <c r="A110" i="5"/>
  <c r="Z109" i="5"/>
  <c r="Y109" i="5"/>
  <c r="X109" i="5"/>
  <c r="J108" i="5"/>
  <c r="Z108" i="5"/>
  <c r="Y108" i="5"/>
  <c r="X108" i="5"/>
  <c r="F108" i="5"/>
  <c r="D108" i="5"/>
  <c r="C108" i="5"/>
  <c r="B108" i="5"/>
  <c r="A108" i="5"/>
  <c r="J107" i="5"/>
  <c r="Z107" i="5"/>
  <c r="Y107" i="5"/>
  <c r="X107" i="5"/>
  <c r="F107" i="5"/>
  <c r="D107" i="5"/>
  <c r="C107" i="5"/>
  <c r="B107" i="5"/>
  <c r="A107" i="5"/>
  <c r="G106" i="5"/>
  <c r="E106" i="5"/>
  <c r="J105" i="5"/>
  <c r="F105" i="5"/>
  <c r="E105" i="5"/>
  <c r="J104" i="5"/>
  <c r="F104" i="5"/>
  <c r="E104" i="5"/>
  <c r="J103" i="5"/>
  <c r="G103" i="5"/>
  <c r="F103" i="5"/>
  <c r="J102" i="5"/>
  <c r="G102" i="5"/>
  <c r="F102" i="5"/>
  <c r="J101" i="5"/>
  <c r="G101" i="5"/>
  <c r="F101" i="5"/>
  <c r="F100" i="5"/>
  <c r="E100" i="5"/>
  <c r="D100" i="5"/>
  <c r="I100" i="5"/>
  <c r="C100" i="5"/>
  <c r="B100" i="5"/>
  <c r="A100" i="5"/>
  <c r="Z99" i="5"/>
  <c r="Y99" i="5"/>
  <c r="X99" i="5"/>
  <c r="J98" i="5"/>
  <c r="Z98" i="5"/>
  <c r="Y98" i="5"/>
  <c r="X98" i="5"/>
  <c r="F98" i="5"/>
  <c r="D98" i="5"/>
  <c r="C98" i="5"/>
  <c r="B98" i="5"/>
  <c r="A98" i="5"/>
  <c r="J97" i="5"/>
  <c r="Z97" i="5"/>
  <c r="Y97" i="5"/>
  <c r="X97" i="5"/>
  <c r="F97" i="5"/>
  <c r="D97" i="5"/>
  <c r="C97" i="5"/>
  <c r="B97" i="5"/>
  <c r="A97" i="5"/>
  <c r="G96" i="5"/>
  <c r="E96" i="5"/>
  <c r="J95" i="5"/>
  <c r="F95" i="5"/>
  <c r="E95" i="5"/>
  <c r="J94" i="5"/>
  <c r="F94" i="5"/>
  <c r="E94" i="5"/>
  <c r="J93" i="5"/>
  <c r="G93" i="5"/>
  <c r="F93" i="5"/>
  <c r="J92" i="5"/>
  <c r="G92" i="5"/>
  <c r="F92" i="5"/>
  <c r="J91" i="5"/>
  <c r="G91" i="5"/>
  <c r="F91" i="5"/>
  <c r="J90" i="5"/>
  <c r="G90" i="5"/>
  <c r="F90" i="5"/>
  <c r="F88" i="5"/>
  <c r="D88" i="5"/>
  <c r="I88" i="5"/>
  <c r="C88" i="5"/>
  <c r="B88" i="5"/>
  <c r="A88" i="5"/>
  <c r="Z87" i="5"/>
  <c r="Y87" i="5"/>
  <c r="X87" i="5"/>
  <c r="J86" i="5"/>
  <c r="Z86" i="5"/>
  <c r="Y86" i="5"/>
  <c r="X86" i="5"/>
  <c r="F86" i="5"/>
  <c r="D86" i="5"/>
  <c r="C86" i="5"/>
  <c r="B86" i="5"/>
  <c r="A86" i="5"/>
  <c r="J85" i="5"/>
  <c r="Z85" i="5"/>
  <c r="Y85" i="5"/>
  <c r="X85" i="5"/>
  <c r="F85" i="5"/>
  <c r="D85" i="5"/>
  <c r="C85" i="5"/>
  <c r="B85" i="5"/>
  <c r="A85" i="5"/>
  <c r="G84" i="5"/>
  <c r="E84" i="5"/>
  <c r="J83" i="5"/>
  <c r="F83" i="5"/>
  <c r="E83" i="5"/>
  <c r="J82" i="5"/>
  <c r="F82" i="5"/>
  <c r="E82" i="5"/>
  <c r="J81" i="5"/>
  <c r="G81" i="5"/>
  <c r="F81" i="5"/>
  <c r="J80" i="5"/>
  <c r="G80" i="5"/>
  <c r="F80" i="5"/>
  <c r="J79" i="5"/>
  <c r="G79" i="5"/>
  <c r="F79" i="5"/>
  <c r="F77" i="5"/>
  <c r="D77" i="5"/>
  <c r="I77" i="5"/>
  <c r="C77" i="5"/>
  <c r="B77" i="5"/>
  <c r="A77" i="5"/>
  <c r="Z76" i="5"/>
  <c r="Y76" i="5"/>
  <c r="X76" i="5"/>
  <c r="J75" i="5"/>
  <c r="Z75" i="5"/>
  <c r="Y75" i="5"/>
  <c r="X75" i="5"/>
  <c r="F75" i="5"/>
  <c r="D75" i="5"/>
  <c r="C75" i="5"/>
  <c r="B75" i="5"/>
  <c r="A75" i="5"/>
  <c r="J74" i="5"/>
  <c r="Z74" i="5"/>
  <c r="Y74" i="5"/>
  <c r="X74" i="5"/>
  <c r="F74" i="5"/>
  <c r="D74" i="5"/>
  <c r="C74" i="5"/>
  <c r="B74" i="5"/>
  <c r="A74" i="5"/>
  <c r="G73" i="5"/>
  <c r="E73" i="5"/>
  <c r="J72" i="5"/>
  <c r="E72" i="5"/>
  <c r="J71" i="5"/>
  <c r="E71" i="5"/>
  <c r="J70" i="5"/>
  <c r="G70" i="5"/>
  <c r="F70" i="5"/>
  <c r="J69" i="5"/>
  <c r="G69" i="5"/>
  <c r="F69" i="5"/>
  <c r="J68" i="5"/>
  <c r="G68" i="5"/>
  <c r="F68" i="5"/>
  <c r="J67" i="5"/>
  <c r="G67" i="5"/>
  <c r="F67" i="5"/>
  <c r="F65" i="5"/>
  <c r="D65" i="5"/>
  <c r="I65" i="5"/>
  <c r="C65" i="5"/>
  <c r="B65" i="5"/>
  <c r="A65" i="5"/>
  <c r="Z64" i="5"/>
  <c r="Y64" i="5"/>
  <c r="X64" i="5"/>
  <c r="J63" i="5"/>
  <c r="Z63" i="5"/>
  <c r="Y63" i="5"/>
  <c r="X63" i="5"/>
  <c r="F63" i="5"/>
  <c r="D63" i="5"/>
  <c r="C63" i="5"/>
  <c r="B63" i="5"/>
  <c r="A63" i="5"/>
  <c r="J62" i="5"/>
  <c r="Z62" i="5"/>
  <c r="Y62" i="5"/>
  <c r="X62" i="5"/>
  <c r="F62" i="5"/>
  <c r="D62" i="5"/>
  <c r="C62" i="5"/>
  <c r="B62" i="5"/>
  <c r="A62" i="5"/>
  <c r="G61" i="5"/>
  <c r="E61" i="5"/>
  <c r="J60" i="5"/>
  <c r="E60" i="5"/>
  <c r="J59" i="5"/>
  <c r="E59" i="5"/>
  <c r="J58" i="5"/>
  <c r="G58" i="5"/>
  <c r="F58" i="5"/>
  <c r="J57" i="5"/>
  <c r="G57" i="5"/>
  <c r="F57" i="5"/>
  <c r="J56" i="5"/>
  <c r="G56" i="5"/>
  <c r="F56" i="5"/>
  <c r="J55" i="5"/>
  <c r="G55" i="5"/>
  <c r="F55" i="5"/>
  <c r="F53" i="5"/>
  <c r="D53" i="5"/>
  <c r="I53" i="5"/>
  <c r="C53" i="5"/>
  <c r="B53" i="5"/>
  <c r="A53" i="5"/>
  <c r="Z52" i="5"/>
  <c r="Y52" i="5"/>
  <c r="X52" i="5"/>
  <c r="G51" i="5"/>
  <c r="E51" i="5"/>
  <c r="J50" i="5"/>
  <c r="E50" i="5"/>
  <c r="J49" i="5"/>
  <c r="E49" i="5"/>
  <c r="J48" i="5"/>
  <c r="G48" i="5"/>
  <c r="F48" i="5"/>
  <c r="F46" i="5"/>
  <c r="D46" i="5"/>
  <c r="I46" i="5"/>
  <c r="C46" i="5"/>
  <c r="B46" i="5"/>
  <c r="A46" i="5"/>
  <c r="Z45" i="5"/>
  <c r="Y45" i="5"/>
  <c r="X45" i="5"/>
  <c r="G44" i="5"/>
  <c r="E44" i="5"/>
  <c r="J43" i="5"/>
  <c r="E43" i="5"/>
  <c r="J42" i="5"/>
  <c r="E42" i="5"/>
  <c r="J41" i="5"/>
  <c r="G41" i="5"/>
  <c r="F41" i="5"/>
  <c r="J40" i="5"/>
  <c r="G40" i="5"/>
  <c r="F40" i="5"/>
  <c r="J39" i="5"/>
  <c r="G39" i="5"/>
  <c r="F39" i="5"/>
  <c r="F37" i="5"/>
  <c r="D37" i="5"/>
  <c r="I37" i="5"/>
  <c r="C37" i="5"/>
  <c r="B37" i="5"/>
  <c r="A37" i="5"/>
  <c r="Z36" i="5"/>
  <c r="Y36" i="5"/>
  <c r="X36" i="5"/>
  <c r="G35" i="5"/>
  <c r="E35" i="5"/>
  <c r="J34" i="5"/>
  <c r="F34" i="5"/>
  <c r="E34" i="5"/>
  <c r="J33" i="5"/>
  <c r="F33" i="5"/>
  <c r="E33" i="5"/>
  <c r="J32" i="5"/>
  <c r="G32" i="5"/>
  <c r="F32" i="5"/>
  <c r="J31" i="5"/>
  <c r="G31" i="5"/>
  <c r="F31" i="5"/>
  <c r="J30" i="5"/>
  <c r="G30" i="5"/>
  <c r="F30" i="5"/>
  <c r="F28" i="5"/>
  <c r="D28" i="5"/>
  <c r="I28" i="5"/>
  <c r="C28" i="5"/>
  <c r="B28" i="5"/>
  <c r="A28" i="5"/>
  <c r="A27" i="5"/>
  <c r="A1" i="5"/>
  <c r="G19" i="5" l="1"/>
  <c r="G20" i="5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1" i="3"/>
  <c r="CY1" i="3"/>
  <c r="CZ1" i="3"/>
  <c r="DA1" i="3"/>
  <c r="A2" i="3"/>
  <c r="CY2" i="3"/>
  <c r="CZ2" i="3"/>
  <c r="DA2" i="3"/>
  <c r="A3" i="3"/>
  <c r="CY3" i="3"/>
  <c r="CZ3" i="3"/>
  <c r="DA3" i="3"/>
  <c r="A4" i="3"/>
  <c r="CY4" i="3"/>
  <c r="CZ4" i="3"/>
  <c r="DA4" i="3"/>
  <c r="A5" i="3"/>
  <c r="CY5" i="3"/>
  <c r="CZ5" i="3"/>
  <c r="DA5" i="3"/>
  <c r="A6" i="3"/>
  <c r="CY6" i="3"/>
  <c r="CZ6" i="3"/>
  <c r="DA6" i="3"/>
  <c r="A7" i="3"/>
  <c r="CY7" i="3"/>
  <c r="CZ7" i="3"/>
  <c r="DA7" i="3"/>
  <c r="A8" i="3"/>
  <c r="CY8" i="3"/>
  <c r="CZ8" i="3"/>
  <c r="DA8" i="3"/>
  <c r="A9" i="3"/>
  <c r="CY9" i="3"/>
  <c r="CZ9" i="3"/>
  <c r="DA9" i="3"/>
  <c r="A10" i="3"/>
  <c r="CY10" i="3"/>
  <c r="CZ10" i="3"/>
  <c r="DA10" i="3"/>
  <c r="A11" i="3"/>
  <c r="CY11" i="3"/>
  <c r="CZ11" i="3"/>
  <c r="DA11" i="3"/>
  <c r="A12" i="3"/>
  <c r="CY12" i="3"/>
  <c r="CZ12" i="3"/>
  <c r="DA12" i="3"/>
  <c r="A13" i="3"/>
  <c r="CY13" i="3"/>
  <c r="CZ13" i="3"/>
  <c r="DA13" i="3"/>
  <c r="A14" i="3"/>
  <c r="CY14" i="3"/>
  <c r="CZ14" i="3"/>
  <c r="DA14" i="3"/>
  <c r="A15" i="3"/>
  <c r="CY15" i="3"/>
  <c r="CZ15" i="3"/>
  <c r="DA15" i="3"/>
  <c r="A16" i="3"/>
  <c r="CY16" i="3"/>
  <c r="CZ16" i="3"/>
  <c r="DA16" i="3"/>
  <c r="A17" i="3"/>
  <c r="CY17" i="3"/>
  <c r="CZ17" i="3"/>
  <c r="DA17" i="3"/>
  <c r="A18" i="3"/>
  <c r="CY18" i="3"/>
  <c r="CZ18" i="3"/>
  <c r="DA18" i="3"/>
  <c r="A19" i="3"/>
  <c r="CY19" i="3"/>
  <c r="CZ19" i="3"/>
  <c r="DA19" i="3"/>
  <c r="A20" i="3"/>
  <c r="CY20" i="3"/>
  <c r="CZ20" i="3"/>
  <c r="DA20" i="3"/>
  <c r="A21" i="3"/>
  <c r="CY21" i="3"/>
  <c r="CZ21" i="3"/>
  <c r="DA21" i="3"/>
  <c r="A22" i="3"/>
  <c r="CY22" i="3"/>
  <c r="CZ22" i="3"/>
  <c r="DA22" i="3"/>
  <c r="A23" i="3"/>
  <c r="CY23" i="3"/>
  <c r="CZ23" i="3"/>
  <c r="DA23" i="3"/>
  <c r="A24" i="3"/>
  <c r="CY24" i="3"/>
  <c r="CZ24" i="3"/>
  <c r="DA24" i="3"/>
  <c r="A25" i="3"/>
  <c r="CY25" i="3"/>
  <c r="CZ25" i="3"/>
  <c r="DA25" i="3"/>
  <c r="A26" i="3"/>
  <c r="CY26" i="3"/>
  <c r="CZ26" i="3"/>
  <c r="DA26" i="3"/>
  <c r="A27" i="3"/>
  <c r="CY27" i="3"/>
  <c r="CZ27" i="3"/>
  <c r="DA27" i="3"/>
  <c r="A28" i="3"/>
  <c r="CY28" i="3"/>
  <c r="CZ28" i="3"/>
  <c r="DA28" i="3"/>
  <c r="A29" i="3"/>
  <c r="CY29" i="3"/>
  <c r="CZ29" i="3"/>
  <c r="DA29" i="3"/>
  <c r="A30" i="3"/>
  <c r="CY30" i="3"/>
  <c r="CZ30" i="3"/>
  <c r="DA30" i="3"/>
  <c r="A31" i="3"/>
  <c r="CY31" i="3"/>
  <c r="CZ31" i="3"/>
  <c r="DA31" i="3"/>
  <c r="A32" i="3"/>
  <c r="CY32" i="3"/>
  <c r="CZ32" i="3"/>
  <c r="DA32" i="3"/>
  <c r="A33" i="3"/>
  <c r="CY33" i="3"/>
  <c r="CZ33" i="3"/>
  <c r="DA33" i="3"/>
  <c r="A34" i="3"/>
  <c r="CY34" i="3"/>
  <c r="CZ34" i="3"/>
  <c r="DA34" i="3"/>
  <c r="A35" i="3"/>
  <c r="CY35" i="3"/>
  <c r="CZ35" i="3"/>
  <c r="DA35" i="3"/>
  <c r="A36" i="3"/>
  <c r="CY36" i="3"/>
  <c r="CZ36" i="3"/>
  <c r="DA36" i="3"/>
  <c r="A37" i="3"/>
  <c r="CY37" i="3"/>
  <c r="CZ37" i="3"/>
  <c r="DA37" i="3"/>
  <c r="A38" i="3"/>
  <c r="CY38" i="3"/>
  <c r="CZ38" i="3"/>
  <c r="DA38" i="3"/>
  <c r="A39" i="3"/>
  <c r="CY39" i="3"/>
  <c r="CZ39" i="3"/>
  <c r="DA39" i="3"/>
  <c r="A40" i="3"/>
  <c r="CY40" i="3"/>
  <c r="CZ40" i="3"/>
  <c r="DA40" i="3"/>
  <c r="A41" i="3"/>
  <c r="CY41" i="3"/>
  <c r="CZ41" i="3"/>
  <c r="DA41" i="3"/>
  <c r="A42" i="3"/>
  <c r="CY42" i="3"/>
  <c r="CZ42" i="3"/>
  <c r="DA42" i="3"/>
  <c r="A43" i="3"/>
  <c r="CY43" i="3"/>
  <c r="CZ43" i="3"/>
  <c r="DA43" i="3"/>
  <c r="A44" i="3"/>
  <c r="CY44" i="3"/>
  <c r="CZ44" i="3"/>
  <c r="DA44" i="3"/>
  <c r="A45" i="3"/>
  <c r="CY45" i="3"/>
  <c r="CZ45" i="3"/>
  <c r="DA45" i="3"/>
  <c r="A46" i="3"/>
  <c r="CY46" i="3"/>
  <c r="CZ46" i="3"/>
  <c r="DA46" i="3"/>
  <c r="A47" i="3"/>
  <c r="CY47" i="3"/>
  <c r="CZ47" i="3"/>
  <c r="DA47" i="3"/>
  <c r="A48" i="3"/>
  <c r="CY48" i="3"/>
  <c r="CZ48" i="3"/>
  <c r="DA48" i="3"/>
  <c r="A49" i="3"/>
  <c r="CY49" i="3"/>
  <c r="CZ49" i="3"/>
  <c r="DA49" i="3"/>
  <c r="A50" i="3"/>
  <c r="CY50" i="3"/>
  <c r="CZ50" i="3"/>
  <c r="DA50" i="3"/>
  <c r="A51" i="3"/>
  <c r="CY51" i="3"/>
  <c r="CZ51" i="3"/>
  <c r="DA51" i="3"/>
  <c r="A52" i="3"/>
  <c r="CY52" i="3"/>
  <c r="CZ52" i="3"/>
  <c r="DA52" i="3"/>
  <c r="A53" i="3"/>
  <c r="CY53" i="3"/>
  <c r="CZ53" i="3"/>
  <c r="DA53" i="3"/>
  <c r="A54" i="3"/>
  <c r="CY54" i="3"/>
  <c r="CZ54" i="3"/>
  <c r="DA54" i="3"/>
  <c r="A55" i="3"/>
  <c r="CY55" i="3"/>
  <c r="CZ55" i="3"/>
  <c r="DA55" i="3"/>
  <c r="A56" i="3"/>
  <c r="CY56" i="3"/>
  <c r="CZ56" i="3"/>
  <c r="DA56" i="3"/>
  <c r="A57" i="3"/>
  <c r="CY57" i="3"/>
  <c r="CZ57" i="3"/>
  <c r="DA57" i="3"/>
  <c r="A58" i="3"/>
  <c r="CY58" i="3"/>
  <c r="CZ58" i="3"/>
  <c r="DA58" i="3"/>
  <c r="A59" i="3"/>
  <c r="CY59" i="3"/>
  <c r="CZ59" i="3"/>
  <c r="DA59" i="3"/>
  <c r="A60" i="3"/>
  <c r="CY60" i="3"/>
  <c r="CZ60" i="3"/>
  <c r="DA60" i="3"/>
  <c r="A61" i="3"/>
  <c r="CY61" i="3"/>
  <c r="CZ61" i="3"/>
  <c r="DA61" i="3"/>
  <c r="A62" i="3"/>
  <c r="CY62" i="3"/>
  <c r="CZ62" i="3"/>
  <c r="DA62" i="3"/>
  <c r="A63" i="3"/>
  <c r="CY63" i="3"/>
  <c r="CZ63" i="3"/>
  <c r="DA63" i="3"/>
  <c r="A64" i="3"/>
  <c r="CY64" i="3"/>
  <c r="CZ64" i="3"/>
  <c r="DA64" i="3"/>
  <c r="A65" i="3"/>
  <c r="CY65" i="3"/>
  <c r="CZ65" i="3"/>
  <c r="DA65" i="3"/>
  <c r="A66" i="3"/>
  <c r="CY66" i="3"/>
  <c r="CZ66" i="3"/>
  <c r="DA66" i="3"/>
  <c r="A67" i="3"/>
  <c r="CY67" i="3"/>
  <c r="CZ67" i="3"/>
  <c r="DA67" i="3"/>
  <c r="A68" i="3"/>
  <c r="CY68" i="3"/>
  <c r="CZ68" i="3"/>
  <c r="DA68" i="3"/>
  <c r="A69" i="3"/>
  <c r="CY69" i="3"/>
  <c r="CZ69" i="3"/>
  <c r="DA69" i="3"/>
  <c r="A70" i="3"/>
  <c r="CY70" i="3"/>
  <c r="CZ70" i="3"/>
  <c r="DA70" i="3"/>
  <c r="A71" i="3"/>
  <c r="CY71" i="3"/>
  <c r="CZ71" i="3"/>
  <c r="DA71" i="3"/>
  <c r="A72" i="3"/>
  <c r="CY72" i="3"/>
  <c r="CZ72" i="3"/>
  <c r="DA72" i="3"/>
  <c r="A73" i="3"/>
  <c r="CY73" i="3"/>
  <c r="CZ73" i="3"/>
  <c r="DA73" i="3"/>
  <c r="A74" i="3"/>
  <c r="CY74" i="3"/>
  <c r="CZ74" i="3"/>
  <c r="DA74" i="3"/>
  <c r="A75" i="3"/>
  <c r="CX75" i="3"/>
  <c r="CY75" i="3"/>
  <c r="CZ75" i="3"/>
  <c r="DA75" i="3"/>
  <c r="A76" i="3"/>
  <c r="CX76" i="3"/>
  <c r="CY76" i="3"/>
  <c r="CZ76" i="3"/>
  <c r="DA76" i="3"/>
  <c r="A77" i="3"/>
  <c r="CX77" i="3"/>
  <c r="CY77" i="3"/>
  <c r="CZ77" i="3"/>
  <c r="DA77" i="3"/>
  <c r="A78" i="3"/>
  <c r="CX78" i="3"/>
  <c r="CY78" i="3"/>
  <c r="CZ78" i="3"/>
  <c r="DA78" i="3"/>
  <c r="A79" i="3"/>
  <c r="CX79" i="3"/>
  <c r="CY79" i="3"/>
  <c r="CZ79" i="3"/>
  <c r="DA79" i="3"/>
  <c r="A80" i="3"/>
  <c r="CX80" i="3"/>
  <c r="CY80" i="3"/>
  <c r="CZ80" i="3"/>
  <c r="DA80" i="3"/>
  <c r="A81" i="3"/>
  <c r="CX81" i="3"/>
  <c r="CY81" i="3"/>
  <c r="CZ81" i="3"/>
  <c r="DA81" i="3"/>
  <c r="A82" i="3"/>
  <c r="CX82" i="3"/>
  <c r="CY82" i="3"/>
  <c r="CZ82" i="3"/>
  <c r="DA82" i="3"/>
  <c r="A83" i="3"/>
  <c r="CX83" i="3"/>
  <c r="CY83" i="3"/>
  <c r="CZ83" i="3"/>
  <c r="DA83" i="3"/>
  <c r="A84" i="3"/>
  <c r="CX84" i="3"/>
  <c r="CY84" i="3"/>
  <c r="CZ84" i="3"/>
  <c r="DA84" i="3"/>
  <c r="A85" i="3"/>
  <c r="CY85" i="3"/>
  <c r="CZ85" i="3"/>
  <c r="DA85" i="3"/>
  <c r="A86" i="3"/>
  <c r="CY86" i="3"/>
  <c r="CZ86" i="3"/>
  <c r="DA86" i="3"/>
  <c r="A87" i="3"/>
  <c r="CY87" i="3"/>
  <c r="CZ87" i="3"/>
  <c r="DA87" i="3"/>
  <c r="A88" i="3"/>
  <c r="CY88" i="3"/>
  <c r="CZ88" i="3"/>
  <c r="DA88" i="3"/>
  <c r="A89" i="3"/>
  <c r="CY89" i="3"/>
  <c r="CZ89" i="3"/>
  <c r="DA89" i="3"/>
  <c r="A90" i="3"/>
  <c r="CY90" i="3"/>
  <c r="CZ90" i="3"/>
  <c r="DA90" i="3"/>
  <c r="A91" i="3"/>
  <c r="CY91" i="3"/>
  <c r="CZ91" i="3"/>
  <c r="DA91" i="3"/>
  <c r="A92" i="3"/>
  <c r="CY92" i="3"/>
  <c r="CZ92" i="3"/>
  <c r="DA92" i="3"/>
  <c r="A93" i="3"/>
  <c r="CY93" i="3"/>
  <c r="CZ93" i="3"/>
  <c r="DA93" i="3"/>
  <c r="A94" i="3"/>
  <c r="CY94" i="3"/>
  <c r="CZ94" i="3"/>
  <c r="DA94" i="3"/>
  <c r="A95" i="3"/>
  <c r="CY95" i="3"/>
  <c r="CZ95" i="3"/>
  <c r="DA95" i="3"/>
  <c r="A96" i="3"/>
  <c r="CY96" i="3"/>
  <c r="CZ96" i="3"/>
  <c r="DA96" i="3"/>
  <c r="A97" i="3"/>
  <c r="CY97" i="3"/>
  <c r="CZ97" i="3"/>
  <c r="DA97" i="3"/>
  <c r="A98" i="3"/>
  <c r="CY98" i="3"/>
  <c r="CZ98" i="3"/>
  <c r="DA98" i="3"/>
  <c r="A99" i="3"/>
  <c r="CY99" i="3"/>
  <c r="CZ99" i="3"/>
  <c r="DA99" i="3"/>
  <c r="A100" i="3"/>
  <c r="CY100" i="3"/>
  <c r="CZ100" i="3"/>
  <c r="DA100" i="3"/>
  <c r="A101" i="3"/>
  <c r="CY101" i="3"/>
  <c r="CZ101" i="3"/>
  <c r="DA101" i="3"/>
  <c r="A102" i="3"/>
  <c r="CY102" i="3"/>
  <c r="CZ102" i="3"/>
  <c r="DA102" i="3"/>
  <c r="A103" i="3"/>
  <c r="CY103" i="3"/>
  <c r="CZ103" i="3"/>
  <c r="DA103" i="3"/>
  <c r="A104" i="3"/>
  <c r="CY104" i="3"/>
  <c r="CZ104" i="3"/>
  <c r="DA104" i="3"/>
  <c r="A105" i="3"/>
  <c r="CY105" i="3"/>
  <c r="CZ105" i="3"/>
  <c r="DA105" i="3"/>
  <c r="A106" i="3"/>
  <c r="CY106" i="3"/>
  <c r="CZ106" i="3"/>
  <c r="DA106" i="3"/>
  <c r="A107" i="3"/>
  <c r="CY107" i="3"/>
  <c r="CZ107" i="3"/>
  <c r="DA107" i="3"/>
  <c r="A108" i="3"/>
  <c r="CY108" i="3"/>
  <c r="CZ108" i="3"/>
  <c r="DA108" i="3"/>
  <c r="A109" i="3"/>
  <c r="CY109" i="3"/>
  <c r="CZ109" i="3"/>
  <c r="DA109" i="3"/>
  <c r="A110" i="3"/>
  <c r="CY110" i="3"/>
  <c r="CZ110" i="3"/>
  <c r="DA110" i="3"/>
  <c r="A111" i="3"/>
  <c r="CY111" i="3"/>
  <c r="CZ111" i="3"/>
  <c r="DA111" i="3"/>
  <c r="A112" i="3"/>
  <c r="CY112" i="3"/>
  <c r="CZ112" i="3"/>
  <c r="DA112" i="3"/>
  <c r="A113" i="3"/>
  <c r="CY113" i="3"/>
  <c r="CZ113" i="3"/>
  <c r="DA113" i="3"/>
  <c r="A114" i="3"/>
  <c r="CY114" i="3"/>
  <c r="CZ114" i="3"/>
  <c r="DA114" i="3"/>
  <c r="A115" i="3"/>
  <c r="CY115" i="3"/>
  <c r="CZ115" i="3"/>
  <c r="DA115" i="3"/>
  <c r="A116" i="3"/>
  <c r="CY116" i="3"/>
  <c r="CZ116" i="3"/>
  <c r="DA116" i="3"/>
  <c r="A117" i="3"/>
  <c r="CY117" i="3"/>
  <c r="CZ117" i="3"/>
  <c r="DA117" i="3"/>
  <c r="A118" i="3"/>
  <c r="CY118" i="3"/>
  <c r="CZ118" i="3"/>
  <c r="DA118" i="3"/>
  <c r="A119" i="3"/>
  <c r="CY119" i="3"/>
  <c r="CZ119" i="3"/>
  <c r="DA119" i="3"/>
  <c r="A120" i="3"/>
  <c r="CY120" i="3"/>
  <c r="CZ120" i="3"/>
  <c r="DA120" i="3"/>
  <c r="A121" i="3"/>
  <c r="CY121" i="3"/>
  <c r="CZ121" i="3"/>
  <c r="DA121" i="3"/>
  <c r="A122" i="3"/>
  <c r="CY122" i="3"/>
  <c r="CZ122" i="3"/>
  <c r="DA122" i="3"/>
  <c r="A123" i="3"/>
  <c r="CY123" i="3"/>
  <c r="CZ123" i="3"/>
  <c r="DA123" i="3"/>
  <c r="A124" i="3"/>
  <c r="CY124" i="3"/>
  <c r="CZ124" i="3"/>
  <c r="DA124" i="3"/>
  <c r="A125" i="3"/>
  <c r="CY125" i="3"/>
  <c r="CZ125" i="3"/>
  <c r="DA125" i="3"/>
  <c r="A126" i="3"/>
  <c r="CY126" i="3"/>
  <c r="CZ126" i="3"/>
  <c r="DA126" i="3"/>
  <c r="A127" i="3"/>
  <c r="CY127" i="3"/>
  <c r="CZ127" i="3"/>
  <c r="DA127" i="3"/>
  <c r="A128" i="3"/>
  <c r="CY128" i="3"/>
  <c r="CZ128" i="3"/>
  <c r="DA128" i="3"/>
  <c r="A129" i="3"/>
  <c r="CY129" i="3"/>
  <c r="CZ129" i="3"/>
  <c r="DA129" i="3"/>
  <c r="A130" i="3"/>
  <c r="CY130" i="3"/>
  <c r="CZ130" i="3"/>
  <c r="DA130" i="3"/>
  <c r="A131" i="3"/>
  <c r="CY131" i="3"/>
  <c r="CZ131" i="3"/>
  <c r="DA131" i="3"/>
  <c r="A132" i="3"/>
  <c r="CY132" i="3"/>
  <c r="CZ132" i="3"/>
  <c r="DA132" i="3"/>
  <c r="A133" i="3"/>
  <c r="CY133" i="3"/>
  <c r="CZ133" i="3"/>
  <c r="DA133" i="3"/>
  <c r="A134" i="3"/>
  <c r="CY134" i="3"/>
  <c r="CZ134" i="3"/>
  <c r="DA134" i="3"/>
  <c r="A135" i="3"/>
  <c r="CY135" i="3"/>
  <c r="CZ135" i="3"/>
  <c r="DA135" i="3"/>
  <c r="A136" i="3"/>
  <c r="CY136" i="3"/>
  <c r="CZ136" i="3"/>
  <c r="DA136" i="3"/>
  <c r="A137" i="3"/>
  <c r="CY137" i="3"/>
  <c r="CZ137" i="3"/>
  <c r="DA137" i="3"/>
  <c r="A138" i="3"/>
  <c r="CY138" i="3"/>
  <c r="CZ138" i="3"/>
  <c r="DA138" i="3"/>
  <c r="A139" i="3"/>
  <c r="CY139" i="3"/>
  <c r="CZ139" i="3"/>
  <c r="DA139" i="3"/>
  <c r="A140" i="3"/>
  <c r="CY140" i="3"/>
  <c r="CZ140" i="3"/>
  <c r="DA140" i="3"/>
  <c r="A141" i="3"/>
  <c r="CY141" i="3"/>
  <c r="CZ141" i="3"/>
  <c r="DA141" i="3"/>
  <c r="A142" i="3"/>
  <c r="CY142" i="3"/>
  <c r="CZ142" i="3"/>
  <c r="DA142" i="3"/>
  <c r="A143" i="3"/>
  <c r="CY143" i="3"/>
  <c r="CZ143" i="3"/>
  <c r="DA143" i="3"/>
  <c r="A144" i="3"/>
  <c r="CY144" i="3"/>
  <c r="CZ144" i="3"/>
  <c r="DA144" i="3"/>
  <c r="A145" i="3"/>
  <c r="CY145" i="3"/>
  <c r="CZ145" i="3"/>
  <c r="DA145" i="3"/>
  <c r="A146" i="3"/>
  <c r="CY146" i="3"/>
  <c r="CZ146" i="3"/>
  <c r="DA146" i="3"/>
  <c r="A147" i="3"/>
  <c r="CX147" i="3"/>
  <c r="CY147" i="3"/>
  <c r="CZ147" i="3"/>
  <c r="DA147" i="3"/>
  <c r="A148" i="3"/>
  <c r="CX148" i="3"/>
  <c r="CY148" i="3"/>
  <c r="CZ148" i="3"/>
  <c r="DA148" i="3"/>
  <c r="A149" i="3"/>
  <c r="CY149" i="3"/>
  <c r="CZ149" i="3"/>
  <c r="DA149" i="3"/>
  <c r="A150" i="3"/>
  <c r="CY150" i="3"/>
  <c r="CZ150" i="3"/>
  <c r="DA150" i="3"/>
  <c r="A151" i="3"/>
  <c r="CY151" i="3"/>
  <c r="CZ151" i="3"/>
  <c r="DA151" i="3"/>
  <c r="A152" i="3"/>
  <c r="CY152" i="3"/>
  <c r="CZ152" i="3"/>
  <c r="DA152" i="3"/>
  <c r="A153" i="3"/>
  <c r="CY153" i="3"/>
  <c r="CZ153" i="3"/>
  <c r="DA153" i="3"/>
  <c r="A154" i="3"/>
  <c r="CY154" i="3"/>
  <c r="CZ154" i="3"/>
  <c r="DA154" i="3"/>
  <c r="A155" i="3"/>
  <c r="CY155" i="3"/>
  <c r="CZ155" i="3"/>
  <c r="DA155" i="3"/>
  <c r="A156" i="3"/>
  <c r="CY156" i="3"/>
  <c r="CZ156" i="3"/>
  <c r="DA156" i="3"/>
  <c r="A157" i="3"/>
  <c r="CY157" i="3"/>
  <c r="CZ157" i="3"/>
  <c r="DA157" i="3"/>
  <c r="A158" i="3"/>
  <c r="CY158" i="3"/>
  <c r="CZ158" i="3"/>
  <c r="DA158" i="3"/>
  <c r="A159" i="3"/>
  <c r="CY159" i="3"/>
  <c r="CZ159" i="3"/>
  <c r="DA159" i="3"/>
  <c r="A160" i="3"/>
  <c r="CY160" i="3"/>
  <c r="CZ160" i="3"/>
  <c r="DA160" i="3"/>
  <c r="A161" i="3"/>
  <c r="CY161" i="3"/>
  <c r="CZ161" i="3"/>
  <c r="DA161" i="3"/>
  <c r="A162" i="3"/>
  <c r="CY162" i="3"/>
  <c r="CZ162" i="3"/>
  <c r="DA162" i="3"/>
  <c r="A163" i="3"/>
  <c r="CY163" i="3"/>
  <c r="CZ163" i="3"/>
  <c r="DA163" i="3"/>
  <c r="A164" i="3"/>
  <c r="CY164" i="3"/>
  <c r="CZ164" i="3"/>
  <c r="DA164" i="3"/>
  <c r="A165" i="3"/>
  <c r="CY165" i="3"/>
  <c r="CZ165" i="3"/>
  <c r="DA165" i="3"/>
  <c r="A166" i="3"/>
  <c r="CY166" i="3"/>
  <c r="CZ166" i="3"/>
  <c r="DA166" i="3"/>
  <c r="A167" i="3"/>
  <c r="CY167" i="3"/>
  <c r="CZ167" i="3"/>
  <c r="DA167" i="3"/>
  <c r="A168" i="3"/>
  <c r="CY168" i="3"/>
  <c r="CZ168" i="3"/>
  <c r="DA168" i="3"/>
  <c r="A169" i="3"/>
  <c r="CY169" i="3"/>
  <c r="CZ169" i="3"/>
  <c r="DA169" i="3"/>
  <c r="A170" i="3"/>
  <c r="CY170" i="3"/>
  <c r="CZ170" i="3"/>
  <c r="DA170" i="3"/>
  <c r="A171" i="3"/>
  <c r="CY171" i="3"/>
  <c r="CZ171" i="3"/>
  <c r="DA171" i="3"/>
  <c r="A172" i="3"/>
  <c r="CY172" i="3"/>
  <c r="CZ172" i="3"/>
  <c r="DA172" i="3"/>
  <c r="A173" i="3"/>
  <c r="CY173" i="3"/>
  <c r="CZ173" i="3"/>
  <c r="DA173" i="3"/>
  <c r="A174" i="3"/>
  <c r="CY174" i="3"/>
  <c r="CZ174" i="3"/>
  <c r="DA174" i="3"/>
  <c r="A175" i="3"/>
  <c r="CY175" i="3"/>
  <c r="CZ175" i="3"/>
  <c r="DA175" i="3"/>
  <c r="A176" i="3"/>
  <c r="CY176" i="3"/>
  <c r="CZ176" i="3"/>
  <c r="DA176" i="3"/>
  <c r="A177" i="3"/>
  <c r="CY177" i="3"/>
  <c r="CZ177" i="3"/>
  <c r="DA177" i="3"/>
  <c r="A178" i="3"/>
  <c r="CY178" i="3"/>
  <c r="CZ178" i="3"/>
  <c r="DA178" i="3"/>
  <c r="A179" i="3"/>
  <c r="CY179" i="3"/>
  <c r="CZ179" i="3"/>
  <c r="DA179" i="3"/>
  <c r="A180" i="3"/>
  <c r="CY180" i="3"/>
  <c r="CZ180" i="3"/>
  <c r="DA180" i="3"/>
  <c r="A181" i="3"/>
  <c r="CY181" i="3"/>
  <c r="CZ181" i="3"/>
  <c r="DA181" i="3"/>
  <c r="A182" i="3"/>
  <c r="CY182" i="3"/>
  <c r="CZ182" i="3"/>
  <c r="DA182" i="3"/>
  <c r="A183" i="3"/>
  <c r="CY183" i="3"/>
  <c r="CZ183" i="3"/>
  <c r="DA183" i="3"/>
  <c r="A184" i="3"/>
  <c r="CY184" i="3"/>
  <c r="CZ184" i="3"/>
  <c r="DA184" i="3"/>
  <c r="A185" i="3"/>
  <c r="CY185" i="3"/>
  <c r="CZ185" i="3"/>
  <c r="DA185" i="3"/>
  <c r="A186" i="3"/>
  <c r="CY186" i="3"/>
  <c r="CZ186" i="3"/>
  <c r="DA186" i="3"/>
  <c r="A187" i="3"/>
  <c r="CY187" i="3"/>
  <c r="CZ187" i="3"/>
  <c r="DA187" i="3"/>
  <c r="A188" i="3"/>
  <c r="CY188" i="3"/>
  <c r="CZ188" i="3"/>
  <c r="DA188" i="3"/>
  <c r="A189" i="3"/>
  <c r="CY189" i="3"/>
  <c r="CZ189" i="3"/>
  <c r="DA189" i="3"/>
  <c r="A190" i="3"/>
  <c r="CY190" i="3"/>
  <c r="CZ190" i="3"/>
  <c r="DA190" i="3"/>
  <c r="A191" i="3"/>
  <c r="CY191" i="3"/>
  <c r="CZ191" i="3"/>
  <c r="DA191" i="3"/>
  <c r="A192" i="3"/>
  <c r="CY192" i="3"/>
  <c r="CZ192" i="3"/>
  <c r="DA192" i="3"/>
  <c r="A193" i="3"/>
  <c r="CY193" i="3"/>
  <c r="CZ193" i="3"/>
  <c r="DA193" i="3"/>
  <c r="A194" i="3"/>
  <c r="CY194" i="3"/>
  <c r="CZ194" i="3"/>
  <c r="DA194" i="3"/>
  <c r="A195" i="3"/>
  <c r="CY195" i="3"/>
  <c r="CZ195" i="3"/>
  <c r="DA195" i="3"/>
  <c r="A196" i="3"/>
  <c r="CY196" i="3"/>
  <c r="CZ196" i="3"/>
  <c r="DA196" i="3"/>
  <c r="A197" i="3"/>
  <c r="CY197" i="3"/>
  <c r="CZ197" i="3"/>
  <c r="DA197" i="3"/>
  <c r="A198" i="3"/>
  <c r="CY198" i="3"/>
  <c r="CZ198" i="3"/>
  <c r="DA198" i="3"/>
  <c r="A199" i="3"/>
  <c r="CY199" i="3"/>
  <c r="CZ199" i="3"/>
  <c r="DA199" i="3"/>
  <c r="A200" i="3"/>
  <c r="CY200" i="3"/>
  <c r="CZ200" i="3"/>
  <c r="DA200" i="3"/>
  <c r="A201" i="3"/>
  <c r="CY201" i="3"/>
  <c r="CZ201" i="3"/>
  <c r="DA201" i="3"/>
  <c r="A202" i="3"/>
  <c r="CY202" i="3"/>
  <c r="CZ202" i="3"/>
  <c r="DA202" i="3"/>
  <c r="A203" i="3"/>
  <c r="CY203" i="3"/>
  <c r="CZ203" i="3"/>
  <c r="DA203" i="3"/>
  <c r="A204" i="3"/>
  <c r="CY204" i="3"/>
  <c r="CZ204" i="3"/>
  <c r="DA204" i="3"/>
  <c r="A205" i="3"/>
  <c r="CY205" i="3"/>
  <c r="CZ205" i="3"/>
  <c r="DA205" i="3"/>
  <c r="A206" i="3"/>
  <c r="CY206" i="3"/>
  <c r="CZ206" i="3"/>
  <c r="DA206" i="3"/>
  <c r="A207" i="3"/>
  <c r="CY207" i="3"/>
  <c r="CZ207" i="3"/>
  <c r="DA207" i="3"/>
  <c r="A208" i="3"/>
  <c r="CY208" i="3"/>
  <c r="CZ208" i="3"/>
  <c r="DA208" i="3"/>
  <c r="A209" i="3"/>
  <c r="CY209" i="3"/>
  <c r="CZ209" i="3"/>
  <c r="DA209" i="3"/>
  <c r="A210" i="3"/>
  <c r="CY210" i="3"/>
  <c r="CZ210" i="3"/>
  <c r="DA210" i="3"/>
  <c r="A211" i="3"/>
  <c r="CY211" i="3"/>
  <c r="CZ211" i="3"/>
  <c r="DA211" i="3"/>
  <c r="A212" i="3"/>
  <c r="CY212" i="3"/>
  <c r="CZ212" i="3"/>
  <c r="DA212" i="3"/>
  <c r="A213" i="3"/>
  <c r="CY213" i="3"/>
  <c r="CZ213" i="3"/>
  <c r="DA213" i="3"/>
  <c r="A214" i="3"/>
  <c r="CY214" i="3"/>
  <c r="CZ214" i="3"/>
  <c r="DA214" i="3"/>
  <c r="A215" i="3"/>
  <c r="CY215" i="3"/>
  <c r="CZ215" i="3"/>
  <c r="DA215" i="3"/>
  <c r="A216" i="3"/>
  <c r="CY216" i="3"/>
  <c r="CZ216" i="3"/>
  <c r="DA216" i="3"/>
  <c r="A217" i="3"/>
  <c r="CY217" i="3"/>
  <c r="CZ217" i="3"/>
  <c r="DA217" i="3"/>
  <c r="A218" i="3"/>
  <c r="CY218" i="3"/>
  <c r="CZ218" i="3"/>
  <c r="DA218" i="3"/>
  <c r="A219" i="3"/>
  <c r="CY219" i="3"/>
  <c r="CZ219" i="3"/>
  <c r="DA219" i="3"/>
  <c r="A220" i="3"/>
  <c r="CY220" i="3"/>
  <c r="CZ220" i="3"/>
  <c r="DA220" i="3"/>
  <c r="A221" i="3"/>
  <c r="CY221" i="3"/>
  <c r="CZ221" i="3"/>
  <c r="DA221" i="3"/>
  <c r="A222" i="3"/>
  <c r="CY222" i="3"/>
  <c r="CZ222" i="3"/>
  <c r="DA222" i="3"/>
  <c r="A223" i="3"/>
  <c r="CY223" i="3"/>
  <c r="CZ223" i="3"/>
  <c r="DA223" i="3"/>
  <c r="A224" i="3"/>
  <c r="CY224" i="3"/>
  <c r="CZ224" i="3"/>
  <c r="DA224" i="3"/>
  <c r="A225" i="3"/>
  <c r="CY225" i="3"/>
  <c r="CZ225" i="3"/>
  <c r="DA225" i="3"/>
  <c r="A226" i="3"/>
  <c r="CY226" i="3"/>
  <c r="CZ226" i="3"/>
  <c r="DA226" i="3"/>
  <c r="A227" i="3"/>
  <c r="CY227" i="3"/>
  <c r="CZ227" i="3"/>
  <c r="DA227" i="3"/>
  <c r="A228" i="3"/>
  <c r="CY228" i="3"/>
  <c r="CZ228" i="3"/>
  <c r="DA228" i="3"/>
  <c r="A229" i="3"/>
  <c r="CY229" i="3"/>
  <c r="CZ229" i="3"/>
  <c r="DA229" i="3"/>
  <c r="A230" i="3"/>
  <c r="CY230" i="3"/>
  <c r="CZ230" i="3"/>
  <c r="DA230" i="3"/>
  <c r="A231" i="3"/>
  <c r="CY231" i="3"/>
  <c r="CZ231" i="3"/>
  <c r="DA231" i="3"/>
  <c r="A232" i="3"/>
  <c r="CY232" i="3"/>
  <c r="CZ232" i="3"/>
  <c r="DA232" i="3"/>
  <c r="A233" i="3"/>
  <c r="CY233" i="3"/>
  <c r="CZ233" i="3"/>
  <c r="DA233" i="3"/>
  <c r="A234" i="3"/>
  <c r="CY234" i="3"/>
  <c r="CZ234" i="3"/>
  <c r="DA234" i="3"/>
  <c r="A235" i="3"/>
  <c r="CY235" i="3"/>
  <c r="CZ235" i="3"/>
  <c r="DA235" i="3"/>
  <c r="A236" i="3"/>
  <c r="CY236" i="3"/>
  <c r="CZ236" i="3"/>
  <c r="DA236" i="3"/>
  <c r="A237" i="3"/>
  <c r="CY237" i="3"/>
  <c r="CZ237" i="3"/>
  <c r="DA237" i="3"/>
  <c r="A238" i="3"/>
  <c r="CY238" i="3"/>
  <c r="CZ238" i="3"/>
  <c r="DA238" i="3"/>
  <c r="A239" i="3"/>
  <c r="CY239" i="3"/>
  <c r="CZ239" i="3"/>
  <c r="DA239" i="3"/>
  <c r="A240" i="3"/>
  <c r="CY240" i="3"/>
  <c r="CZ240" i="3"/>
  <c r="DA240" i="3"/>
  <c r="A241" i="3"/>
  <c r="CY241" i="3"/>
  <c r="CZ241" i="3"/>
  <c r="DA241" i="3"/>
  <c r="A242" i="3"/>
  <c r="CY242" i="3"/>
  <c r="CZ242" i="3"/>
  <c r="DA242" i="3"/>
  <c r="A243" i="3"/>
  <c r="CY243" i="3"/>
  <c r="CZ243" i="3"/>
  <c r="DA243" i="3"/>
  <c r="A244" i="3"/>
  <c r="CY244" i="3"/>
  <c r="CZ244" i="3"/>
  <c r="DA244" i="3"/>
  <c r="A245" i="3"/>
  <c r="CY245" i="3"/>
  <c r="CZ245" i="3"/>
  <c r="DA245" i="3"/>
  <c r="A246" i="3"/>
  <c r="CY246" i="3"/>
  <c r="CZ246" i="3"/>
  <c r="DA246" i="3"/>
  <c r="A247" i="3"/>
  <c r="CY247" i="3"/>
  <c r="CZ247" i="3"/>
  <c r="DA247" i="3"/>
  <c r="A248" i="3"/>
  <c r="CY248" i="3"/>
  <c r="CZ248" i="3"/>
  <c r="DA248" i="3"/>
  <c r="A249" i="3"/>
  <c r="CY249" i="3"/>
  <c r="CZ249" i="3"/>
  <c r="DA249" i="3"/>
  <c r="A250" i="3"/>
  <c r="CY250" i="3"/>
  <c r="CZ250" i="3"/>
  <c r="DA250" i="3"/>
  <c r="A251" i="3"/>
  <c r="CY251" i="3"/>
  <c r="CZ251" i="3"/>
  <c r="DA251" i="3"/>
  <c r="A252" i="3"/>
  <c r="CY252" i="3"/>
  <c r="CZ252" i="3"/>
  <c r="DA252" i="3"/>
  <c r="A253" i="3"/>
  <c r="CY253" i="3"/>
  <c r="CZ253" i="3"/>
  <c r="DA253" i="3"/>
  <c r="A254" i="3"/>
  <c r="CY254" i="3"/>
  <c r="CZ254" i="3"/>
  <c r="DA254" i="3"/>
  <c r="A255" i="3"/>
  <c r="CY255" i="3"/>
  <c r="CZ255" i="3"/>
  <c r="DA255" i="3"/>
  <c r="A256" i="3"/>
  <c r="CY256" i="3"/>
  <c r="CZ256" i="3"/>
  <c r="DA256" i="3"/>
  <c r="A257" i="3"/>
  <c r="CY257" i="3"/>
  <c r="CZ257" i="3"/>
  <c r="DA257" i="3"/>
  <c r="A258" i="3"/>
  <c r="CY258" i="3"/>
  <c r="CZ258" i="3"/>
  <c r="DA258" i="3"/>
  <c r="A259" i="3"/>
  <c r="CY259" i="3"/>
  <c r="CZ259" i="3"/>
  <c r="DA259" i="3"/>
  <c r="A260" i="3"/>
  <c r="CY260" i="3"/>
  <c r="CZ260" i="3"/>
  <c r="DA260" i="3"/>
  <c r="A261" i="3"/>
  <c r="CY261" i="3"/>
  <c r="CZ261" i="3"/>
  <c r="DA261" i="3"/>
  <c r="A262" i="3"/>
  <c r="CY262" i="3"/>
  <c r="CZ262" i="3"/>
  <c r="DA262" i="3"/>
  <c r="A263" i="3"/>
  <c r="CY263" i="3"/>
  <c r="CZ263" i="3"/>
  <c r="DA263" i="3"/>
  <c r="A264" i="3"/>
  <c r="CY264" i="3"/>
  <c r="CZ264" i="3"/>
  <c r="DA264" i="3"/>
  <c r="A265" i="3"/>
  <c r="CY265" i="3"/>
  <c r="CZ265" i="3"/>
  <c r="DA265" i="3"/>
  <c r="A266" i="3"/>
  <c r="CY266" i="3"/>
  <c r="CZ266" i="3"/>
  <c r="DA266" i="3"/>
  <c r="A267" i="3"/>
  <c r="CY267" i="3"/>
  <c r="CZ267" i="3"/>
  <c r="DA267" i="3"/>
  <c r="A268" i="3"/>
  <c r="CY268" i="3"/>
  <c r="CZ268" i="3"/>
  <c r="DA268" i="3"/>
  <c r="A269" i="3"/>
  <c r="CY269" i="3"/>
  <c r="CZ269" i="3"/>
  <c r="DA269" i="3"/>
  <c r="A270" i="3"/>
  <c r="CY270" i="3"/>
  <c r="CZ270" i="3"/>
  <c r="DA270" i="3"/>
  <c r="A271" i="3"/>
  <c r="CY271" i="3"/>
  <c r="CZ271" i="3"/>
  <c r="DA271" i="3"/>
  <c r="A272" i="3"/>
  <c r="CY272" i="3"/>
  <c r="CZ272" i="3"/>
  <c r="DA272" i="3"/>
  <c r="A273" i="3"/>
  <c r="CY273" i="3"/>
  <c r="CZ273" i="3"/>
  <c r="DA273" i="3"/>
  <c r="A274" i="3"/>
  <c r="CY274" i="3"/>
  <c r="CZ274" i="3"/>
  <c r="DA274" i="3"/>
  <c r="A275" i="3"/>
  <c r="CY275" i="3"/>
  <c r="CZ275" i="3"/>
  <c r="DA275" i="3"/>
  <c r="A276" i="3"/>
  <c r="CY276" i="3"/>
  <c r="CZ276" i="3"/>
  <c r="DA276" i="3"/>
  <c r="A277" i="3"/>
  <c r="CY277" i="3"/>
  <c r="CZ277" i="3"/>
  <c r="DA277" i="3"/>
  <c r="A278" i="3"/>
  <c r="CY278" i="3"/>
  <c r="CZ278" i="3"/>
  <c r="DA278" i="3"/>
  <c r="A279" i="3"/>
  <c r="CY279" i="3"/>
  <c r="CZ279" i="3"/>
  <c r="DA279" i="3"/>
  <c r="A280" i="3"/>
  <c r="CY280" i="3"/>
  <c r="CZ280" i="3"/>
  <c r="DA280" i="3"/>
  <c r="A281" i="3"/>
  <c r="CY281" i="3"/>
  <c r="CZ281" i="3"/>
  <c r="DA281" i="3"/>
  <c r="A282" i="3"/>
  <c r="CY282" i="3"/>
  <c r="CZ282" i="3"/>
  <c r="DA282" i="3"/>
  <c r="A283" i="3"/>
  <c r="CY283" i="3"/>
  <c r="CZ283" i="3"/>
  <c r="DA283" i="3"/>
  <c r="A284" i="3"/>
  <c r="CY284" i="3"/>
  <c r="CZ284" i="3"/>
  <c r="DA284" i="3"/>
  <c r="A285" i="3"/>
  <c r="CY285" i="3"/>
  <c r="CZ285" i="3"/>
  <c r="DA285" i="3"/>
  <c r="A286" i="3"/>
  <c r="CY286" i="3"/>
  <c r="CZ286" i="3"/>
  <c r="DA286" i="3"/>
  <c r="A287" i="3"/>
  <c r="CY287" i="3"/>
  <c r="CZ287" i="3"/>
  <c r="DA287" i="3"/>
  <c r="A288" i="3"/>
  <c r="CY288" i="3"/>
  <c r="CZ288" i="3"/>
  <c r="DA288" i="3"/>
  <c r="A289" i="3"/>
  <c r="CY289" i="3"/>
  <c r="CZ289" i="3"/>
  <c r="DA289" i="3"/>
  <c r="A290" i="3"/>
  <c r="CY290" i="3"/>
  <c r="CZ290" i="3"/>
  <c r="DA290" i="3"/>
  <c r="A291" i="3"/>
  <c r="CY291" i="3"/>
  <c r="CZ291" i="3"/>
  <c r="DA291" i="3"/>
  <c r="A292" i="3"/>
  <c r="CY292" i="3"/>
  <c r="CZ292" i="3"/>
  <c r="DA292" i="3"/>
  <c r="A293" i="3"/>
  <c r="CY293" i="3"/>
  <c r="CZ293" i="3"/>
  <c r="DA293" i="3"/>
  <c r="A294" i="3"/>
  <c r="CY294" i="3"/>
  <c r="CZ294" i="3"/>
  <c r="DA294" i="3"/>
  <c r="A295" i="3"/>
  <c r="CY295" i="3"/>
  <c r="CZ295" i="3"/>
  <c r="DA295" i="3"/>
  <c r="A296" i="3"/>
  <c r="CY296" i="3"/>
  <c r="CZ296" i="3"/>
  <c r="DA296" i="3"/>
  <c r="A297" i="3"/>
  <c r="CY297" i="3"/>
  <c r="CZ297" i="3"/>
  <c r="DA297" i="3"/>
  <c r="A298" i="3"/>
  <c r="CY298" i="3"/>
  <c r="CZ298" i="3"/>
  <c r="DA298" i="3"/>
  <c r="A299" i="3"/>
  <c r="CY299" i="3"/>
  <c r="CZ299" i="3"/>
  <c r="DA299" i="3"/>
  <c r="A300" i="3"/>
  <c r="CY300" i="3"/>
  <c r="CZ300" i="3"/>
  <c r="DA300" i="3"/>
  <c r="A301" i="3"/>
  <c r="CY301" i="3"/>
  <c r="CZ301" i="3"/>
  <c r="DA301" i="3"/>
  <c r="A302" i="3"/>
  <c r="CY302" i="3"/>
  <c r="CZ302" i="3"/>
  <c r="DA302" i="3"/>
  <c r="A303" i="3"/>
  <c r="CY303" i="3"/>
  <c r="CZ303" i="3"/>
  <c r="DA303" i="3"/>
  <c r="A304" i="3"/>
  <c r="CY304" i="3"/>
  <c r="CZ304" i="3"/>
  <c r="DA304" i="3"/>
  <c r="A305" i="3"/>
  <c r="CY305" i="3"/>
  <c r="CZ305" i="3"/>
  <c r="DA305" i="3"/>
  <c r="A306" i="3"/>
  <c r="CY306" i="3"/>
  <c r="CZ306" i="3"/>
  <c r="DA306" i="3"/>
  <c r="A307" i="3"/>
  <c r="CY307" i="3"/>
  <c r="CZ307" i="3"/>
  <c r="DA307" i="3"/>
  <c r="A308" i="3"/>
  <c r="CY308" i="3"/>
  <c r="CZ308" i="3"/>
  <c r="DA308" i="3"/>
  <c r="A309" i="3"/>
  <c r="CY309" i="3"/>
  <c r="CZ309" i="3"/>
  <c r="DA309" i="3"/>
  <c r="A310" i="3"/>
  <c r="CY310" i="3"/>
  <c r="CZ310" i="3"/>
  <c r="DA310" i="3"/>
  <c r="A311" i="3"/>
  <c r="CX311" i="3"/>
  <c r="CY311" i="3"/>
  <c r="CZ311" i="3"/>
  <c r="DA311" i="3"/>
  <c r="A312" i="3"/>
  <c r="CX312" i="3"/>
  <c r="CY312" i="3"/>
  <c r="CZ312" i="3"/>
  <c r="DA312" i="3"/>
  <c r="A313" i="3"/>
  <c r="CX313" i="3"/>
  <c r="CY313" i="3"/>
  <c r="CZ313" i="3"/>
  <c r="DA313" i="3"/>
  <c r="A314" i="3"/>
  <c r="CX314" i="3"/>
  <c r="CY314" i="3"/>
  <c r="CZ314" i="3"/>
  <c r="DA314" i="3"/>
  <c r="A315" i="3"/>
  <c r="CX315" i="3"/>
  <c r="CY315" i="3"/>
  <c r="CZ315" i="3"/>
  <c r="DA315" i="3"/>
  <c r="A316" i="3"/>
  <c r="CX316" i="3"/>
  <c r="CY316" i="3"/>
  <c r="CZ316" i="3"/>
  <c r="DA316" i="3"/>
  <c r="A317" i="3"/>
  <c r="CX317" i="3"/>
  <c r="CY317" i="3"/>
  <c r="CZ317" i="3"/>
  <c r="DA317" i="3"/>
  <c r="A318" i="3"/>
  <c r="CX318" i="3"/>
  <c r="CY318" i="3"/>
  <c r="CZ318" i="3"/>
  <c r="DA318" i="3"/>
  <c r="A319" i="3"/>
  <c r="CX319" i="3"/>
  <c r="CY319" i="3"/>
  <c r="CZ319" i="3"/>
  <c r="DA319" i="3"/>
  <c r="A320" i="3"/>
  <c r="CX320" i="3"/>
  <c r="CY320" i="3"/>
  <c r="CZ320" i="3"/>
  <c r="DA320" i="3"/>
  <c r="A321" i="3"/>
  <c r="CX321" i="3"/>
  <c r="CY321" i="3"/>
  <c r="CZ321" i="3"/>
  <c r="DA321" i="3"/>
  <c r="A322" i="3"/>
  <c r="CX322" i="3"/>
  <c r="CY322" i="3"/>
  <c r="CZ322" i="3"/>
  <c r="DA322" i="3"/>
  <c r="A323" i="3"/>
  <c r="CX323" i="3"/>
  <c r="CY323" i="3"/>
  <c r="CZ323" i="3"/>
  <c r="DA323" i="3"/>
  <c r="A324" i="3"/>
  <c r="CX324" i="3"/>
  <c r="CY324" i="3"/>
  <c r="CZ324" i="3"/>
  <c r="DA324" i="3"/>
  <c r="A325" i="3"/>
  <c r="CX325" i="3"/>
  <c r="CY325" i="3"/>
  <c r="CZ325" i="3"/>
  <c r="DA325" i="3"/>
  <c r="A326" i="3"/>
  <c r="CX326" i="3"/>
  <c r="CY326" i="3"/>
  <c r="CZ326" i="3"/>
  <c r="DA326" i="3"/>
  <c r="A327" i="3"/>
  <c r="CX327" i="3"/>
  <c r="CY327" i="3"/>
  <c r="CZ327" i="3"/>
  <c r="DA327" i="3"/>
  <c r="A328" i="3"/>
  <c r="CX328" i="3"/>
  <c r="CY328" i="3"/>
  <c r="CZ328" i="3"/>
  <c r="DA328" i="3"/>
  <c r="A329" i="3"/>
  <c r="CX329" i="3"/>
  <c r="CY329" i="3"/>
  <c r="CZ329" i="3"/>
  <c r="DA329" i="3"/>
  <c r="A330" i="3"/>
  <c r="CX330" i="3"/>
  <c r="CY330" i="3"/>
  <c r="CZ330" i="3"/>
  <c r="DA330" i="3"/>
  <c r="A331" i="3"/>
  <c r="CX331" i="3"/>
  <c r="CY331" i="3"/>
  <c r="CZ331" i="3"/>
  <c r="DA331" i="3"/>
  <c r="A332" i="3"/>
  <c r="CX332" i="3"/>
  <c r="CY332" i="3"/>
  <c r="CZ332" i="3"/>
  <c r="DA332" i="3"/>
  <c r="A333" i="3"/>
  <c r="CX333" i="3"/>
  <c r="CY333" i="3"/>
  <c r="CZ333" i="3"/>
  <c r="DA333" i="3"/>
  <c r="A334" i="3"/>
  <c r="CX334" i="3"/>
  <c r="CY334" i="3"/>
  <c r="CZ334" i="3"/>
  <c r="DA334" i="3"/>
  <c r="A335" i="3"/>
  <c r="CX335" i="3"/>
  <c r="CY335" i="3"/>
  <c r="CZ335" i="3"/>
  <c r="DA335" i="3"/>
  <c r="A336" i="3"/>
  <c r="CX336" i="3"/>
  <c r="CY336" i="3"/>
  <c r="CZ336" i="3"/>
  <c r="DA336" i="3"/>
  <c r="A337" i="3"/>
  <c r="CY337" i="3"/>
  <c r="CZ337" i="3"/>
  <c r="DA337" i="3"/>
  <c r="A338" i="3"/>
  <c r="CY338" i="3"/>
  <c r="CZ338" i="3"/>
  <c r="DA338" i="3"/>
  <c r="A339" i="3"/>
  <c r="CY339" i="3"/>
  <c r="CZ339" i="3"/>
  <c r="DA339" i="3"/>
  <c r="A340" i="3"/>
  <c r="CY340" i="3"/>
  <c r="CZ340" i="3"/>
  <c r="DA340" i="3"/>
  <c r="A341" i="3"/>
  <c r="CY341" i="3"/>
  <c r="CZ341" i="3"/>
  <c r="DA341" i="3"/>
  <c r="A342" i="3"/>
  <c r="CY342" i="3"/>
  <c r="CZ342" i="3"/>
  <c r="DA342" i="3"/>
  <c r="A343" i="3"/>
  <c r="CY343" i="3"/>
  <c r="CZ343" i="3"/>
  <c r="DA343" i="3"/>
  <c r="A344" i="3"/>
  <c r="CY344" i="3"/>
  <c r="CZ344" i="3"/>
  <c r="DA344" i="3"/>
  <c r="A345" i="3"/>
  <c r="CY345" i="3"/>
  <c r="CZ345" i="3"/>
  <c r="DA345" i="3"/>
  <c r="A346" i="3"/>
  <c r="CY346" i="3"/>
  <c r="CZ346" i="3"/>
  <c r="DA346" i="3"/>
  <c r="A347" i="3"/>
  <c r="CY347" i="3"/>
  <c r="CZ347" i="3"/>
  <c r="DA347" i="3"/>
  <c r="A348" i="3"/>
  <c r="CY348" i="3"/>
  <c r="CZ348" i="3"/>
  <c r="DA348" i="3"/>
  <c r="A349" i="3"/>
  <c r="CY349" i="3"/>
  <c r="CZ349" i="3"/>
  <c r="DA349" i="3"/>
  <c r="A350" i="3"/>
  <c r="CY350" i="3"/>
  <c r="CZ350" i="3"/>
  <c r="DA350" i="3"/>
  <c r="A351" i="3"/>
  <c r="CY351" i="3"/>
  <c r="CZ351" i="3"/>
  <c r="DA351" i="3"/>
  <c r="A352" i="3"/>
  <c r="CY352" i="3"/>
  <c r="CZ352" i="3"/>
  <c r="DA352" i="3"/>
  <c r="A353" i="3"/>
  <c r="CY353" i="3"/>
  <c r="CZ353" i="3"/>
  <c r="DA353" i="3"/>
  <c r="A354" i="3"/>
  <c r="CY354" i="3"/>
  <c r="CZ354" i="3"/>
  <c r="DA354" i="3"/>
  <c r="A355" i="3"/>
  <c r="CY355" i="3"/>
  <c r="CZ355" i="3"/>
  <c r="DA355" i="3"/>
  <c r="A356" i="3"/>
  <c r="CY356" i="3"/>
  <c r="CZ356" i="3"/>
  <c r="DA356" i="3"/>
  <c r="A357" i="3"/>
  <c r="CY357" i="3"/>
  <c r="CZ357" i="3"/>
  <c r="DA357" i="3"/>
  <c r="A358" i="3"/>
  <c r="CY358" i="3"/>
  <c r="CZ358" i="3"/>
  <c r="DA358" i="3"/>
  <c r="A359" i="3"/>
  <c r="CY359" i="3"/>
  <c r="CZ359" i="3"/>
  <c r="DA359" i="3"/>
  <c r="A360" i="3"/>
  <c r="CY360" i="3"/>
  <c r="CZ360" i="3"/>
  <c r="DA360" i="3"/>
  <c r="A361" i="3"/>
  <c r="CY361" i="3"/>
  <c r="CZ361" i="3"/>
  <c r="DA361" i="3"/>
  <c r="A362" i="3"/>
  <c r="CY362" i="3"/>
  <c r="CZ362" i="3"/>
  <c r="DA362" i="3"/>
  <c r="A363" i="3"/>
  <c r="CY363" i="3"/>
  <c r="CZ363" i="3"/>
  <c r="DA363" i="3"/>
  <c r="A364" i="3"/>
  <c r="CY364" i="3"/>
  <c r="CZ364" i="3"/>
  <c r="DA364" i="3"/>
  <c r="A365" i="3"/>
  <c r="CY365" i="3"/>
  <c r="CZ365" i="3"/>
  <c r="DA365" i="3"/>
  <c r="A366" i="3"/>
  <c r="CY366" i="3"/>
  <c r="CZ366" i="3"/>
  <c r="DA366" i="3"/>
  <c r="A367" i="3"/>
  <c r="CY367" i="3"/>
  <c r="CZ367" i="3"/>
  <c r="DA367" i="3"/>
  <c r="A368" i="3"/>
  <c r="CY368" i="3"/>
  <c r="CZ368" i="3"/>
  <c r="DA368" i="3"/>
  <c r="A369" i="3"/>
  <c r="CY369" i="3"/>
  <c r="CZ369" i="3"/>
  <c r="DA369" i="3"/>
  <c r="A370" i="3"/>
  <c r="CY370" i="3"/>
  <c r="CZ370" i="3"/>
  <c r="DA370" i="3"/>
  <c r="A371" i="3"/>
  <c r="CY371" i="3"/>
  <c r="CZ371" i="3"/>
  <c r="DA371" i="3"/>
  <c r="A372" i="3"/>
  <c r="CY372" i="3"/>
  <c r="CZ372" i="3"/>
  <c r="DA372" i="3"/>
  <c r="A373" i="3"/>
  <c r="CY373" i="3"/>
  <c r="CZ373" i="3"/>
  <c r="DA373" i="3"/>
  <c r="A374" i="3"/>
  <c r="CY374" i="3"/>
  <c r="CZ374" i="3"/>
  <c r="DA374" i="3"/>
  <c r="A375" i="3"/>
  <c r="CY375" i="3"/>
  <c r="CZ375" i="3"/>
  <c r="DA375" i="3"/>
  <c r="A376" i="3"/>
  <c r="CY376" i="3"/>
  <c r="CZ376" i="3"/>
  <c r="DA376" i="3"/>
  <c r="A377" i="3"/>
  <c r="CY377" i="3"/>
  <c r="CZ377" i="3"/>
  <c r="DA377" i="3"/>
  <c r="A378" i="3"/>
  <c r="CY378" i="3"/>
  <c r="CZ378" i="3"/>
  <c r="DA378" i="3"/>
  <c r="A379" i="3"/>
  <c r="CY379" i="3"/>
  <c r="CZ379" i="3"/>
  <c r="DA379" i="3"/>
  <c r="A380" i="3"/>
  <c r="CY380" i="3"/>
  <c r="CZ380" i="3"/>
  <c r="DA380" i="3"/>
  <c r="A381" i="3"/>
  <c r="CY381" i="3"/>
  <c r="CZ381" i="3"/>
  <c r="DA381" i="3"/>
  <c r="A382" i="3"/>
  <c r="CY382" i="3"/>
  <c r="CZ382" i="3"/>
  <c r="DA382" i="3"/>
  <c r="A383" i="3"/>
  <c r="CY383" i="3"/>
  <c r="CZ383" i="3"/>
  <c r="DA383" i="3"/>
  <c r="A384" i="3"/>
  <c r="CY384" i="3"/>
  <c r="CZ384" i="3"/>
  <c r="DA384" i="3"/>
  <c r="A385" i="3"/>
  <c r="CY385" i="3"/>
  <c r="CZ385" i="3"/>
  <c r="DA385" i="3"/>
  <c r="A386" i="3"/>
  <c r="CY386" i="3"/>
  <c r="CZ386" i="3"/>
  <c r="DA386" i="3"/>
  <c r="A387" i="3"/>
  <c r="CY387" i="3"/>
  <c r="CZ387" i="3"/>
  <c r="DA387" i="3"/>
  <c r="A388" i="3"/>
  <c r="CY388" i="3"/>
  <c r="CZ388" i="3"/>
  <c r="DA388" i="3"/>
  <c r="A389" i="3"/>
  <c r="CY389" i="3"/>
  <c r="CZ389" i="3"/>
  <c r="DA389" i="3"/>
  <c r="A390" i="3"/>
  <c r="CY390" i="3"/>
  <c r="CZ390" i="3"/>
  <c r="DA390" i="3"/>
  <c r="A391" i="3"/>
  <c r="CY391" i="3"/>
  <c r="CZ391" i="3"/>
  <c r="DA391" i="3"/>
  <c r="A392" i="3"/>
  <c r="CY392" i="3"/>
  <c r="CZ392" i="3"/>
  <c r="DA392" i="3"/>
  <c r="A393" i="3"/>
  <c r="CY393" i="3"/>
  <c r="CZ393" i="3"/>
  <c r="DA393" i="3"/>
  <c r="A394" i="3"/>
  <c r="CY394" i="3"/>
  <c r="CZ394" i="3"/>
  <c r="DA394" i="3"/>
  <c r="A395" i="3"/>
  <c r="CY395" i="3"/>
  <c r="CZ395" i="3"/>
  <c r="DA395" i="3"/>
  <c r="A396" i="3"/>
  <c r="CY396" i="3"/>
  <c r="CZ396" i="3"/>
  <c r="DA396" i="3"/>
  <c r="A397" i="3"/>
  <c r="CY397" i="3"/>
  <c r="CZ397" i="3"/>
  <c r="DA397" i="3"/>
  <c r="A398" i="3"/>
  <c r="CY398" i="3"/>
  <c r="CZ398" i="3"/>
  <c r="DA398" i="3"/>
  <c r="A399" i="3"/>
  <c r="CY399" i="3"/>
  <c r="CZ399" i="3"/>
  <c r="DA399" i="3"/>
  <c r="A400" i="3"/>
  <c r="CY400" i="3"/>
  <c r="CZ400" i="3"/>
  <c r="DA400" i="3"/>
  <c r="A401" i="3"/>
  <c r="CY401" i="3"/>
  <c r="CZ401" i="3"/>
  <c r="DA401" i="3"/>
  <c r="A402" i="3"/>
  <c r="CY402" i="3"/>
  <c r="CZ402" i="3"/>
  <c r="DA402" i="3"/>
  <c r="A403" i="3"/>
  <c r="CY403" i="3"/>
  <c r="CZ403" i="3"/>
  <c r="DA403" i="3"/>
  <c r="A404" i="3"/>
  <c r="CY404" i="3"/>
  <c r="CZ404" i="3"/>
  <c r="DA404" i="3"/>
  <c r="A405" i="3"/>
  <c r="CY405" i="3"/>
  <c r="CZ405" i="3"/>
  <c r="DA405" i="3"/>
  <c r="A406" i="3"/>
  <c r="CY406" i="3"/>
  <c r="CZ406" i="3"/>
  <c r="DA406" i="3"/>
  <c r="A407" i="3"/>
  <c r="CY407" i="3"/>
  <c r="CZ407" i="3"/>
  <c r="DA407" i="3"/>
  <c r="A408" i="3"/>
  <c r="CY408" i="3"/>
  <c r="CZ408" i="3"/>
  <c r="DA408" i="3"/>
  <c r="A409" i="3"/>
  <c r="CY409" i="3"/>
  <c r="CZ409" i="3"/>
  <c r="DA409" i="3"/>
  <c r="A410" i="3"/>
  <c r="CY410" i="3"/>
  <c r="CZ410" i="3"/>
  <c r="DA410" i="3"/>
  <c r="A411" i="3"/>
  <c r="CY411" i="3"/>
  <c r="CZ411" i="3"/>
  <c r="DA411" i="3"/>
  <c r="A412" i="3"/>
  <c r="CY412" i="3"/>
  <c r="CZ412" i="3"/>
  <c r="DA412" i="3"/>
  <c r="A413" i="3"/>
  <c r="CX413" i="3"/>
  <c r="CY413" i="3"/>
  <c r="CZ413" i="3"/>
  <c r="DA413" i="3"/>
  <c r="A414" i="3"/>
  <c r="CX414" i="3"/>
  <c r="CY414" i="3"/>
  <c r="CZ414" i="3"/>
  <c r="DA414" i="3"/>
  <c r="A415" i="3"/>
  <c r="CX415" i="3"/>
  <c r="CY415" i="3"/>
  <c r="CZ415" i="3"/>
  <c r="DA415" i="3"/>
  <c r="A416" i="3"/>
  <c r="CX416" i="3"/>
  <c r="CY416" i="3"/>
  <c r="CZ416" i="3"/>
  <c r="DA416" i="3"/>
  <c r="A417" i="3"/>
  <c r="CX417" i="3"/>
  <c r="CY417" i="3"/>
  <c r="CZ417" i="3"/>
  <c r="DA417" i="3"/>
  <c r="A418" i="3"/>
  <c r="CX418" i="3"/>
  <c r="CY418" i="3"/>
  <c r="CZ418" i="3"/>
  <c r="DA418" i="3"/>
  <c r="A419" i="3"/>
  <c r="CX419" i="3"/>
  <c r="CY419" i="3"/>
  <c r="CZ419" i="3"/>
  <c r="DA419" i="3"/>
  <c r="A420" i="3"/>
  <c r="CX420" i="3"/>
  <c r="CY420" i="3"/>
  <c r="CZ420" i="3"/>
  <c r="DA420" i="3"/>
  <c r="A421" i="3"/>
  <c r="CX421" i="3"/>
  <c r="CY421" i="3"/>
  <c r="CZ421" i="3"/>
  <c r="DA421" i="3"/>
  <c r="A422" i="3"/>
  <c r="CX422" i="3"/>
  <c r="CY422" i="3"/>
  <c r="CZ422" i="3"/>
  <c r="DA422" i="3"/>
  <c r="A423" i="3"/>
  <c r="CX423" i="3"/>
  <c r="CY423" i="3"/>
  <c r="CZ423" i="3"/>
  <c r="DA423" i="3"/>
  <c r="A424" i="3"/>
  <c r="CX424" i="3"/>
  <c r="CY424" i="3"/>
  <c r="CZ424" i="3"/>
  <c r="DA424" i="3"/>
  <c r="A425" i="3"/>
  <c r="CX425" i="3"/>
  <c r="CY425" i="3"/>
  <c r="CZ425" i="3"/>
  <c r="DA425" i="3"/>
  <c r="A426" i="3"/>
  <c r="CX426" i="3"/>
  <c r="CY426" i="3"/>
  <c r="CZ426" i="3"/>
  <c r="DA426" i="3"/>
  <c r="A427" i="3"/>
  <c r="CX427" i="3"/>
  <c r="CY427" i="3"/>
  <c r="CZ427" i="3"/>
  <c r="DA427" i="3"/>
  <c r="A428" i="3"/>
  <c r="CX428" i="3"/>
  <c r="CY428" i="3"/>
  <c r="CZ428" i="3"/>
  <c r="DA428" i="3"/>
  <c r="A429" i="3"/>
  <c r="CX429" i="3"/>
  <c r="CY429" i="3"/>
  <c r="CZ429" i="3"/>
  <c r="DA429" i="3"/>
  <c r="A430" i="3"/>
  <c r="CX430" i="3"/>
  <c r="CY430" i="3"/>
  <c r="CZ430" i="3"/>
  <c r="DA430" i="3"/>
  <c r="A431" i="3"/>
  <c r="CX431" i="3"/>
  <c r="CY431" i="3"/>
  <c r="CZ431" i="3"/>
  <c r="DA431" i="3"/>
  <c r="A432" i="3"/>
  <c r="CX432" i="3"/>
  <c r="CY432" i="3"/>
  <c r="CZ432" i="3"/>
  <c r="DA432" i="3"/>
  <c r="A433" i="3"/>
  <c r="CX433" i="3"/>
  <c r="CY433" i="3"/>
  <c r="CZ433" i="3"/>
  <c r="DA433" i="3"/>
  <c r="A434" i="3"/>
  <c r="CX434" i="3"/>
  <c r="CY434" i="3"/>
  <c r="CZ434" i="3"/>
  <c r="DA434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D24" i="1"/>
  <c r="E26" i="1"/>
  <c r="Z26" i="1"/>
  <c r="AA26" i="1"/>
  <c r="AM26" i="1"/>
  <c r="AN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R26" i="1"/>
  <c r="DS26" i="1"/>
  <c r="EE26" i="1"/>
  <c r="EF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GE26" i="1"/>
  <c r="GF26" i="1"/>
  <c r="GG26" i="1"/>
  <c r="GH26" i="1"/>
  <c r="GI26" i="1"/>
  <c r="GJ26" i="1"/>
  <c r="GK26" i="1"/>
  <c r="GL26" i="1"/>
  <c r="GM26" i="1"/>
  <c r="GN26" i="1"/>
  <c r="GO26" i="1"/>
  <c r="GP26" i="1"/>
  <c r="GQ26" i="1"/>
  <c r="GR26" i="1"/>
  <c r="GS26" i="1"/>
  <c r="GT26" i="1"/>
  <c r="GU26" i="1"/>
  <c r="GV26" i="1"/>
  <c r="GW26" i="1"/>
  <c r="GX26" i="1"/>
  <c r="C28" i="1"/>
  <c r="D28" i="1"/>
  <c r="I28" i="1"/>
  <c r="AC28" i="1"/>
  <c r="AE28" i="1"/>
  <c r="AD28" i="1" s="1"/>
  <c r="CR28" i="1" s="1"/>
  <c r="Q28" i="1" s="1"/>
  <c r="AF28" i="1"/>
  <c r="CT28" i="1" s="1"/>
  <c r="S28" i="1" s="1"/>
  <c r="AG28" i="1"/>
  <c r="AH28" i="1"/>
  <c r="AI28" i="1"/>
  <c r="CW28" i="1" s="1"/>
  <c r="V28" i="1" s="1"/>
  <c r="AJ28" i="1"/>
  <c r="CQ28" i="1"/>
  <c r="P28" i="1" s="1"/>
  <c r="CU28" i="1"/>
  <c r="T28" i="1" s="1"/>
  <c r="CV28" i="1"/>
  <c r="U28" i="1" s="1"/>
  <c r="CX28" i="1"/>
  <c r="W28" i="1" s="1"/>
  <c r="FR28" i="1"/>
  <c r="GL28" i="1"/>
  <c r="GO28" i="1"/>
  <c r="GP28" i="1"/>
  <c r="GV28" i="1"/>
  <c r="GX28" i="1" s="1"/>
  <c r="C29" i="1"/>
  <c r="D29" i="1"/>
  <c r="I29" i="1"/>
  <c r="AC29" i="1"/>
  <c r="CQ29" i="1" s="1"/>
  <c r="P29" i="1" s="1"/>
  <c r="U40" i="6" s="1"/>
  <c r="AE29" i="1"/>
  <c r="AF29" i="1"/>
  <c r="AG29" i="1"/>
  <c r="AH29" i="1"/>
  <c r="AI29" i="1"/>
  <c r="CW29" i="1" s="1"/>
  <c r="V29" i="1" s="1"/>
  <c r="Z40" i="6" s="1"/>
  <c r="AJ29" i="1"/>
  <c r="CX29" i="1" s="1"/>
  <c r="W29" i="1" s="1"/>
  <c r="CU29" i="1"/>
  <c r="T29" i="1" s="1"/>
  <c r="CV29" i="1"/>
  <c r="U29" i="1" s="1"/>
  <c r="FR29" i="1"/>
  <c r="GL29" i="1"/>
  <c r="GO29" i="1"/>
  <c r="GP29" i="1"/>
  <c r="GV29" i="1"/>
  <c r="GX29" i="1" s="1"/>
  <c r="C30" i="1"/>
  <c r="D30" i="1"/>
  <c r="I30" i="1"/>
  <c r="AC30" i="1"/>
  <c r="AE30" i="1"/>
  <c r="AD30" i="1" s="1"/>
  <c r="CR30" i="1" s="1"/>
  <c r="Q30" i="1" s="1"/>
  <c r="AF30" i="1"/>
  <c r="CT30" i="1" s="1"/>
  <c r="S30" i="1" s="1"/>
  <c r="AG30" i="1"/>
  <c r="CU30" i="1" s="1"/>
  <c r="T30" i="1" s="1"/>
  <c r="AH30" i="1"/>
  <c r="AI30" i="1"/>
  <c r="CW30" i="1" s="1"/>
  <c r="V30" i="1" s="1"/>
  <c r="AJ30" i="1"/>
  <c r="CX30" i="1" s="1"/>
  <c r="W30" i="1" s="1"/>
  <c r="CV30" i="1"/>
  <c r="U30" i="1" s="1"/>
  <c r="FR30" i="1"/>
  <c r="GL30" i="1"/>
  <c r="GO30" i="1"/>
  <c r="GP30" i="1"/>
  <c r="GV30" i="1"/>
  <c r="GX30" i="1"/>
  <c r="C31" i="1"/>
  <c r="D31" i="1"/>
  <c r="I31" i="1"/>
  <c r="P31" i="1"/>
  <c r="U51" i="6" s="1"/>
  <c r="AC31" i="1"/>
  <c r="AE31" i="1"/>
  <c r="H41" i="5" s="1"/>
  <c r="R41" i="5" s="1"/>
  <c r="AF31" i="1"/>
  <c r="AG31" i="1"/>
  <c r="AH31" i="1"/>
  <c r="CV31" i="1" s="1"/>
  <c r="U31" i="1" s="1"/>
  <c r="AI31" i="1"/>
  <c r="CW31" i="1" s="1"/>
  <c r="V31" i="1" s="1"/>
  <c r="Z51" i="6" s="1"/>
  <c r="AJ31" i="1"/>
  <c r="CX31" i="1" s="1"/>
  <c r="W31" i="1" s="1"/>
  <c r="CQ31" i="1"/>
  <c r="CT31" i="1"/>
  <c r="S31" i="1" s="1"/>
  <c r="CU31" i="1"/>
  <c r="T31" i="1" s="1"/>
  <c r="FR31" i="1"/>
  <c r="GL31" i="1"/>
  <c r="GO31" i="1"/>
  <c r="GP31" i="1"/>
  <c r="GV31" i="1"/>
  <c r="GX31" i="1" s="1"/>
  <c r="C32" i="1"/>
  <c r="D32" i="1"/>
  <c r="I32" i="1"/>
  <c r="CX13" i="3" s="1"/>
  <c r="AC32" i="1"/>
  <c r="AE32" i="1"/>
  <c r="AD32" i="1" s="1"/>
  <c r="CR32" i="1" s="1"/>
  <c r="Q32" i="1" s="1"/>
  <c r="AF32" i="1"/>
  <c r="CT32" i="1" s="1"/>
  <c r="AG32" i="1"/>
  <c r="AH32" i="1"/>
  <c r="CV32" i="1" s="1"/>
  <c r="AI32" i="1"/>
  <c r="CW32" i="1" s="1"/>
  <c r="V32" i="1" s="1"/>
  <c r="AJ32" i="1"/>
  <c r="CX32" i="1" s="1"/>
  <c r="CQ32" i="1"/>
  <c r="CU32" i="1"/>
  <c r="T32" i="1" s="1"/>
  <c r="FR32" i="1"/>
  <c r="GL32" i="1"/>
  <c r="GO32" i="1"/>
  <c r="GP32" i="1"/>
  <c r="GV32" i="1"/>
  <c r="C33" i="1"/>
  <c r="D33" i="1"/>
  <c r="I33" i="1"/>
  <c r="AC33" i="1"/>
  <c r="CQ33" i="1" s="1"/>
  <c r="P33" i="1" s="1"/>
  <c r="U60" i="6" s="1"/>
  <c r="AE33" i="1"/>
  <c r="AD33" i="1" s="1"/>
  <c r="CR33" i="1" s="1"/>
  <c r="Q33" i="1" s="1"/>
  <c r="W60" i="6" s="1"/>
  <c r="AF33" i="1"/>
  <c r="CT33" i="1" s="1"/>
  <c r="S33" i="1" s="1"/>
  <c r="AG33" i="1"/>
  <c r="CU33" i="1" s="1"/>
  <c r="T33" i="1" s="1"/>
  <c r="AH33" i="1"/>
  <c r="AI33" i="1"/>
  <c r="CW33" i="1" s="1"/>
  <c r="V33" i="1" s="1"/>
  <c r="Z60" i="6" s="1"/>
  <c r="AJ33" i="1"/>
  <c r="CV33" i="1"/>
  <c r="U33" i="1" s="1"/>
  <c r="CX33" i="1"/>
  <c r="W33" i="1" s="1"/>
  <c r="FR33" i="1"/>
  <c r="GL33" i="1"/>
  <c r="GO33" i="1"/>
  <c r="GP33" i="1"/>
  <c r="GV33" i="1"/>
  <c r="GX33" i="1" s="1"/>
  <c r="C34" i="1"/>
  <c r="D34" i="1"/>
  <c r="I34" i="1"/>
  <c r="I36" i="1" s="1"/>
  <c r="AC34" i="1"/>
  <c r="AE34" i="1"/>
  <c r="AD34" i="1" s="1"/>
  <c r="CR34" i="1" s="1"/>
  <c r="Q34" i="1" s="1"/>
  <c r="AF34" i="1"/>
  <c r="CT34" i="1" s="1"/>
  <c r="S34" i="1" s="1"/>
  <c r="AG34" i="1"/>
  <c r="CU34" i="1" s="1"/>
  <c r="T34" i="1" s="1"/>
  <c r="AH34" i="1"/>
  <c r="CV34" i="1" s="1"/>
  <c r="AI34" i="1"/>
  <c r="AJ34" i="1"/>
  <c r="CX34" i="1" s="1"/>
  <c r="W34" i="1" s="1"/>
  <c r="CQ34" i="1"/>
  <c r="CS34" i="1"/>
  <c r="CW34" i="1"/>
  <c r="V34" i="1" s="1"/>
  <c r="FR34" i="1"/>
  <c r="GL34" i="1"/>
  <c r="GO34" i="1"/>
  <c r="GP34" i="1"/>
  <c r="GV34" i="1"/>
  <c r="GX34" i="1" s="1"/>
  <c r="C35" i="1"/>
  <c r="D35" i="1"/>
  <c r="I35" i="1"/>
  <c r="AC35" i="1"/>
  <c r="AE35" i="1"/>
  <c r="AF35" i="1"/>
  <c r="CT35" i="1" s="1"/>
  <c r="S35" i="1" s="1"/>
  <c r="AG35" i="1"/>
  <c r="CU35" i="1" s="1"/>
  <c r="T35" i="1" s="1"/>
  <c r="AH35" i="1"/>
  <c r="AI35" i="1"/>
  <c r="CW35" i="1" s="1"/>
  <c r="AJ35" i="1"/>
  <c r="CX35" i="1" s="1"/>
  <c r="W35" i="1" s="1"/>
  <c r="CV35" i="1"/>
  <c r="FR35" i="1"/>
  <c r="GL35" i="1"/>
  <c r="GO35" i="1"/>
  <c r="GP35" i="1"/>
  <c r="GV35" i="1"/>
  <c r="GX35" i="1" s="1"/>
  <c r="AC36" i="1"/>
  <c r="AD36" i="1"/>
  <c r="AE36" i="1"/>
  <c r="AF36" i="1"/>
  <c r="CT36" i="1" s="1"/>
  <c r="AG36" i="1"/>
  <c r="CU36" i="1" s="1"/>
  <c r="T36" i="1" s="1"/>
  <c r="AH36" i="1"/>
  <c r="CV36" i="1" s="1"/>
  <c r="AI36" i="1"/>
  <c r="AJ36" i="1"/>
  <c r="CX36" i="1" s="1"/>
  <c r="CQ36" i="1"/>
  <c r="P36" i="1" s="1"/>
  <c r="CS36" i="1"/>
  <c r="CW36" i="1"/>
  <c r="FR36" i="1"/>
  <c r="GL36" i="1"/>
  <c r="GO36" i="1"/>
  <c r="GP36" i="1"/>
  <c r="GV36" i="1"/>
  <c r="GX36" i="1" s="1"/>
  <c r="AC37" i="1"/>
  <c r="AE37" i="1"/>
  <c r="AF37" i="1"/>
  <c r="CT37" i="1" s="1"/>
  <c r="AG37" i="1"/>
  <c r="CU37" i="1" s="1"/>
  <c r="AH37" i="1"/>
  <c r="AI37" i="1"/>
  <c r="CW37" i="1" s="1"/>
  <c r="AJ37" i="1"/>
  <c r="CX37" i="1" s="1"/>
  <c r="CV37" i="1"/>
  <c r="FR37" i="1"/>
  <c r="GL37" i="1"/>
  <c r="GO37" i="1"/>
  <c r="GP37" i="1"/>
  <c r="GV37" i="1"/>
  <c r="I38" i="1"/>
  <c r="AC38" i="1"/>
  <c r="AD38" i="1"/>
  <c r="CR38" i="1" s="1"/>
  <c r="Q38" i="1" s="1"/>
  <c r="AE38" i="1"/>
  <c r="AF38" i="1"/>
  <c r="CT38" i="1" s="1"/>
  <c r="AG38" i="1"/>
  <c r="CU38" i="1" s="1"/>
  <c r="T38" i="1" s="1"/>
  <c r="AH38" i="1"/>
  <c r="CV38" i="1" s="1"/>
  <c r="U38" i="1" s="1"/>
  <c r="AI38" i="1"/>
  <c r="AJ38" i="1"/>
  <c r="CX38" i="1" s="1"/>
  <c r="CQ38" i="1"/>
  <c r="P38" i="1" s="1"/>
  <c r="CS38" i="1"/>
  <c r="R38" i="1" s="1"/>
  <c r="GK38" i="1" s="1"/>
  <c r="CW38" i="1"/>
  <c r="V38" i="1" s="1"/>
  <c r="FR38" i="1"/>
  <c r="GL38" i="1"/>
  <c r="GO38" i="1"/>
  <c r="GP38" i="1"/>
  <c r="GV38" i="1"/>
  <c r="I39" i="1"/>
  <c r="AC39" i="1"/>
  <c r="AE39" i="1"/>
  <c r="AF39" i="1"/>
  <c r="AG39" i="1"/>
  <c r="CU39" i="1" s="1"/>
  <c r="AH39" i="1"/>
  <c r="AI39" i="1"/>
  <c r="CW39" i="1" s="1"/>
  <c r="V39" i="1" s="1"/>
  <c r="Z80" i="6" s="1"/>
  <c r="AJ39" i="1"/>
  <c r="CT39" i="1"/>
  <c r="CV39" i="1"/>
  <c r="U39" i="1" s="1"/>
  <c r="Y80" i="6" s="1"/>
  <c r="CX39" i="1"/>
  <c r="W39" i="1" s="1"/>
  <c r="FR39" i="1"/>
  <c r="GL39" i="1"/>
  <c r="GO39" i="1"/>
  <c r="GP39" i="1"/>
  <c r="GV39" i="1"/>
  <c r="C40" i="1"/>
  <c r="D40" i="1"/>
  <c r="I40" i="1"/>
  <c r="GX40" i="1" s="1"/>
  <c r="AC40" i="1"/>
  <c r="CQ40" i="1" s="1"/>
  <c r="AE40" i="1"/>
  <c r="CS40" i="1" s="1"/>
  <c r="R40" i="1" s="1"/>
  <c r="GK40" i="1" s="1"/>
  <c r="AF40" i="1"/>
  <c r="CT40" i="1" s="1"/>
  <c r="AG40" i="1"/>
  <c r="AH40" i="1"/>
  <c r="CV40" i="1" s="1"/>
  <c r="AI40" i="1"/>
  <c r="AJ40" i="1"/>
  <c r="CX40" i="1" s="1"/>
  <c r="CU40" i="1"/>
  <c r="T40" i="1" s="1"/>
  <c r="CW40" i="1"/>
  <c r="V40" i="1" s="1"/>
  <c r="FR40" i="1"/>
  <c r="GL40" i="1"/>
  <c r="GO40" i="1"/>
  <c r="GP40" i="1"/>
  <c r="GV40" i="1"/>
  <c r="C41" i="1"/>
  <c r="D41" i="1"/>
  <c r="I41" i="1"/>
  <c r="AC41" i="1"/>
  <c r="AE41" i="1"/>
  <c r="AD41" i="1" s="1"/>
  <c r="AF41" i="1"/>
  <c r="CT41" i="1" s="1"/>
  <c r="S41" i="1" s="1"/>
  <c r="AG41" i="1"/>
  <c r="CU41" i="1" s="1"/>
  <c r="T41" i="1" s="1"/>
  <c r="AH41" i="1"/>
  <c r="AI41" i="1"/>
  <c r="CW41" i="1" s="1"/>
  <c r="V41" i="1" s="1"/>
  <c r="Z82" i="6" s="1"/>
  <c r="AJ41" i="1"/>
  <c r="CV41" i="1"/>
  <c r="U41" i="1" s="1"/>
  <c r="CX41" i="1"/>
  <c r="W41" i="1" s="1"/>
  <c r="FR41" i="1"/>
  <c r="GL41" i="1"/>
  <c r="GO41" i="1"/>
  <c r="GP41" i="1"/>
  <c r="GV41" i="1"/>
  <c r="GX41" i="1" s="1"/>
  <c r="I42" i="1"/>
  <c r="AC42" i="1"/>
  <c r="CQ42" i="1" s="1"/>
  <c r="AE42" i="1"/>
  <c r="AD42" i="1" s="1"/>
  <c r="CR42" i="1" s="1"/>
  <c r="AF42" i="1"/>
  <c r="AG42" i="1"/>
  <c r="AH42" i="1"/>
  <c r="CV42" i="1" s="1"/>
  <c r="AI42" i="1"/>
  <c r="CW42" i="1" s="1"/>
  <c r="AJ42" i="1"/>
  <c r="CT42" i="1"/>
  <c r="S42" i="1" s="1"/>
  <c r="CU42" i="1"/>
  <c r="CX42" i="1"/>
  <c r="FR42" i="1"/>
  <c r="GL42" i="1"/>
  <c r="GO42" i="1"/>
  <c r="GP42" i="1"/>
  <c r="GV42" i="1"/>
  <c r="I43" i="1"/>
  <c r="AC43" i="1"/>
  <c r="AE43" i="1"/>
  <c r="AD43" i="1" s="1"/>
  <c r="AF43" i="1"/>
  <c r="CT43" i="1" s="1"/>
  <c r="S43" i="1" s="1"/>
  <c r="V91" i="6" s="1"/>
  <c r="AG43" i="1"/>
  <c r="CU43" i="1" s="1"/>
  <c r="AH43" i="1"/>
  <c r="AI43" i="1"/>
  <c r="AJ43" i="1"/>
  <c r="CX43" i="1" s="1"/>
  <c r="W43" i="1" s="1"/>
  <c r="CR43" i="1"/>
  <c r="Q43" i="1" s="1"/>
  <c r="W91" i="6" s="1"/>
  <c r="CS43" i="1"/>
  <c r="CV43" i="1"/>
  <c r="U43" i="1" s="1"/>
  <c r="Y91" i="6" s="1"/>
  <c r="CW43" i="1"/>
  <c r="V43" i="1" s="1"/>
  <c r="Z91" i="6" s="1"/>
  <c r="FR43" i="1"/>
  <c r="GL43" i="1"/>
  <c r="GO43" i="1"/>
  <c r="GP43" i="1"/>
  <c r="GV43" i="1"/>
  <c r="I44" i="1"/>
  <c r="AC44" i="1"/>
  <c r="AE44" i="1"/>
  <c r="AD44" i="1" s="1"/>
  <c r="AF44" i="1"/>
  <c r="CT44" i="1" s="1"/>
  <c r="AG44" i="1"/>
  <c r="CU44" i="1" s="1"/>
  <c r="T44" i="1" s="1"/>
  <c r="AH44" i="1"/>
  <c r="AI44" i="1"/>
  <c r="CW44" i="1" s="1"/>
  <c r="AJ44" i="1"/>
  <c r="CX44" i="1" s="1"/>
  <c r="CQ44" i="1"/>
  <c r="CS44" i="1"/>
  <c r="CV44" i="1"/>
  <c r="FR44" i="1"/>
  <c r="GL44" i="1"/>
  <c r="GO44" i="1"/>
  <c r="GP44" i="1"/>
  <c r="GV44" i="1"/>
  <c r="GX44" i="1" s="1"/>
  <c r="I45" i="1"/>
  <c r="AC45" i="1"/>
  <c r="AE45" i="1"/>
  <c r="CS45" i="1" s="1"/>
  <c r="R45" i="1" s="1"/>
  <c r="X93" i="6" s="1"/>
  <c r="AF45" i="1"/>
  <c r="CT45" i="1" s="1"/>
  <c r="S45" i="1" s="1"/>
  <c r="AG45" i="1"/>
  <c r="CU45" i="1" s="1"/>
  <c r="T45" i="1" s="1"/>
  <c r="AH45" i="1"/>
  <c r="AI45" i="1"/>
  <c r="CW45" i="1" s="1"/>
  <c r="V45" i="1" s="1"/>
  <c r="Z93" i="6" s="1"/>
  <c r="AJ45" i="1"/>
  <c r="CV45" i="1"/>
  <c r="U45" i="1" s="1"/>
  <c r="Y93" i="6" s="1"/>
  <c r="CX45" i="1"/>
  <c r="W45" i="1" s="1"/>
  <c r="FR45" i="1"/>
  <c r="GK45" i="1"/>
  <c r="GL45" i="1"/>
  <c r="GO45" i="1"/>
  <c r="GP45" i="1"/>
  <c r="GV45" i="1"/>
  <c r="GX45" i="1" s="1"/>
  <c r="C46" i="1"/>
  <c r="D46" i="1"/>
  <c r="I46" i="1"/>
  <c r="I50" i="1" s="1"/>
  <c r="R46" i="1"/>
  <c r="GK46" i="1" s="1"/>
  <c r="AC46" i="1"/>
  <c r="AD46" i="1"/>
  <c r="AB46" i="1" s="1"/>
  <c r="AE46" i="1"/>
  <c r="AF46" i="1"/>
  <c r="CT46" i="1" s="1"/>
  <c r="AG46" i="1"/>
  <c r="CU46" i="1" s="1"/>
  <c r="T46" i="1" s="1"/>
  <c r="AH46" i="1"/>
  <c r="CV46" i="1" s="1"/>
  <c r="U46" i="1" s="1"/>
  <c r="AI46" i="1"/>
  <c r="AJ46" i="1"/>
  <c r="CX46" i="1" s="1"/>
  <c r="CQ46" i="1"/>
  <c r="P46" i="1" s="1"/>
  <c r="CR46" i="1"/>
  <c r="Q46" i="1" s="1"/>
  <c r="CS46" i="1"/>
  <c r="CW46" i="1"/>
  <c r="V46" i="1" s="1"/>
  <c r="FR46" i="1"/>
  <c r="GL46" i="1"/>
  <c r="GO46" i="1"/>
  <c r="GP46" i="1"/>
  <c r="GV46" i="1"/>
  <c r="GX46" i="1" s="1"/>
  <c r="C47" i="1"/>
  <c r="D47" i="1"/>
  <c r="I47" i="1"/>
  <c r="AC47" i="1"/>
  <c r="CQ47" i="1" s="1"/>
  <c r="AE47" i="1"/>
  <c r="AF47" i="1"/>
  <c r="CT47" i="1" s="1"/>
  <c r="S47" i="1" s="1"/>
  <c r="AG47" i="1"/>
  <c r="CU47" i="1" s="1"/>
  <c r="AH47" i="1"/>
  <c r="AI47" i="1"/>
  <c r="AJ47" i="1"/>
  <c r="CX47" i="1" s="1"/>
  <c r="W47" i="1" s="1"/>
  <c r="CS47" i="1"/>
  <c r="CV47" i="1"/>
  <c r="U47" i="1" s="1"/>
  <c r="CW47" i="1"/>
  <c r="V47" i="1" s="1"/>
  <c r="Z95" i="6" s="1"/>
  <c r="FR47" i="1"/>
  <c r="GL47" i="1"/>
  <c r="GO47" i="1"/>
  <c r="GP47" i="1"/>
  <c r="GV47" i="1"/>
  <c r="I48" i="1"/>
  <c r="AC48" i="1"/>
  <c r="AE48" i="1"/>
  <c r="AD48" i="1" s="1"/>
  <c r="AF48" i="1"/>
  <c r="CT48" i="1" s="1"/>
  <c r="AG48" i="1"/>
  <c r="CU48" i="1" s="1"/>
  <c r="T48" i="1" s="1"/>
  <c r="AH48" i="1"/>
  <c r="AI48" i="1"/>
  <c r="CW48" i="1" s="1"/>
  <c r="AJ48" i="1"/>
  <c r="CX48" i="1" s="1"/>
  <c r="CQ48" i="1"/>
  <c r="CS48" i="1"/>
  <c r="CV48" i="1"/>
  <c r="FR48" i="1"/>
  <c r="GL48" i="1"/>
  <c r="GO48" i="1"/>
  <c r="GP48" i="1"/>
  <c r="GV48" i="1"/>
  <c r="GX48" i="1" s="1"/>
  <c r="AC49" i="1"/>
  <c r="AE49" i="1"/>
  <c r="CS49" i="1" s="1"/>
  <c r="AF49" i="1"/>
  <c r="CT49" i="1" s="1"/>
  <c r="AG49" i="1"/>
  <c r="AH49" i="1"/>
  <c r="AI49" i="1"/>
  <c r="CW49" i="1" s="1"/>
  <c r="AJ49" i="1"/>
  <c r="CX49" i="1" s="1"/>
  <c r="CQ49" i="1"/>
  <c r="CU49" i="1"/>
  <c r="CV49" i="1"/>
  <c r="FR49" i="1"/>
  <c r="GL49" i="1"/>
  <c r="GO49" i="1"/>
  <c r="GP49" i="1"/>
  <c r="GV49" i="1"/>
  <c r="AC50" i="1"/>
  <c r="CQ50" i="1" s="1"/>
  <c r="AD50" i="1"/>
  <c r="CR50" i="1" s="1"/>
  <c r="AE50" i="1"/>
  <c r="AF50" i="1"/>
  <c r="AG50" i="1"/>
  <c r="CU50" i="1" s="1"/>
  <c r="AH50" i="1"/>
  <c r="CV50" i="1" s="1"/>
  <c r="AI50" i="1"/>
  <c r="AJ50" i="1"/>
  <c r="CX50" i="1" s="1"/>
  <c r="W50" i="1" s="1"/>
  <c r="CS50" i="1"/>
  <c r="CT50" i="1"/>
  <c r="S50" i="1" s="1"/>
  <c r="CW50" i="1"/>
  <c r="FR50" i="1"/>
  <c r="GL50" i="1"/>
  <c r="GO50" i="1"/>
  <c r="GP50" i="1"/>
  <c r="GV50" i="1"/>
  <c r="I51" i="1"/>
  <c r="AC51" i="1"/>
  <c r="AE51" i="1"/>
  <c r="AD51" i="1" s="1"/>
  <c r="AF51" i="1"/>
  <c r="CT51" i="1" s="1"/>
  <c r="S51" i="1" s="1"/>
  <c r="V113" i="6" s="1"/>
  <c r="AG51" i="1"/>
  <c r="CU51" i="1" s="1"/>
  <c r="AH51" i="1"/>
  <c r="AI51" i="1"/>
  <c r="CW51" i="1" s="1"/>
  <c r="AJ51" i="1"/>
  <c r="CS51" i="1"/>
  <c r="R51" i="1" s="1"/>
  <c r="CV51" i="1"/>
  <c r="CX51" i="1"/>
  <c r="W51" i="1" s="1"/>
  <c r="FR51" i="1"/>
  <c r="GL51" i="1"/>
  <c r="GO51" i="1"/>
  <c r="GP51" i="1"/>
  <c r="GV51" i="1"/>
  <c r="GX51" i="1" s="1"/>
  <c r="C52" i="1"/>
  <c r="D52" i="1"/>
  <c r="I52" i="1"/>
  <c r="AC52" i="1"/>
  <c r="AD52" i="1"/>
  <c r="CR52" i="1" s="1"/>
  <c r="Q52" i="1" s="1"/>
  <c r="AE52" i="1"/>
  <c r="AF52" i="1"/>
  <c r="AG52" i="1"/>
  <c r="CU52" i="1" s="1"/>
  <c r="AH52" i="1"/>
  <c r="CV52" i="1" s="1"/>
  <c r="U52" i="1" s="1"/>
  <c r="AI52" i="1"/>
  <c r="AJ52" i="1"/>
  <c r="CQ52" i="1"/>
  <c r="P52" i="1" s="1"/>
  <c r="CS52" i="1"/>
  <c r="R52" i="1" s="1"/>
  <c r="GK52" i="1" s="1"/>
  <c r="CT52" i="1"/>
  <c r="S52" i="1" s="1"/>
  <c r="CY52" i="1" s="1"/>
  <c r="X52" i="1" s="1"/>
  <c r="CW52" i="1"/>
  <c r="V52" i="1" s="1"/>
  <c r="CX52" i="1"/>
  <c r="W52" i="1" s="1"/>
  <c r="FR52" i="1"/>
  <c r="GL52" i="1"/>
  <c r="GO52" i="1"/>
  <c r="GP52" i="1"/>
  <c r="GV52" i="1"/>
  <c r="C53" i="1"/>
  <c r="D53" i="1"/>
  <c r="I53" i="1"/>
  <c r="AC53" i="1"/>
  <c r="H93" i="5" s="1"/>
  <c r="AE53" i="1"/>
  <c r="AD53" i="1" s="1"/>
  <c r="AF53" i="1"/>
  <c r="CT53" i="1" s="1"/>
  <c r="S53" i="1" s="1"/>
  <c r="AG53" i="1"/>
  <c r="AH53" i="1"/>
  <c r="CV53" i="1" s="1"/>
  <c r="U53" i="1" s="1"/>
  <c r="AI53" i="1"/>
  <c r="CW53" i="1" s="1"/>
  <c r="V53" i="1" s="1"/>
  <c r="Z115" i="6" s="1"/>
  <c r="AJ53" i="1"/>
  <c r="CQ53" i="1"/>
  <c r="P53" i="1" s="1"/>
  <c r="CU53" i="1"/>
  <c r="T53" i="1" s="1"/>
  <c r="CX53" i="1"/>
  <c r="W53" i="1" s="1"/>
  <c r="FR53" i="1"/>
  <c r="GL53" i="1"/>
  <c r="GO53" i="1"/>
  <c r="GP53" i="1"/>
  <c r="GV53" i="1"/>
  <c r="GX53" i="1" s="1"/>
  <c r="AC54" i="1"/>
  <c r="CQ54" i="1" s="1"/>
  <c r="AD54" i="1"/>
  <c r="CR54" i="1" s="1"/>
  <c r="AE54" i="1"/>
  <c r="AF54" i="1"/>
  <c r="CT54" i="1" s="1"/>
  <c r="AG54" i="1"/>
  <c r="CU54" i="1" s="1"/>
  <c r="AH54" i="1"/>
  <c r="CV54" i="1" s="1"/>
  <c r="AI54" i="1"/>
  <c r="AJ54" i="1"/>
  <c r="CX54" i="1" s="1"/>
  <c r="CS54" i="1"/>
  <c r="CW54" i="1"/>
  <c r="FR54" i="1"/>
  <c r="GL54" i="1"/>
  <c r="GO54" i="1"/>
  <c r="GP54" i="1"/>
  <c r="GV54" i="1"/>
  <c r="I55" i="1"/>
  <c r="AC55" i="1"/>
  <c r="AE55" i="1"/>
  <c r="CS55" i="1" s="1"/>
  <c r="AF55" i="1"/>
  <c r="AG55" i="1"/>
  <c r="CU55" i="1" s="1"/>
  <c r="T55" i="1" s="1"/>
  <c r="AH55" i="1"/>
  <c r="AI55" i="1"/>
  <c r="CW55" i="1" s="1"/>
  <c r="AJ55" i="1"/>
  <c r="CX55" i="1" s="1"/>
  <c r="W55" i="1" s="1"/>
  <c r="CQ55" i="1"/>
  <c r="CV55" i="1"/>
  <c r="FR55" i="1"/>
  <c r="GL55" i="1"/>
  <c r="GO55" i="1"/>
  <c r="GP55" i="1"/>
  <c r="GV55" i="1"/>
  <c r="GX55" i="1" s="1"/>
  <c r="AC56" i="1"/>
  <c r="AE56" i="1"/>
  <c r="CS56" i="1" s="1"/>
  <c r="AF56" i="1"/>
  <c r="CT56" i="1" s="1"/>
  <c r="AG56" i="1"/>
  <c r="CU56" i="1" s="1"/>
  <c r="AH56" i="1"/>
  <c r="CV56" i="1" s="1"/>
  <c r="AI56" i="1"/>
  <c r="CW56" i="1" s="1"/>
  <c r="AJ56" i="1"/>
  <c r="CQ56" i="1"/>
  <c r="CX56" i="1"/>
  <c r="FR56" i="1"/>
  <c r="GL56" i="1"/>
  <c r="GO56" i="1"/>
  <c r="GP56" i="1"/>
  <c r="GV56" i="1"/>
  <c r="I57" i="1"/>
  <c r="AC57" i="1"/>
  <c r="AE57" i="1"/>
  <c r="AD57" i="1" s="1"/>
  <c r="CR57" i="1" s="1"/>
  <c r="Q57" i="1" s="1"/>
  <c r="W133" i="6" s="1"/>
  <c r="AF57" i="1"/>
  <c r="AG57" i="1"/>
  <c r="CU57" i="1" s="1"/>
  <c r="T57" i="1" s="1"/>
  <c r="AH57" i="1"/>
  <c r="CV57" i="1" s="1"/>
  <c r="U57" i="1" s="1"/>
  <c r="Y133" i="6" s="1"/>
  <c r="AI57" i="1"/>
  <c r="CW57" i="1" s="1"/>
  <c r="V57" i="1" s="1"/>
  <c r="Z133" i="6" s="1"/>
  <c r="AJ57" i="1"/>
  <c r="CX57" i="1" s="1"/>
  <c r="W57" i="1" s="1"/>
  <c r="CQ57" i="1"/>
  <c r="P57" i="1" s="1"/>
  <c r="CS57" i="1"/>
  <c r="R57" i="1" s="1"/>
  <c r="CT57" i="1"/>
  <c r="S57" i="1" s="1"/>
  <c r="V133" i="6" s="1"/>
  <c r="FR57" i="1"/>
  <c r="GL57" i="1"/>
  <c r="GO57" i="1"/>
  <c r="GP57" i="1"/>
  <c r="GV57" i="1"/>
  <c r="GX57" i="1" s="1"/>
  <c r="C58" i="1"/>
  <c r="D58" i="1"/>
  <c r="AC58" i="1"/>
  <c r="AE58" i="1"/>
  <c r="AD58" i="1" s="1"/>
  <c r="AF58" i="1"/>
  <c r="CT58" i="1" s="1"/>
  <c r="S58" i="1" s="1"/>
  <c r="AG58" i="1"/>
  <c r="CU58" i="1" s="1"/>
  <c r="T58" i="1" s="1"/>
  <c r="AH58" i="1"/>
  <c r="CV58" i="1" s="1"/>
  <c r="U58" i="1" s="1"/>
  <c r="AI58" i="1"/>
  <c r="CW58" i="1" s="1"/>
  <c r="V58" i="1" s="1"/>
  <c r="AJ58" i="1"/>
  <c r="CX58" i="1" s="1"/>
  <c r="W58" i="1" s="1"/>
  <c r="CQ58" i="1"/>
  <c r="P58" i="1" s="1"/>
  <c r="CS58" i="1"/>
  <c r="R58" i="1" s="1"/>
  <c r="FR58" i="1"/>
  <c r="GL58" i="1"/>
  <c r="GO58" i="1"/>
  <c r="GP58" i="1"/>
  <c r="GV58" i="1"/>
  <c r="GX58" i="1" s="1"/>
  <c r="C59" i="1"/>
  <c r="D59" i="1"/>
  <c r="AC59" i="1"/>
  <c r="H103" i="5" s="1"/>
  <c r="AE59" i="1"/>
  <c r="AD59" i="1" s="1"/>
  <c r="AF59" i="1"/>
  <c r="CT59" i="1" s="1"/>
  <c r="S59" i="1" s="1"/>
  <c r="AG59" i="1"/>
  <c r="AH59" i="1"/>
  <c r="CV59" i="1" s="1"/>
  <c r="U59" i="1" s="1"/>
  <c r="AI59" i="1"/>
  <c r="AJ59" i="1"/>
  <c r="CX59" i="1" s="1"/>
  <c r="W59" i="1" s="1"/>
  <c r="CQ59" i="1"/>
  <c r="P59" i="1" s="1"/>
  <c r="CU59" i="1"/>
  <c r="T59" i="1" s="1"/>
  <c r="CW59" i="1"/>
  <c r="V59" i="1" s="1"/>
  <c r="Z135" i="6" s="1"/>
  <c r="FR59" i="1"/>
  <c r="GL59" i="1"/>
  <c r="GO59" i="1"/>
  <c r="GP59" i="1"/>
  <c r="GV59" i="1"/>
  <c r="GX59" i="1"/>
  <c r="I60" i="1"/>
  <c r="AC60" i="1"/>
  <c r="CQ60" i="1" s="1"/>
  <c r="AE60" i="1"/>
  <c r="AD60" i="1" s="1"/>
  <c r="AF60" i="1"/>
  <c r="CT60" i="1" s="1"/>
  <c r="S60" i="1" s="1"/>
  <c r="AG60" i="1"/>
  <c r="CU60" i="1" s="1"/>
  <c r="T60" i="1" s="1"/>
  <c r="AH60" i="1"/>
  <c r="AI60" i="1"/>
  <c r="CW60" i="1" s="1"/>
  <c r="AJ60" i="1"/>
  <c r="CS60" i="1"/>
  <c r="R60" i="1" s="1"/>
  <c r="GK60" i="1" s="1"/>
  <c r="CV60" i="1"/>
  <c r="CX60" i="1"/>
  <c r="W60" i="1" s="1"/>
  <c r="FR60" i="1"/>
  <c r="GL60" i="1"/>
  <c r="GO60" i="1"/>
  <c r="GP60" i="1"/>
  <c r="GV60" i="1"/>
  <c r="GX60" i="1" s="1"/>
  <c r="I61" i="1"/>
  <c r="P61" i="1"/>
  <c r="U145" i="6" s="1"/>
  <c r="R61" i="1"/>
  <c r="AC61" i="1"/>
  <c r="AE61" i="1"/>
  <c r="AD61" i="1" s="1"/>
  <c r="AF61" i="1"/>
  <c r="AG61" i="1"/>
  <c r="AH61" i="1"/>
  <c r="CV61" i="1" s="1"/>
  <c r="U61" i="1" s="1"/>
  <c r="Y145" i="6" s="1"/>
  <c r="AI61" i="1"/>
  <c r="CW61" i="1" s="1"/>
  <c r="V61" i="1" s="1"/>
  <c r="Z145" i="6" s="1"/>
  <c r="AJ61" i="1"/>
  <c r="CX61" i="1" s="1"/>
  <c r="W61" i="1" s="1"/>
  <c r="CQ61" i="1"/>
  <c r="CS61" i="1"/>
  <c r="CU61" i="1"/>
  <c r="T61" i="1" s="1"/>
  <c r="FR61" i="1"/>
  <c r="GL61" i="1"/>
  <c r="GO61" i="1"/>
  <c r="GP61" i="1"/>
  <c r="GV61" i="1"/>
  <c r="GX61" i="1"/>
  <c r="I62" i="1"/>
  <c r="AC62" i="1"/>
  <c r="AE62" i="1"/>
  <c r="CS62" i="1" s="1"/>
  <c r="R62" i="1" s="1"/>
  <c r="AF62" i="1"/>
  <c r="CT62" i="1" s="1"/>
  <c r="S62" i="1" s="1"/>
  <c r="AG62" i="1"/>
  <c r="CU62" i="1" s="1"/>
  <c r="T62" i="1" s="1"/>
  <c r="AH62" i="1"/>
  <c r="AI62" i="1"/>
  <c r="CW62" i="1" s="1"/>
  <c r="V62" i="1" s="1"/>
  <c r="AJ62" i="1"/>
  <c r="CQ62" i="1"/>
  <c r="P62" i="1" s="1"/>
  <c r="CV62" i="1"/>
  <c r="U62" i="1" s="1"/>
  <c r="CX62" i="1"/>
  <c r="W62" i="1" s="1"/>
  <c r="FR62" i="1"/>
  <c r="GK62" i="1"/>
  <c r="GL62" i="1"/>
  <c r="GO62" i="1"/>
  <c r="GP62" i="1"/>
  <c r="GV62" i="1"/>
  <c r="GX62" i="1" s="1"/>
  <c r="I63" i="1"/>
  <c r="AC63" i="1"/>
  <c r="AE63" i="1"/>
  <c r="AD63" i="1" s="1"/>
  <c r="CR63" i="1" s="1"/>
  <c r="Q63" i="1" s="1"/>
  <c r="W147" i="6" s="1"/>
  <c r="AF63" i="1"/>
  <c r="AG63" i="1"/>
  <c r="CU63" i="1" s="1"/>
  <c r="T63" i="1" s="1"/>
  <c r="AH63" i="1"/>
  <c r="CV63" i="1" s="1"/>
  <c r="U63" i="1" s="1"/>
  <c r="Y147" i="6" s="1"/>
  <c r="AI63" i="1"/>
  <c r="CW63" i="1" s="1"/>
  <c r="V63" i="1" s="1"/>
  <c r="Z147" i="6" s="1"/>
  <c r="AJ63" i="1"/>
  <c r="CX63" i="1" s="1"/>
  <c r="CQ63" i="1"/>
  <c r="CT63" i="1"/>
  <c r="S63" i="1" s="1"/>
  <c r="V147" i="6" s="1"/>
  <c r="FR63" i="1"/>
  <c r="GL63" i="1"/>
  <c r="GO63" i="1"/>
  <c r="GP63" i="1"/>
  <c r="GV63" i="1"/>
  <c r="GX63" i="1" s="1"/>
  <c r="C64" i="1"/>
  <c r="D64" i="1"/>
  <c r="I64" i="1"/>
  <c r="AC64" i="1"/>
  <c r="AD64" i="1"/>
  <c r="CR64" i="1" s="1"/>
  <c r="Q64" i="1" s="1"/>
  <c r="AE64" i="1"/>
  <c r="CS64" i="1" s="1"/>
  <c r="AF64" i="1"/>
  <c r="AG64" i="1"/>
  <c r="CU64" i="1" s="1"/>
  <c r="T64" i="1" s="1"/>
  <c r="AH64" i="1"/>
  <c r="CV64" i="1" s="1"/>
  <c r="U64" i="1" s="1"/>
  <c r="AI64" i="1"/>
  <c r="CW64" i="1" s="1"/>
  <c r="AJ64" i="1"/>
  <c r="CQ64" i="1"/>
  <c r="CT64" i="1"/>
  <c r="S64" i="1" s="1"/>
  <c r="CX64" i="1"/>
  <c r="W64" i="1" s="1"/>
  <c r="FR64" i="1"/>
  <c r="GL64" i="1"/>
  <c r="GO64" i="1"/>
  <c r="GP64" i="1"/>
  <c r="GV64" i="1"/>
  <c r="C65" i="1"/>
  <c r="D65" i="1"/>
  <c r="I65" i="1"/>
  <c r="I67" i="1" s="1"/>
  <c r="AC65" i="1"/>
  <c r="AD65" i="1"/>
  <c r="AE65" i="1"/>
  <c r="AF65" i="1"/>
  <c r="AG65" i="1"/>
  <c r="CU65" i="1" s="1"/>
  <c r="T65" i="1" s="1"/>
  <c r="AH65" i="1"/>
  <c r="CV65" i="1" s="1"/>
  <c r="U65" i="1" s="1"/>
  <c r="AI65" i="1"/>
  <c r="AJ65" i="1"/>
  <c r="CX65" i="1" s="1"/>
  <c r="CQ65" i="1"/>
  <c r="P65" i="1" s="1"/>
  <c r="CR65" i="1"/>
  <c r="Q65" i="1" s="1"/>
  <c r="CS65" i="1"/>
  <c r="R65" i="1" s="1"/>
  <c r="CW65" i="1"/>
  <c r="FR65" i="1"/>
  <c r="GL65" i="1"/>
  <c r="GO65" i="1"/>
  <c r="GP65" i="1"/>
  <c r="GV65" i="1"/>
  <c r="I66" i="1"/>
  <c r="AC66" i="1"/>
  <c r="AE66" i="1"/>
  <c r="CS66" i="1" s="1"/>
  <c r="R66" i="1" s="1"/>
  <c r="AF66" i="1"/>
  <c r="AG66" i="1"/>
  <c r="AH66" i="1"/>
  <c r="CV66" i="1" s="1"/>
  <c r="U66" i="1" s="1"/>
  <c r="AI66" i="1"/>
  <c r="CW66" i="1" s="1"/>
  <c r="V66" i="1" s="1"/>
  <c r="AJ66" i="1"/>
  <c r="CQ66" i="1"/>
  <c r="CT66" i="1"/>
  <c r="S66" i="1" s="1"/>
  <c r="CU66" i="1"/>
  <c r="T66" i="1" s="1"/>
  <c r="CX66" i="1"/>
  <c r="W66" i="1" s="1"/>
  <c r="FR66" i="1"/>
  <c r="GK66" i="1"/>
  <c r="GL66" i="1"/>
  <c r="GO66" i="1"/>
  <c r="GP66" i="1"/>
  <c r="GV66" i="1"/>
  <c r="GX66" i="1" s="1"/>
  <c r="AC67" i="1"/>
  <c r="AE67" i="1"/>
  <c r="AD67" i="1" s="1"/>
  <c r="CR67" i="1" s="1"/>
  <c r="AF67" i="1"/>
  <c r="CT67" i="1" s="1"/>
  <c r="S67" i="1" s="1"/>
  <c r="V165" i="6" s="1"/>
  <c r="AG67" i="1"/>
  <c r="CU67" i="1" s="1"/>
  <c r="AH67" i="1"/>
  <c r="CV67" i="1" s="1"/>
  <c r="AI67" i="1"/>
  <c r="AJ67" i="1"/>
  <c r="CX67" i="1" s="1"/>
  <c r="CQ67" i="1"/>
  <c r="CS67" i="1"/>
  <c r="R67" i="1" s="1"/>
  <c r="CW67" i="1"/>
  <c r="FR67" i="1"/>
  <c r="GL67" i="1"/>
  <c r="GO67" i="1"/>
  <c r="GP67" i="1"/>
  <c r="GV67" i="1"/>
  <c r="I68" i="1"/>
  <c r="AC68" i="1"/>
  <c r="CQ68" i="1" s="1"/>
  <c r="AE68" i="1"/>
  <c r="AD68" i="1" s="1"/>
  <c r="CR68" i="1" s="1"/>
  <c r="AF68" i="1"/>
  <c r="CT68" i="1" s="1"/>
  <c r="S68" i="1" s="1"/>
  <c r="AG68" i="1"/>
  <c r="CU68" i="1" s="1"/>
  <c r="AH68" i="1"/>
  <c r="AI68" i="1"/>
  <c r="CW68" i="1" s="1"/>
  <c r="AJ68" i="1"/>
  <c r="CV68" i="1"/>
  <c r="CX68" i="1"/>
  <c r="W68" i="1" s="1"/>
  <c r="FR68" i="1"/>
  <c r="GL68" i="1"/>
  <c r="GO68" i="1"/>
  <c r="GP68" i="1"/>
  <c r="GV68" i="1"/>
  <c r="GX68" i="1" s="1"/>
  <c r="I69" i="1"/>
  <c r="P69" i="1"/>
  <c r="U167" i="6" s="1"/>
  <c r="AC69" i="1"/>
  <c r="AE69" i="1"/>
  <c r="AD69" i="1" s="1"/>
  <c r="AF69" i="1"/>
  <c r="AG69" i="1"/>
  <c r="AH69" i="1"/>
  <c r="CV69" i="1" s="1"/>
  <c r="U69" i="1" s="1"/>
  <c r="Y167" i="6" s="1"/>
  <c r="AI69" i="1"/>
  <c r="CW69" i="1" s="1"/>
  <c r="V69" i="1" s="1"/>
  <c r="Z167" i="6" s="1"/>
  <c r="AJ69" i="1"/>
  <c r="CX69" i="1" s="1"/>
  <c r="CQ69" i="1"/>
  <c r="CS69" i="1"/>
  <c r="R69" i="1" s="1"/>
  <c r="X167" i="6" s="1"/>
  <c r="CU69" i="1"/>
  <c r="FR69" i="1"/>
  <c r="GL69" i="1"/>
  <c r="GO69" i="1"/>
  <c r="GP69" i="1"/>
  <c r="GV69" i="1"/>
  <c r="GX69" i="1"/>
  <c r="C70" i="1"/>
  <c r="D70" i="1"/>
  <c r="I70" i="1"/>
  <c r="I74" i="1" s="1"/>
  <c r="AC70" i="1"/>
  <c r="CQ70" i="1" s="1"/>
  <c r="AE70" i="1"/>
  <c r="AD70" i="1" s="1"/>
  <c r="CR70" i="1" s="1"/>
  <c r="Q70" i="1" s="1"/>
  <c r="AF70" i="1"/>
  <c r="CT70" i="1" s="1"/>
  <c r="S70" i="1" s="1"/>
  <c r="AG70" i="1"/>
  <c r="CU70" i="1" s="1"/>
  <c r="AH70" i="1"/>
  <c r="AI70" i="1"/>
  <c r="CW70" i="1" s="1"/>
  <c r="V70" i="1" s="1"/>
  <c r="AJ70" i="1"/>
  <c r="CX70" i="1" s="1"/>
  <c r="W70" i="1" s="1"/>
  <c r="CV70" i="1"/>
  <c r="U70" i="1" s="1"/>
  <c r="FR70" i="1"/>
  <c r="GL70" i="1"/>
  <c r="GO70" i="1"/>
  <c r="GP70" i="1"/>
  <c r="GV70" i="1"/>
  <c r="GX70" i="1"/>
  <c r="C71" i="1"/>
  <c r="D71" i="1"/>
  <c r="I71" i="1"/>
  <c r="AC71" i="1"/>
  <c r="AE71" i="1"/>
  <c r="H126" i="5" s="1"/>
  <c r="R126" i="5" s="1"/>
  <c r="AF71" i="1"/>
  <c r="AG71" i="1"/>
  <c r="AH71" i="1"/>
  <c r="CV71" i="1" s="1"/>
  <c r="U71" i="1" s="1"/>
  <c r="AI71" i="1"/>
  <c r="AJ71" i="1"/>
  <c r="CX71" i="1" s="1"/>
  <c r="W71" i="1" s="1"/>
  <c r="CQ71" i="1"/>
  <c r="P71" i="1" s="1"/>
  <c r="U169" i="6" s="1"/>
  <c r="CU71" i="1"/>
  <c r="T71" i="1" s="1"/>
  <c r="CW71" i="1"/>
  <c r="V71" i="1" s="1"/>
  <c r="Z169" i="6" s="1"/>
  <c r="FR71" i="1"/>
  <c r="GL71" i="1"/>
  <c r="GO71" i="1"/>
  <c r="GP71" i="1"/>
  <c r="GV71" i="1"/>
  <c r="GX71" i="1"/>
  <c r="I72" i="1"/>
  <c r="AC72" i="1"/>
  <c r="CQ72" i="1" s="1"/>
  <c r="AE72" i="1"/>
  <c r="AD72" i="1" s="1"/>
  <c r="CR72" i="1" s="1"/>
  <c r="Q72" i="1" s="1"/>
  <c r="AF72" i="1"/>
  <c r="CT72" i="1" s="1"/>
  <c r="S72" i="1" s="1"/>
  <c r="AG72" i="1"/>
  <c r="CU72" i="1" s="1"/>
  <c r="AH72" i="1"/>
  <c r="AI72" i="1"/>
  <c r="CW72" i="1" s="1"/>
  <c r="V72" i="1" s="1"/>
  <c r="AJ72" i="1"/>
  <c r="CV72" i="1"/>
  <c r="U72" i="1" s="1"/>
  <c r="CX72" i="1"/>
  <c r="W72" i="1" s="1"/>
  <c r="FR72" i="1"/>
  <c r="GL72" i="1"/>
  <c r="GO72" i="1"/>
  <c r="GP72" i="1"/>
  <c r="GV72" i="1"/>
  <c r="GX72" i="1" s="1"/>
  <c r="I73" i="1"/>
  <c r="AC73" i="1"/>
  <c r="AD73" i="1"/>
  <c r="CR73" i="1" s="1"/>
  <c r="Q73" i="1" s="1"/>
  <c r="W186" i="6" s="1"/>
  <c r="AE73" i="1"/>
  <c r="AF73" i="1"/>
  <c r="AG73" i="1"/>
  <c r="CU73" i="1" s="1"/>
  <c r="T73" i="1" s="1"/>
  <c r="AH73" i="1"/>
  <c r="CV73" i="1" s="1"/>
  <c r="U73" i="1" s="1"/>
  <c r="Y186" i="6" s="1"/>
  <c r="AI73" i="1"/>
  <c r="AJ73" i="1"/>
  <c r="CX73" i="1" s="1"/>
  <c r="W73" i="1" s="1"/>
  <c r="CQ73" i="1"/>
  <c r="P73" i="1" s="1"/>
  <c r="U186" i="6" s="1"/>
  <c r="CS73" i="1"/>
  <c r="R73" i="1" s="1"/>
  <c r="CW73" i="1"/>
  <c r="V73" i="1" s="1"/>
  <c r="Z186" i="6" s="1"/>
  <c r="FR73" i="1"/>
  <c r="GL73" i="1"/>
  <c r="GO73" i="1"/>
  <c r="GP73" i="1"/>
  <c r="GV73" i="1"/>
  <c r="GX73" i="1" s="1"/>
  <c r="AC74" i="1"/>
  <c r="AE74" i="1"/>
  <c r="AF74" i="1"/>
  <c r="AG74" i="1"/>
  <c r="CU74" i="1" s="1"/>
  <c r="AH74" i="1"/>
  <c r="CV74" i="1" s="1"/>
  <c r="U74" i="1" s="1"/>
  <c r="AI74" i="1"/>
  <c r="CW74" i="1" s="1"/>
  <c r="AJ74" i="1"/>
  <c r="CT74" i="1"/>
  <c r="CX74" i="1"/>
  <c r="FR74" i="1"/>
  <c r="GL74" i="1"/>
  <c r="GO74" i="1"/>
  <c r="GP74" i="1"/>
  <c r="GV74" i="1"/>
  <c r="I75" i="1"/>
  <c r="AC75" i="1"/>
  <c r="AD75" i="1"/>
  <c r="CR75" i="1" s="1"/>
  <c r="AE75" i="1"/>
  <c r="AF75" i="1"/>
  <c r="AG75" i="1"/>
  <c r="CU75" i="1" s="1"/>
  <c r="T75" i="1" s="1"/>
  <c r="AH75" i="1"/>
  <c r="CV75" i="1" s="1"/>
  <c r="AI75" i="1"/>
  <c r="CW75" i="1" s="1"/>
  <c r="V75" i="1" s="1"/>
  <c r="Z188" i="6" s="1"/>
  <c r="AJ75" i="1"/>
  <c r="CS75" i="1"/>
  <c r="R75" i="1" s="1"/>
  <c r="CT75" i="1"/>
  <c r="S75" i="1" s="1"/>
  <c r="CX75" i="1"/>
  <c r="W75" i="1" s="1"/>
  <c r="FR75" i="1"/>
  <c r="GL75" i="1"/>
  <c r="GO75" i="1"/>
  <c r="GP75" i="1"/>
  <c r="GV75" i="1"/>
  <c r="C76" i="1"/>
  <c r="D76" i="1"/>
  <c r="I76" i="1"/>
  <c r="I80" i="1" s="1"/>
  <c r="AC76" i="1"/>
  <c r="CQ76" i="1" s="1"/>
  <c r="AE76" i="1"/>
  <c r="CS76" i="1" s="1"/>
  <c r="R76" i="1" s="1"/>
  <c r="AF76" i="1"/>
  <c r="CT76" i="1" s="1"/>
  <c r="S76" i="1" s="1"/>
  <c r="AG76" i="1"/>
  <c r="AH76" i="1"/>
  <c r="AI76" i="1"/>
  <c r="CW76" i="1" s="1"/>
  <c r="V76" i="1" s="1"/>
  <c r="AJ76" i="1"/>
  <c r="CU76" i="1"/>
  <c r="CV76" i="1"/>
  <c r="U76" i="1" s="1"/>
  <c r="CX76" i="1"/>
  <c r="W76" i="1" s="1"/>
  <c r="FR76" i="1"/>
  <c r="GK76" i="1"/>
  <c r="GL76" i="1"/>
  <c r="GO76" i="1"/>
  <c r="GP76" i="1"/>
  <c r="GV76" i="1"/>
  <c r="GX76" i="1" s="1"/>
  <c r="C77" i="1"/>
  <c r="D77" i="1"/>
  <c r="I77" i="1"/>
  <c r="AC77" i="1"/>
  <c r="H138" i="5" s="1"/>
  <c r="AE77" i="1"/>
  <c r="AF77" i="1"/>
  <c r="AG77" i="1"/>
  <c r="CU77" i="1" s="1"/>
  <c r="T77" i="1" s="1"/>
  <c r="AH77" i="1"/>
  <c r="CV77" i="1" s="1"/>
  <c r="U77" i="1" s="1"/>
  <c r="AI77" i="1"/>
  <c r="CW77" i="1" s="1"/>
  <c r="V77" i="1" s="1"/>
  <c r="Z190" i="6" s="1"/>
  <c r="AJ77" i="1"/>
  <c r="CX77" i="1" s="1"/>
  <c r="CQ77" i="1"/>
  <c r="P77" i="1" s="1"/>
  <c r="CS77" i="1"/>
  <c r="R77" i="1" s="1"/>
  <c r="FR77" i="1"/>
  <c r="GL77" i="1"/>
  <c r="GO77" i="1"/>
  <c r="GP77" i="1"/>
  <c r="GV77" i="1"/>
  <c r="GX77" i="1" s="1"/>
  <c r="I78" i="1"/>
  <c r="AC78" i="1"/>
  <c r="CQ78" i="1" s="1"/>
  <c r="P78" i="1" s="1"/>
  <c r="AE78" i="1"/>
  <c r="CS78" i="1" s="1"/>
  <c r="R78" i="1" s="1"/>
  <c r="AF78" i="1"/>
  <c r="AG78" i="1"/>
  <c r="AH78" i="1"/>
  <c r="AI78" i="1"/>
  <c r="CW78" i="1" s="1"/>
  <c r="V78" i="1" s="1"/>
  <c r="AJ78" i="1"/>
  <c r="CT78" i="1"/>
  <c r="S78" i="1" s="1"/>
  <c r="CY78" i="1" s="1"/>
  <c r="X78" i="1" s="1"/>
  <c r="CU78" i="1"/>
  <c r="T78" i="1" s="1"/>
  <c r="CV78" i="1"/>
  <c r="U78" i="1" s="1"/>
  <c r="CX78" i="1"/>
  <c r="FR78" i="1"/>
  <c r="GK78" i="1"/>
  <c r="GL78" i="1"/>
  <c r="GO78" i="1"/>
  <c r="GP78" i="1"/>
  <c r="GV78" i="1"/>
  <c r="GX78" i="1" s="1"/>
  <c r="I79" i="1"/>
  <c r="AC79" i="1"/>
  <c r="AD79" i="1"/>
  <c r="CR79" i="1" s="1"/>
  <c r="AE79" i="1"/>
  <c r="AF79" i="1"/>
  <c r="AG79" i="1"/>
  <c r="CU79" i="1" s="1"/>
  <c r="T79" i="1" s="1"/>
  <c r="AH79" i="1"/>
  <c r="CV79" i="1" s="1"/>
  <c r="AI79" i="1"/>
  <c r="AJ79" i="1"/>
  <c r="CS79" i="1"/>
  <c r="R79" i="1" s="1"/>
  <c r="CT79" i="1"/>
  <c r="S79" i="1" s="1"/>
  <c r="CW79" i="1"/>
  <c r="V79" i="1" s="1"/>
  <c r="Z206" i="6" s="1"/>
  <c r="CX79" i="1"/>
  <c r="W79" i="1" s="1"/>
  <c r="FR79" i="1"/>
  <c r="GL79" i="1"/>
  <c r="GO79" i="1"/>
  <c r="GP79" i="1"/>
  <c r="GV79" i="1"/>
  <c r="AC80" i="1"/>
  <c r="CQ80" i="1" s="1"/>
  <c r="AE80" i="1"/>
  <c r="AD80" i="1" s="1"/>
  <c r="CR80" i="1" s="1"/>
  <c r="Q80" i="1" s="1"/>
  <c r="AF80" i="1"/>
  <c r="AG80" i="1"/>
  <c r="CU80" i="1" s="1"/>
  <c r="AH80" i="1"/>
  <c r="AI80" i="1"/>
  <c r="CW80" i="1" s="1"/>
  <c r="V80" i="1" s="1"/>
  <c r="AJ80" i="1"/>
  <c r="CX80" i="1" s="1"/>
  <c r="CT80" i="1"/>
  <c r="CV80" i="1"/>
  <c r="FR80" i="1"/>
  <c r="GL80" i="1"/>
  <c r="GO80" i="1"/>
  <c r="GP80" i="1"/>
  <c r="GV80" i="1"/>
  <c r="I81" i="1"/>
  <c r="AC81" i="1"/>
  <c r="AE81" i="1"/>
  <c r="AD81" i="1" s="1"/>
  <c r="AF81" i="1"/>
  <c r="AG81" i="1"/>
  <c r="CU81" i="1" s="1"/>
  <c r="T81" i="1" s="1"/>
  <c r="AH81" i="1"/>
  <c r="AI81" i="1"/>
  <c r="CW81" i="1" s="1"/>
  <c r="AJ81" i="1"/>
  <c r="CX81" i="1" s="1"/>
  <c r="CQ81" i="1"/>
  <c r="P81" i="1" s="1"/>
  <c r="U208" i="6" s="1"/>
  <c r="CS81" i="1"/>
  <c r="CV81" i="1"/>
  <c r="U81" i="1" s="1"/>
  <c r="Y208" i="6" s="1"/>
  <c r="FR81" i="1"/>
  <c r="GL81" i="1"/>
  <c r="GO81" i="1"/>
  <c r="GP81" i="1"/>
  <c r="GV81" i="1"/>
  <c r="GX81" i="1" s="1"/>
  <c r="C82" i="1"/>
  <c r="D82" i="1"/>
  <c r="I82" i="1"/>
  <c r="AC82" i="1"/>
  <c r="CQ82" i="1" s="1"/>
  <c r="P82" i="1" s="1"/>
  <c r="AE82" i="1"/>
  <c r="AD82" i="1" s="1"/>
  <c r="AF82" i="1"/>
  <c r="AG82" i="1"/>
  <c r="CU82" i="1" s="1"/>
  <c r="AH82" i="1"/>
  <c r="CV82" i="1" s="1"/>
  <c r="U82" i="1" s="1"/>
  <c r="AI82" i="1"/>
  <c r="AJ82" i="1"/>
  <c r="CX82" i="1" s="1"/>
  <c r="CR82" i="1"/>
  <c r="Q82" i="1" s="1"/>
  <c r="CS82" i="1"/>
  <c r="R82" i="1" s="1"/>
  <c r="GK82" i="1" s="1"/>
  <c r="CT82" i="1"/>
  <c r="CW82" i="1"/>
  <c r="V82" i="1" s="1"/>
  <c r="FR82" i="1"/>
  <c r="GL82" i="1"/>
  <c r="GO82" i="1"/>
  <c r="GP82" i="1"/>
  <c r="GV82" i="1"/>
  <c r="GX82" i="1" s="1"/>
  <c r="C83" i="1"/>
  <c r="D83" i="1"/>
  <c r="I83" i="1"/>
  <c r="AC83" i="1"/>
  <c r="AE83" i="1"/>
  <c r="AF83" i="1"/>
  <c r="AG83" i="1"/>
  <c r="AH83" i="1"/>
  <c r="CV83" i="1" s="1"/>
  <c r="AI83" i="1"/>
  <c r="AJ83" i="1"/>
  <c r="CX83" i="1" s="1"/>
  <c r="W83" i="1" s="1"/>
  <c r="CU83" i="1"/>
  <c r="CW83" i="1"/>
  <c r="FR83" i="1"/>
  <c r="GL83" i="1"/>
  <c r="GO83" i="1"/>
  <c r="GP83" i="1"/>
  <c r="GV83" i="1"/>
  <c r="I84" i="1"/>
  <c r="AC84" i="1"/>
  <c r="CQ84" i="1" s="1"/>
  <c r="AE84" i="1"/>
  <c r="AD84" i="1" s="1"/>
  <c r="AF84" i="1"/>
  <c r="AG84" i="1"/>
  <c r="CU84" i="1" s="1"/>
  <c r="AH84" i="1"/>
  <c r="CV84" i="1" s="1"/>
  <c r="AI84" i="1"/>
  <c r="AJ84" i="1"/>
  <c r="CX84" i="1" s="1"/>
  <c r="CR84" i="1"/>
  <c r="Q84" i="1" s="1"/>
  <c r="CS84" i="1"/>
  <c r="CT84" i="1"/>
  <c r="CW84" i="1"/>
  <c r="FR84" i="1"/>
  <c r="GL84" i="1"/>
  <c r="GO84" i="1"/>
  <c r="GP84" i="1"/>
  <c r="GV84" i="1"/>
  <c r="GX84" i="1" s="1"/>
  <c r="AC85" i="1"/>
  <c r="AE85" i="1"/>
  <c r="AD85" i="1" s="1"/>
  <c r="AF85" i="1"/>
  <c r="AG85" i="1"/>
  <c r="AH85" i="1"/>
  <c r="CV85" i="1" s="1"/>
  <c r="AI85" i="1"/>
  <c r="CW85" i="1" s="1"/>
  <c r="AJ85" i="1"/>
  <c r="CX85" i="1" s="1"/>
  <c r="CS85" i="1"/>
  <c r="CU85" i="1"/>
  <c r="FR85" i="1"/>
  <c r="GL85" i="1"/>
  <c r="GO85" i="1"/>
  <c r="GP85" i="1"/>
  <c r="GV85" i="1"/>
  <c r="AC86" i="1"/>
  <c r="AD86" i="1"/>
  <c r="CR86" i="1" s="1"/>
  <c r="AE86" i="1"/>
  <c r="CS86" i="1" s="1"/>
  <c r="AF86" i="1"/>
  <c r="AG86" i="1"/>
  <c r="CU86" i="1" s="1"/>
  <c r="AH86" i="1"/>
  <c r="CV86" i="1" s="1"/>
  <c r="AI86" i="1"/>
  <c r="CW86" i="1" s="1"/>
  <c r="AJ86" i="1"/>
  <c r="CQ86" i="1"/>
  <c r="CT86" i="1"/>
  <c r="CX86" i="1"/>
  <c r="FR86" i="1"/>
  <c r="GL86" i="1"/>
  <c r="GO86" i="1"/>
  <c r="GP86" i="1"/>
  <c r="GV86" i="1"/>
  <c r="AC87" i="1"/>
  <c r="AE87" i="1"/>
  <c r="AF87" i="1"/>
  <c r="CT87" i="1" s="1"/>
  <c r="AG87" i="1"/>
  <c r="AH87" i="1"/>
  <c r="CV87" i="1" s="1"/>
  <c r="AI87" i="1"/>
  <c r="CW87" i="1" s="1"/>
  <c r="AJ87" i="1"/>
  <c r="CX87" i="1" s="1"/>
  <c r="CQ87" i="1"/>
  <c r="CU87" i="1"/>
  <c r="FR87" i="1"/>
  <c r="GL87" i="1"/>
  <c r="GO87" i="1"/>
  <c r="GP87" i="1"/>
  <c r="GV87" i="1"/>
  <c r="I88" i="1"/>
  <c r="AC88" i="1"/>
  <c r="CQ88" i="1" s="1"/>
  <c r="AE88" i="1"/>
  <c r="AD88" i="1" s="1"/>
  <c r="AF88" i="1"/>
  <c r="AG88" i="1"/>
  <c r="CU88" i="1" s="1"/>
  <c r="T88" i="1" s="1"/>
  <c r="AH88" i="1"/>
  <c r="CV88" i="1" s="1"/>
  <c r="AI88" i="1"/>
  <c r="CW88" i="1" s="1"/>
  <c r="AJ88" i="1"/>
  <c r="CS88" i="1"/>
  <c r="R88" i="1" s="1"/>
  <c r="GK88" i="1" s="1"/>
  <c r="CT88" i="1"/>
  <c r="CX88" i="1"/>
  <c r="FR88" i="1"/>
  <c r="GL88" i="1"/>
  <c r="GO88" i="1"/>
  <c r="GP88" i="1"/>
  <c r="GV88" i="1"/>
  <c r="GX88" i="1"/>
  <c r="AC89" i="1"/>
  <c r="AE89" i="1"/>
  <c r="AD89" i="1" s="1"/>
  <c r="AF89" i="1"/>
  <c r="AG89" i="1"/>
  <c r="AH89" i="1"/>
  <c r="CV89" i="1" s="1"/>
  <c r="AI89" i="1"/>
  <c r="CW89" i="1" s="1"/>
  <c r="AJ89" i="1"/>
  <c r="CX89" i="1" s="1"/>
  <c r="CQ89" i="1"/>
  <c r="CU89" i="1"/>
  <c r="FR89" i="1"/>
  <c r="GL89" i="1"/>
  <c r="GO89" i="1"/>
  <c r="GP89" i="1"/>
  <c r="GV89" i="1"/>
  <c r="AC90" i="1"/>
  <c r="CQ90" i="1" s="1"/>
  <c r="AE90" i="1"/>
  <c r="CS90" i="1" s="1"/>
  <c r="AF90" i="1"/>
  <c r="CT90" i="1" s="1"/>
  <c r="AG90" i="1"/>
  <c r="AH90" i="1"/>
  <c r="AI90" i="1"/>
  <c r="CW90" i="1" s="1"/>
  <c r="AJ90" i="1"/>
  <c r="CU90" i="1"/>
  <c r="CV90" i="1"/>
  <c r="CX90" i="1"/>
  <c r="FR90" i="1"/>
  <c r="GL90" i="1"/>
  <c r="GO90" i="1"/>
  <c r="GP90" i="1"/>
  <c r="GV90" i="1"/>
  <c r="I91" i="1"/>
  <c r="S91" i="1"/>
  <c r="AC91" i="1"/>
  <c r="AD91" i="1"/>
  <c r="CR91" i="1" s="1"/>
  <c r="AE91" i="1"/>
  <c r="CS91" i="1" s="1"/>
  <c r="R91" i="1" s="1"/>
  <c r="AF91" i="1"/>
  <c r="AG91" i="1"/>
  <c r="AH91" i="1"/>
  <c r="CV91" i="1" s="1"/>
  <c r="AI91" i="1"/>
  <c r="CW91" i="1" s="1"/>
  <c r="V91" i="1" s="1"/>
  <c r="Z232" i="6" s="1"/>
  <c r="AJ91" i="1"/>
  <c r="CT91" i="1"/>
  <c r="CU91" i="1"/>
  <c r="T91" i="1" s="1"/>
  <c r="CX91" i="1"/>
  <c r="FR91" i="1"/>
  <c r="GL91" i="1"/>
  <c r="GO91" i="1"/>
  <c r="GP91" i="1"/>
  <c r="GV91" i="1"/>
  <c r="C92" i="1"/>
  <c r="D92" i="1"/>
  <c r="AC92" i="1"/>
  <c r="CQ92" i="1" s="1"/>
  <c r="P92" i="1" s="1"/>
  <c r="AE92" i="1"/>
  <c r="AD92" i="1" s="1"/>
  <c r="AF92" i="1"/>
  <c r="CT92" i="1" s="1"/>
  <c r="S92" i="1" s="1"/>
  <c r="AG92" i="1"/>
  <c r="AH92" i="1"/>
  <c r="CV92" i="1" s="1"/>
  <c r="U92" i="1" s="1"/>
  <c r="AI92" i="1"/>
  <c r="AJ92" i="1"/>
  <c r="CX92" i="1" s="1"/>
  <c r="W92" i="1" s="1"/>
  <c r="CR92" i="1"/>
  <c r="Q92" i="1" s="1"/>
  <c r="CS92" i="1"/>
  <c r="R92" i="1" s="1"/>
  <c r="CU92" i="1"/>
  <c r="T92" i="1" s="1"/>
  <c r="CW92" i="1"/>
  <c r="V92" i="1" s="1"/>
  <c r="FR92" i="1"/>
  <c r="GL92" i="1"/>
  <c r="GO92" i="1"/>
  <c r="GP92" i="1"/>
  <c r="GV92" i="1"/>
  <c r="GX92" i="1"/>
  <c r="C93" i="1"/>
  <c r="D93" i="1"/>
  <c r="AC93" i="1"/>
  <c r="AD93" i="1"/>
  <c r="CR93" i="1" s="1"/>
  <c r="Q93" i="1" s="1"/>
  <c r="W234" i="6" s="1"/>
  <c r="AE93" i="1"/>
  <c r="AF93" i="1"/>
  <c r="AG93" i="1"/>
  <c r="AH93" i="1"/>
  <c r="CV93" i="1" s="1"/>
  <c r="U93" i="1" s="1"/>
  <c r="AI93" i="1"/>
  <c r="AJ93" i="1"/>
  <c r="CX93" i="1" s="1"/>
  <c r="W93" i="1" s="1"/>
  <c r="CS93" i="1"/>
  <c r="R93" i="1" s="1"/>
  <c r="CT93" i="1"/>
  <c r="S93" i="1" s="1"/>
  <c r="CU93" i="1"/>
  <c r="T93" i="1" s="1"/>
  <c r="CW93" i="1"/>
  <c r="V93" i="1" s="1"/>
  <c r="Z234" i="6" s="1"/>
  <c r="FR93" i="1"/>
  <c r="GL93" i="1"/>
  <c r="GO93" i="1"/>
  <c r="GP93" i="1"/>
  <c r="GV93" i="1"/>
  <c r="GX93" i="1" s="1"/>
  <c r="C94" i="1"/>
  <c r="D94" i="1"/>
  <c r="I94" i="1"/>
  <c r="I96" i="1" s="1"/>
  <c r="AC94" i="1"/>
  <c r="CQ94" i="1" s="1"/>
  <c r="AE94" i="1"/>
  <c r="AD94" i="1" s="1"/>
  <c r="CR94" i="1" s="1"/>
  <c r="AF94" i="1"/>
  <c r="AG94" i="1"/>
  <c r="CU94" i="1" s="1"/>
  <c r="T94" i="1" s="1"/>
  <c r="AH94" i="1"/>
  <c r="AI94" i="1"/>
  <c r="CW94" i="1" s="1"/>
  <c r="V94" i="1" s="1"/>
  <c r="AJ94" i="1"/>
  <c r="CT94" i="1"/>
  <c r="S94" i="1" s="1"/>
  <c r="CV94" i="1"/>
  <c r="CX94" i="1"/>
  <c r="W94" i="1" s="1"/>
  <c r="FR94" i="1"/>
  <c r="GL94" i="1"/>
  <c r="GO94" i="1"/>
  <c r="GP94" i="1"/>
  <c r="GV94" i="1"/>
  <c r="C95" i="1"/>
  <c r="D95" i="1"/>
  <c r="I95" i="1"/>
  <c r="I97" i="1" s="1"/>
  <c r="AC95" i="1"/>
  <c r="AD95" i="1"/>
  <c r="AE95" i="1"/>
  <c r="AF95" i="1"/>
  <c r="AG95" i="1"/>
  <c r="AH95" i="1"/>
  <c r="CV95" i="1" s="1"/>
  <c r="U95" i="1" s="1"/>
  <c r="AI95" i="1"/>
  <c r="AJ95" i="1"/>
  <c r="CX95" i="1" s="1"/>
  <c r="W95" i="1" s="1"/>
  <c r="CQ95" i="1"/>
  <c r="CS95" i="1"/>
  <c r="R95" i="1" s="1"/>
  <c r="CU95" i="1"/>
  <c r="CW95" i="1"/>
  <c r="V95" i="1" s="1"/>
  <c r="Z249" i="6" s="1"/>
  <c r="FR95" i="1"/>
  <c r="GL95" i="1"/>
  <c r="GO95" i="1"/>
  <c r="GP95" i="1"/>
  <c r="GV95" i="1"/>
  <c r="GX95" i="1"/>
  <c r="AC96" i="1"/>
  <c r="CQ96" i="1" s="1"/>
  <c r="AE96" i="1"/>
  <c r="AD96" i="1" s="1"/>
  <c r="CR96" i="1" s="1"/>
  <c r="AF96" i="1"/>
  <c r="CT96" i="1" s="1"/>
  <c r="AG96" i="1"/>
  <c r="CU96" i="1" s="1"/>
  <c r="AH96" i="1"/>
  <c r="AI96" i="1"/>
  <c r="CW96" i="1" s="1"/>
  <c r="AJ96" i="1"/>
  <c r="CX96" i="1" s="1"/>
  <c r="CV96" i="1"/>
  <c r="FR96" i="1"/>
  <c r="GL96" i="1"/>
  <c r="GO96" i="1"/>
  <c r="GP96" i="1"/>
  <c r="GV96" i="1"/>
  <c r="AC97" i="1"/>
  <c r="AE97" i="1"/>
  <c r="AD97" i="1" s="1"/>
  <c r="AB97" i="1" s="1"/>
  <c r="G265" i="6" s="1"/>
  <c r="AF97" i="1"/>
  <c r="AG97" i="1"/>
  <c r="AH97" i="1"/>
  <c r="CV97" i="1" s="1"/>
  <c r="AI97" i="1"/>
  <c r="CW97" i="1" s="1"/>
  <c r="V97" i="1" s="1"/>
  <c r="Z265" i="6" s="1"/>
  <c r="AJ97" i="1"/>
  <c r="CX97" i="1" s="1"/>
  <c r="CQ97" i="1"/>
  <c r="CU97" i="1"/>
  <c r="FR97" i="1"/>
  <c r="GL97" i="1"/>
  <c r="GO97" i="1"/>
  <c r="GP97" i="1"/>
  <c r="GV97" i="1"/>
  <c r="GX97" i="1" s="1"/>
  <c r="I98" i="1"/>
  <c r="AC98" i="1"/>
  <c r="AE98" i="1"/>
  <c r="CS98" i="1" s="1"/>
  <c r="R98" i="1" s="1"/>
  <c r="GK98" i="1" s="1"/>
  <c r="AF98" i="1"/>
  <c r="AG98" i="1"/>
  <c r="CU98" i="1" s="1"/>
  <c r="T98" i="1" s="1"/>
  <c r="AH98" i="1"/>
  <c r="AI98" i="1"/>
  <c r="CW98" i="1" s="1"/>
  <c r="V98" i="1" s="1"/>
  <c r="AJ98" i="1"/>
  <c r="CT98" i="1"/>
  <c r="S98" i="1" s="1"/>
  <c r="CV98" i="1"/>
  <c r="CX98" i="1"/>
  <c r="W98" i="1" s="1"/>
  <c r="FR98" i="1"/>
  <c r="GL98" i="1"/>
  <c r="GO98" i="1"/>
  <c r="GP98" i="1"/>
  <c r="GV98" i="1"/>
  <c r="I99" i="1"/>
  <c r="AC99" i="1"/>
  <c r="AD99" i="1"/>
  <c r="CR99" i="1" s="1"/>
  <c r="AE99" i="1"/>
  <c r="AF99" i="1"/>
  <c r="AG99" i="1"/>
  <c r="AH99" i="1"/>
  <c r="CV99" i="1" s="1"/>
  <c r="AI99" i="1"/>
  <c r="AJ99" i="1"/>
  <c r="CX99" i="1" s="1"/>
  <c r="W99" i="1" s="1"/>
  <c r="CQ99" i="1"/>
  <c r="CS99" i="1"/>
  <c r="R99" i="1" s="1"/>
  <c r="CU99" i="1"/>
  <c r="CW99" i="1"/>
  <c r="V99" i="1" s="1"/>
  <c r="Z267" i="6" s="1"/>
  <c r="FR99" i="1"/>
  <c r="GL99" i="1"/>
  <c r="GO99" i="1"/>
  <c r="GP99" i="1"/>
  <c r="GV99" i="1"/>
  <c r="GX99" i="1"/>
  <c r="C100" i="1"/>
  <c r="D100" i="1"/>
  <c r="I100" i="1"/>
  <c r="I104" i="1" s="1"/>
  <c r="AC100" i="1"/>
  <c r="AE100" i="1"/>
  <c r="AF100" i="1"/>
  <c r="AG100" i="1"/>
  <c r="CU100" i="1" s="1"/>
  <c r="T100" i="1" s="1"/>
  <c r="AH100" i="1"/>
  <c r="AI100" i="1"/>
  <c r="CW100" i="1" s="1"/>
  <c r="V100" i="1" s="1"/>
  <c r="AJ100" i="1"/>
  <c r="CT100" i="1"/>
  <c r="S100" i="1" s="1"/>
  <c r="CV100" i="1"/>
  <c r="U100" i="1" s="1"/>
  <c r="CX100" i="1"/>
  <c r="W100" i="1" s="1"/>
  <c r="FR100" i="1"/>
  <c r="GL100" i="1"/>
  <c r="GO100" i="1"/>
  <c r="GP100" i="1"/>
  <c r="GV100" i="1"/>
  <c r="GX100" i="1" s="1"/>
  <c r="C101" i="1"/>
  <c r="D101" i="1"/>
  <c r="I101" i="1"/>
  <c r="AC101" i="1"/>
  <c r="AD101" i="1"/>
  <c r="AE101" i="1"/>
  <c r="AF101" i="1"/>
  <c r="AG101" i="1"/>
  <c r="AH101" i="1"/>
  <c r="CV101" i="1" s="1"/>
  <c r="U101" i="1" s="1"/>
  <c r="AI101" i="1"/>
  <c r="AJ101" i="1"/>
  <c r="CX101" i="1" s="1"/>
  <c r="CQ101" i="1"/>
  <c r="P101" i="1" s="1"/>
  <c r="CS101" i="1"/>
  <c r="R101" i="1" s="1"/>
  <c r="CU101" i="1"/>
  <c r="CW101" i="1"/>
  <c r="V101" i="1" s="1"/>
  <c r="Z269" i="6" s="1"/>
  <c r="FR101" i="1"/>
  <c r="GL101" i="1"/>
  <c r="GO101" i="1"/>
  <c r="GP101" i="1"/>
  <c r="GV101" i="1"/>
  <c r="I102" i="1"/>
  <c r="W102" i="1" s="1"/>
  <c r="AC102" i="1"/>
  <c r="AE102" i="1"/>
  <c r="AF102" i="1"/>
  <c r="AG102" i="1"/>
  <c r="CU102" i="1" s="1"/>
  <c r="AH102" i="1"/>
  <c r="AI102" i="1"/>
  <c r="AJ102" i="1"/>
  <c r="CT102" i="1"/>
  <c r="S102" i="1" s="1"/>
  <c r="CV102" i="1"/>
  <c r="CW102" i="1"/>
  <c r="V102" i="1" s="1"/>
  <c r="CX102" i="1"/>
  <c r="FR102" i="1"/>
  <c r="GL102" i="1"/>
  <c r="GO102" i="1"/>
  <c r="GP102" i="1"/>
  <c r="GV102" i="1"/>
  <c r="GX102" i="1" s="1"/>
  <c r="I103" i="1"/>
  <c r="AC103" i="1"/>
  <c r="AE103" i="1"/>
  <c r="AD103" i="1" s="1"/>
  <c r="AF103" i="1"/>
  <c r="AG103" i="1"/>
  <c r="CU103" i="1" s="1"/>
  <c r="T103" i="1" s="1"/>
  <c r="AH103" i="1"/>
  <c r="CV103" i="1" s="1"/>
  <c r="AI103" i="1"/>
  <c r="AJ103" i="1"/>
  <c r="CX103" i="1" s="1"/>
  <c r="CQ103" i="1"/>
  <c r="CS103" i="1"/>
  <c r="R103" i="1" s="1"/>
  <c r="CW103" i="1"/>
  <c r="V103" i="1" s="1"/>
  <c r="Z285" i="6" s="1"/>
  <c r="FR103" i="1"/>
  <c r="GL103" i="1"/>
  <c r="GO103" i="1"/>
  <c r="GP103" i="1"/>
  <c r="GV103" i="1"/>
  <c r="AC104" i="1"/>
  <c r="AD104" i="1"/>
  <c r="CR104" i="1" s="1"/>
  <c r="Q104" i="1" s="1"/>
  <c r="AE104" i="1"/>
  <c r="CS104" i="1" s="1"/>
  <c r="R104" i="1" s="1"/>
  <c r="AF104" i="1"/>
  <c r="CT104" i="1" s="1"/>
  <c r="S104" i="1" s="1"/>
  <c r="AG104" i="1"/>
  <c r="AH104" i="1"/>
  <c r="CV104" i="1" s="1"/>
  <c r="U104" i="1" s="1"/>
  <c r="AI104" i="1"/>
  <c r="CW104" i="1" s="1"/>
  <c r="V104" i="1" s="1"/>
  <c r="AJ104" i="1"/>
  <c r="CU104" i="1"/>
  <c r="T104" i="1" s="1"/>
  <c r="CX104" i="1"/>
  <c r="W104" i="1" s="1"/>
  <c r="FR104" i="1"/>
  <c r="GK104" i="1"/>
  <c r="GL104" i="1"/>
  <c r="GO104" i="1"/>
  <c r="GP104" i="1"/>
  <c r="GV104" i="1"/>
  <c r="GX104" i="1" s="1"/>
  <c r="I105" i="1"/>
  <c r="AC105" i="1"/>
  <c r="AE105" i="1"/>
  <c r="AD105" i="1" s="1"/>
  <c r="CR105" i="1" s="1"/>
  <c r="AF105" i="1"/>
  <c r="AG105" i="1"/>
  <c r="CU105" i="1" s="1"/>
  <c r="AH105" i="1"/>
  <c r="CV105" i="1" s="1"/>
  <c r="AI105" i="1"/>
  <c r="CW105" i="1" s="1"/>
  <c r="AJ105" i="1"/>
  <c r="CS105" i="1"/>
  <c r="R105" i="1" s="1"/>
  <c r="CT105" i="1"/>
  <c r="S105" i="1" s="1"/>
  <c r="V287" i="6" s="1"/>
  <c r="CX105" i="1"/>
  <c r="W105" i="1" s="1"/>
  <c r="FR105" i="1"/>
  <c r="GL105" i="1"/>
  <c r="GO105" i="1"/>
  <c r="GP105" i="1"/>
  <c r="GV105" i="1"/>
  <c r="C106" i="1"/>
  <c r="D106" i="1"/>
  <c r="I106" i="1"/>
  <c r="AC106" i="1"/>
  <c r="CQ106" i="1" s="1"/>
  <c r="P106" i="1" s="1"/>
  <c r="AE106" i="1"/>
  <c r="CS106" i="1" s="1"/>
  <c r="AF106" i="1"/>
  <c r="CT106" i="1" s="1"/>
  <c r="S106" i="1" s="1"/>
  <c r="AG106" i="1"/>
  <c r="AH106" i="1"/>
  <c r="CV106" i="1" s="1"/>
  <c r="U106" i="1" s="1"/>
  <c r="AI106" i="1"/>
  <c r="CW106" i="1" s="1"/>
  <c r="AJ106" i="1"/>
  <c r="CU106" i="1"/>
  <c r="T106" i="1" s="1"/>
  <c r="CX106" i="1"/>
  <c r="FR106" i="1"/>
  <c r="GL106" i="1"/>
  <c r="GO106" i="1"/>
  <c r="GP106" i="1"/>
  <c r="GV106" i="1"/>
  <c r="GX106" i="1" s="1"/>
  <c r="C107" i="1"/>
  <c r="D107" i="1"/>
  <c r="I107" i="1"/>
  <c r="AC107" i="1"/>
  <c r="H193" i="5" s="1"/>
  <c r="AE107" i="1"/>
  <c r="CS107" i="1" s="1"/>
  <c r="R107" i="1" s="1"/>
  <c r="AF107" i="1"/>
  <c r="AG107" i="1"/>
  <c r="CU107" i="1" s="1"/>
  <c r="T107" i="1" s="1"/>
  <c r="AH107" i="1"/>
  <c r="CV107" i="1" s="1"/>
  <c r="AI107" i="1"/>
  <c r="CW107" i="1" s="1"/>
  <c r="V107" i="1" s="1"/>
  <c r="Z289" i="6" s="1"/>
  <c r="AJ107" i="1"/>
  <c r="CX107" i="1" s="1"/>
  <c r="CQ107" i="1"/>
  <c r="FR107" i="1"/>
  <c r="GL107" i="1"/>
  <c r="GO107" i="1"/>
  <c r="GP107" i="1"/>
  <c r="GV107" i="1"/>
  <c r="GX107" i="1" s="1"/>
  <c r="C108" i="1"/>
  <c r="D108" i="1"/>
  <c r="I108" i="1"/>
  <c r="I110" i="1" s="1"/>
  <c r="AC108" i="1"/>
  <c r="CQ108" i="1" s="1"/>
  <c r="AE108" i="1"/>
  <c r="AD108" i="1" s="1"/>
  <c r="CR108" i="1" s="1"/>
  <c r="Q108" i="1" s="1"/>
  <c r="AF108" i="1"/>
  <c r="CT108" i="1" s="1"/>
  <c r="S108" i="1" s="1"/>
  <c r="AG108" i="1"/>
  <c r="CU108" i="1" s="1"/>
  <c r="AH108" i="1"/>
  <c r="CV108" i="1" s="1"/>
  <c r="U108" i="1" s="1"/>
  <c r="AI108" i="1"/>
  <c r="CW108" i="1" s="1"/>
  <c r="V108" i="1" s="1"/>
  <c r="AJ108" i="1"/>
  <c r="CX108" i="1" s="1"/>
  <c r="W108" i="1" s="1"/>
  <c r="CS108" i="1"/>
  <c r="R108" i="1" s="1"/>
  <c r="GK108" i="1" s="1"/>
  <c r="FR108" i="1"/>
  <c r="GL108" i="1"/>
  <c r="GO108" i="1"/>
  <c r="GP108" i="1"/>
  <c r="GV108" i="1"/>
  <c r="GX108" i="1" s="1"/>
  <c r="C109" i="1"/>
  <c r="D109" i="1"/>
  <c r="I109" i="1"/>
  <c r="AC109" i="1"/>
  <c r="AD109" i="1"/>
  <c r="AE109" i="1"/>
  <c r="H202" i="5" s="1"/>
  <c r="R202" i="5" s="1"/>
  <c r="AF109" i="1"/>
  <c r="AG109" i="1"/>
  <c r="AH109" i="1"/>
  <c r="CV109" i="1" s="1"/>
  <c r="AI109" i="1"/>
  <c r="AJ109" i="1"/>
  <c r="CX109" i="1" s="1"/>
  <c r="W109" i="1" s="1"/>
  <c r="CS109" i="1"/>
  <c r="R109" i="1" s="1"/>
  <c r="CU109" i="1"/>
  <c r="CW109" i="1"/>
  <c r="FR109" i="1"/>
  <c r="GL109" i="1"/>
  <c r="GO109" i="1"/>
  <c r="GP109" i="1"/>
  <c r="GV109" i="1"/>
  <c r="AC110" i="1"/>
  <c r="CQ110" i="1" s="1"/>
  <c r="AE110" i="1"/>
  <c r="AD110" i="1" s="1"/>
  <c r="CR110" i="1" s="1"/>
  <c r="AF110" i="1"/>
  <c r="AG110" i="1"/>
  <c r="CU110" i="1" s="1"/>
  <c r="AH110" i="1"/>
  <c r="AI110" i="1"/>
  <c r="CW110" i="1" s="1"/>
  <c r="AJ110" i="1"/>
  <c r="CT110" i="1"/>
  <c r="S110" i="1" s="1"/>
  <c r="CV110" i="1"/>
  <c r="U110" i="1" s="1"/>
  <c r="CX110" i="1"/>
  <c r="W110" i="1" s="1"/>
  <c r="FR110" i="1"/>
  <c r="GL110" i="1"/>
  <c r="GO110" i="1"/>
  <c r="GP110" i="1"/>
  <c r="GV110" i="1"/>
  <c r="GX110" i="1" s="1"/>
  <c r="I111" i="1"/>
  <c r="AC111" i="1"/>
  <c r="AE111" i="1"/>
  <c r="AD111" i="1" s="1"/>
  <c r="AF111" i="1"/>
  <c r="AG111" i="1"/>
  <c r="AH111" i="1"/>
  <c r="AI111" i="1"/>
  <c r="CW111" i="1" s="1"/>
  <c r="V111" i="1" s="1"/>
  <c r="Z321" i="6" s="1"/>
  <c r="AJ111" i="1"/>
  <c r="CX111" i="1" s="1"/>
  <c r="CQ111" i="1"/>
  <c r="CU111" i="1"/>
  <c r="T111" i="1" s="1"/>
  <c r="CV111" i="1"/>
  <c r="FR111" i="1"/>
  <c r="GL111" i="1"/>
  <c r="GO111" i="1"/>
  <c r="GP111" i="1"/>
  <c r="GV111" i="1"/>
  <c r="GX111" i="1" s="1"/>
  <c r="AC112" i="1"/>
  <c r="AD112" i="1"/>
  <c r="CR112" i="1" s="1"/>
  <c r="AE112" i="1"/>
  <c r="CS112" i="1" s="1"/>
  <c r="AF112" i="1"/>
  <c r="AG112" i="1"/>
  <c r="AH112" i="1"/>
  <c r="CV112" i="1" s="1"/>
  <c r="AI112" i="1"/>
  <c r="CW112" i="1" s="1"/>
  <c r="AJ112" i="1"/>
  <c r="CX112" i="1" s="1"/>
  <c r="CQ112" i="1"/>
  <c r="CT112" i="1"/>
  <c r="CU112" i="1"/>
  <c r="FR112" i="1"/>
  <c r="GL112" i="1"/>
  <c r="GO112" i="1"/>
  <c r="GP112" i="1"/>
  <c r="GV112" i="1"/>
  <c r="AC113" i="1"/>
  <c r="AD113" i="1"/>
  <c r="CR113" i="1" s="1"/>
  <c r="AE113" i="1"/>
  <c r="AF113" i="1"/>
  <c r="AG113" i="1"/>
  <c r="CU113" i="1" s="1"/>
  <c r="AH113" i="1"/>
  <c r="CV113" i="1" s="1"/>
  <c r="AI113" i="1"/>
  <c r="AJ113" i="1"/>
  <c r="CX113" i="1" s="1"/>
  <c r="CS113" i="1"/>
  <c r="CW113" i="1"/>
  <c r="FR113" i="1"/>
  <c r="GL113" i="1"/>
  <c r="GO113" i="1"/>
  <c r="GP113" i="1"/>
  <c r="GV113" i="1"/>
  <c r="C114" i="1"/>
  <c r="D114" i="1"/>
  <c r="I114" i="1"/>
  <c r="AC114" i="1"/>
  <c r="AD114" i="1"/>
  <c r="CR114" i="1" s="1"/>
  <c r="Q114" i="1" s="1"/>
  <c r="AE114" i="1"/>
  <c r="CS114" i="1" s="1"/>
  <c r="AF114" i="1"/>
  <c r="CT114" i="1" s="1"/>
  <c r="S114" i="1" s="1"/>
  <c r="AG114" i="1"/>
  <c r="AH114" i="1"/>
  <c r="CV114" i="1" s="1"/>
  <c r="U114" i="1" s="1"/>
  <c r="AI114" i="1"/>
  <c r="CW114" i="1" s="1"/>
  <c r="AJ114" i="1"/>
  <c r="CU114" i="1"/>
  <c r="T114" i="1" s="1"/>
  <c r="CX114" i="1"/>
  <c r="W114" i="1" s="1"/>
  <c r="FR114" i="1"/>
  <c r="GL114" i="1"/>
  <c r="GO114" i="1"/>
  <c r="GP114" i="1"/>
  <c r="GV114" i="1"/>
  <c r="GX114" i="1" s="1"/>
  <c r="C115" i="1"/>
  <c r="D115" i="1"/>
  <c r="I115" i="1"/>
  <c r="AC115" i="1"/>
  <c r="H215" i="5" s="1"/>
  <c r="AD115" i="1"/>
  <c r="H213" i="5" s="1"/>
  <c r="AE115" i="1"/>
  <c r="H214" i="5" s="1"/>
  <c r="R214" i="5" s="1"/>
  <c r="AF115" i="1"/>
  <c r="AG115" i="1"/>
  <c r="AH115" i="1"/>
  <c r="CV115" i="1" s="1"/>
  <c r="U115" i="1" s="1"/>
  <c r="AI115" i="1"/>
  <c r="AJ115" i="1"/>
  <c r="CX115" i="1" s="1"/>
  <c r="W115" i="1" s="1"/>
  <c r="CQ115" i="1"/>
  <c r="P115" i="1" s="1"/>
  <c r="CR115" i="1"/>
  <c r="Q115" i="1" s="1"/>
  <c r="CS115" i="1"/>
  <c r="R115" i="1" s="1"/>
  <c r="CU115" i="1"/>
  <c r="T115" i="1" s="1"/>
  <c r="CW115" i="1"/>
  <c r="V115" i="1" s="1"/>
  <c r="Z325" i="6" s="1"/>
  <c r="FR115" i="1"/>
  <c r="GL115" i="1"/>
  <c r="GO115" i="1"/>
  <c r="GP115" i="1"/>
  <c r="GV115" i="1"/>
  <c r="GX115" i="1" s="1"/>
  <c r="I116" i="1"/>
  <c r="AC116" i="1"/>
  <c r="AE116" i="1"/>
  <c r="CS116" i="1" s="1"/>
  <c r="AF116" i="1"/>
  <c r="AG116" i="1"/>
  <c r="CU116" i="1" s="1"/>
  <c r="T116" i="1" s="1"/>
  <c r="AH116" i="1"/>
  <c r="AI116" i="1"/>
  <c r="CW116" i="1" s="1"/>
  <c r="AJ116" i="1"/>
  <c r="CQ116" i="1"/>
  <c r="P116" i="1" s="1"/>
  <c r="CT116" i="1"/>
  <c r="S116" i="1" s="1"/>
  <c r="CV116" i="1"/>
  <c r="CX116" i="1"/>
  <c r="W116" i="1" s="1"/>
  <c r="FR116" i="1"/>
  <c r="GL116" i="1"/>
  <c r="GO116" i="1"/>
  <c r="GP116" i="1"/>
  <c r="GV116" i="1"/>
  <c r="I117" i="1"/>
  <c r="R117" i="1"/>
  <c r="X341" i="6" s="1"/>
  <c r="AC117" i="1"/>
  <c r="AD117" i="1"/>
  <c r="CR117" i="1" s="1"/>
  <c r="Q117" i="1" s="1"/>
  <c r="W341" i="6" s="1"/>
  <c r="AE117" i="1"/>
  <c r="AF117" i="1"/>
  <c r="AG117" i="1"/>
  <c r="CU117" i="1" s="1"/>
  <c r="T117" i="1" s="1"/>
  <c r="AH117" i="1"/>
  <c r="CV117" i="1" s="1"/>
  <c r="U117" i="1" s="1"/>
  <c r="Y341" i="6" s="1"/>
  <c r="AI117" i="1"/>
  <c r="AJ117" i="1"/>
  <c r="CX117" i="1" s="1"/>
  <c r="W117" i="1" s="1"/>
  <c r="CS117" i="1"/>
  <c r="CT117" i="1"/>
  <c r="S117" i="1" s="1"/>
  <c r="V341" i="6" s="1"/>
  <c r="CW117" i="1"/>
  <c r="V117" i="1" s="1"/>
  <c r="Z341" i="6" s="1"/>
  <c r="FR117" i="1"/>
  <c r="GK117" i="1"/>
  <c r="GL117" i="1"/>
  <c r="GO117" i="1"/>
  <c r="GP117" i="1"/>
  <c r="GV117" i="1"/>
  <c r="GX117" i="1" s="1"/>
  <c r="I118" i="1"/>
  <c r="AC118" i="1"/>
  <c r="CQ118" i="1" s="1"/>
  <c r="AE118" i="1"/>
  <c r="AD118" i="1" s="1"/>
  <c r="AB118" i="1" s="1"/>
  <c r="AF118" i="1"/>
  <c r="AG118" i="1"/>
  <c r="CU118" i="1" s="1"/>
  <c r="AH118" i="1"/>
  <c r="AI118" i="1"/>
  <c r="CW118" i="1" s="1"/>
  <c r="V118" i="1" s="1"/>
  <c r="AJ118" i="1"/>
  <c r="CT118" i="1"/>
  <c r="CV118" i="1"/>
  <c r="U118" i="1" s="1"/>
  <c r="CX118" i="1"/>
  <c r="FR118" i="1"/>
  <c r="GL118" i="1"/>
  <c r="GO118" i="1"/>
  <c r="GP118" i="1"/>
  <c r="GV118" i="1"/>
  <c r="GX118" i="1" s="1"/>
  <c r="I119" i="1"/>
  <c r="P119" i="1"/>
  <c r="U343" i="6" s="1"/>
  <c r="R119" i="1"/>
  <c r="V119" i="1"/>
  <c r="Z343" i="6" s="1"/>
  <c r="AC119" i="1"/>
  <c r="AD119" i="1"/>
  <c r="AE119" i="1"/>
  <c r="AF119" i="1"/>
  <c r="AG119" i="1"/>
  <c r="AH119" i="1"/>
  <c r="CV119" i="1" s="1"/>
  <c r="U119" i="1" s="1"/>
  <c r="Y343" i="6" s="1"/>
  <c r="AI119" i="1"/>
  <c r="AJ119" i="1"/>
  <c r="CX119" i="1" s="1"/>
  <c r="W119" i="1" s="1"/>
  <c r="CQ119" i="1"/>
  <c r="CR119" i="1"/>
  <c r="Q119" i="1" s="1"/>
  <c r="W343" i="6" s="1"/>
  <c r="CS119" i="1"/>
  <c r="CU119" i="1"/>
  <c r="T119" i="1" s="1"/>
  <c r="CW119" i="1"/>
  <c r="FR119" i="1"/>
  <c r="GL119" i="1"/>
  <c r="GO119" i="1"/>
  <c r="GP119" i="1"/>
  <c r="GV119" i="1"/>
  <c r="GX119" i="1" s="1"/>
  <c r="C120" i="1"/>
  <c r="D120" i="1"/>
  <c r="I120" i="1"/>
  <c r="I122" i="1" s="1"/>
  <c r="AC120" i="1"/>
  <c r="CQ120" i="1" s="1"/>
  <c r="AD120" i="1"/>
  <c r="CR120" i="1" s="1"/>
  <c r="AE120" i="1"/>
  <c r="CS120" i="1" s="1"/>
  <c r="AF120" i="1"/>
  <c r="CT120" i="1" s="1"/>
  <c r="S120" i="1" s="1"/>
  <c r="AG120" i="1"/>
  <c r="CU120" i="1" s="1"/>
  <c r="AH120" i="1"/>
  <c r="CV120" i="1" s="1"/>
  <c r="AI120" i="1"/>
  <c r="CW120" i="1" s="1"/>
  <c r="AJ120" i="1"/>
  <c r="CX120" i="1" s="1"/>
  <c r="W120" i="1" s="1"/>
  <c r="FR120" i="1"/>
  <c r="GL120" i="1"/>
  <c r="GO120" i="1"/>
  <c r="GP120" i="1"/>
  <c r="GV120" i="1"/>
  <c r="C121" i="1"/>
  <c r="D121" i="1"/>
  <c r="I121" i="1"/>
  <c r="AC121" i="1"/>
  <c r="AD121" i="1"/>
  <c r="AE121" i="1"/>
  <c r="AF121" i="1"/>
  <c r="AG121" i="1"/>
  <c r="AH121" i="1"/>
  <c r="CV121" i="1" s="1"/>
  <c r="U121" i="1" s="1"/>
  <c r="AI121" i="1"/>
  <c r="CW121" i="1" s="1"/>
  <c r="AJ121" i="1"/>
  <c r="CX121" i="1" s="1"/>
  <c r="W121" i="1" s="1"/>
  <c r="CQ121" i="1"/>
  <c r="CU121" i="1"/>
  <c r="T121" i="1" s="1"/>
  <c r="FR121" i="1"/>
  <c r="GL121" i="1"/>
  <c r="GO121" i="1"/>
  <c r="GP121" i="1"/>
  <c r="GV121" i="1"/>
  <c r="AC122" i="1"/>
  <c r="CQ122" i="1" s="1"/>
  <c r="AD122" i="1"/>
  <c r="CR122" i="1" s="1"/>
  <c r="AE122" i="1"/>
  <c r="CS122" i="1" s="1"/>
  <c r="AF122" i="1"/>
  <c r="CT122" i="1" s="1"/>
  <c r="AG122" i="1"/>
  <c r="CU122" i="1" s="1"/>
  <c r="AH122" i="1"/>
  <c r="CV122" i="1" s="1"/>
  <c r="AI122" i="1"/>
  <c r="CW122" i="1" s="1"/>
  <c r="AJ122" i="1"/>
  <c r="CX122" i="1"/>
  <c r="FR122" i="1"/>
  <c r="GL122" i="1"/>
  <c r="GO122" i="1"/>
  <c r="GP122" i="1"/>
  <c r="GV122" i="1"/>
  <c r="I123" i="1"/>
  <c r="AC123" i="1"/>
  <c r="AD123" i="1"/>
  <c r="CR123" i="1" s="1"/>
  <c r="Q123" i="1" s="1"/>
  <c r="W361" i="6" s="1"/>
  <c r="AE123" i="1"/>
  <c r="AF123" i="1"/>
  <c r="AG123" i="1"/>
  <c r="CU123" i="1" s="1"/>
  <c r="AH123" i="1"/>
  <c r="CV123" i="1" s="1"/>
  <c r="U123" i="1" s="1"/>
  <c r="Y361" i="6" s="1"/>
  <c r="AI123" i="1"/>
  <c r="AJ123" i="1"/>
  <c r="CX123" i="1" s="1"/>
  <c r="W123" i="1" s="1"/>
  <c r="CS123" i="1"/>
  <c r="CW123" i="1"/>
  <c r="V123" i="1" s="1"/>
  <c r="Z361" i="6" s="1"/>
  <c r="FR123" i="1"/>
  <c r="GL123" i="1"/>
  <c r="GO123" i="1"/>
  <c r="GP123" i="1"/>
  <c r="GV123" i="1"/>
  <c r="GX123" i="1"/>
  <c r="AC124" i="1"/>
  <c r="CQ124" i="1" s="1"/>
  <c r="AE124" i="1"/>
  <c r="CS124" i="1" s="1"/>
  <c r="AF124" i="1"/>
  <c r="CT124" i="1" s="1"/>
  <c r="AG124" i="1"/>
  <c r="CU124" i="1" s="1"/>
  <c r="AH124" i="1"/>
  <c r="CV124" i="1" s="1"/>
  <c r="AI124" i="1"/>
  <c r="CW124" i="1" s="1"/>
  <c r="AJ124" i="1"/>
  <c r="CX124" i="1" s="1"/>
  <c r="FR124" i="1"/>
  <c r="GL124" i="1"/>
  <c r="GO124" i="1"/>
  <c r="GP124" i="1"/>
  <c r="GV124" i="1"/>
  <c r="I125" i="1"/>
  <c r="AC125" i="1"/>
  <c r="AE125" i="1"/>
  <c r="CS125" i="1" s="1"/>
  <c r="R125" i="1" s="1"/>
  <c r="AF125" i="1"/>
  <c r="AG125" i="1"/>
  <c r="CU125" i="1" s="1"/>
  <c r="T125" i="1" s="1"/>
  <c r="AH125" i="1"/>
  <c r="CV125" i="1" s="1"/>
  <c r="AI125" i="1"/>
  <c r="CW125" i="1" s="1"/>
  <c r="V125" i="1" s="1"/>
  <c r="Z363" i="6" s="1"/>
  <c r="AJ125" i="1"/>
  <c r="CX125" i="1" s="1"/>
  <c r="W125" i="1" s="1"/>
  <c r="CQ125" i="1"/>
  <c r="P125" i="1" s="1"/>
  <c r="U363" i="6" s="1"/>
  <c r="FR125" i="1"/>
  <c r="GL125" i="1"/>
  <c r="GO125" i="1"/>
  <c r="GP125" i="1"/>
  <c r="GV125" i="1"/>
  <c r="GX125" i="1" s="1"/>
  <c r="C126" i="1"/>
  <c r="D126" i="1"/>
  <c r="I126" i="1"/>
  <c r="AC126" i="1"/>
  <c r="CQ126" i="1" s="1"/>
  <c r="P126" i="1" s="1"/>
  <c r="AE126" i="1"/>
  <c r="CS126" i="1" s="1"/>
  <c r="R126" i="1" s="1"/>
  <c r="GK126" i="1" s="1"/>
  <c r="AF126" i="1"/>
  <c r="CT126" i="1" s="1"/>
  <c r="S126" i="1" s="1"/>
  <c r="AG126" i="1"/>
  <c r="CU126" i="1" s="1"/>
  <c r="T126" i="1" s="1"/>
  <c r="AH126" i="1"/>
  <c r="CV126" i="1" s="1"/>
  <c r="U126" i="1" s="1"/>
  <c r="AI126" i="1"/>
  <c r="CW126" i="1" s="1"/>
  <c r="V126" i="1" s="1"/>
  <c r="AJ126" i="1"/>
  <c r="CX126" i="1" s="1"/>
  <c r="W126" i="1" s="1"/>
  <c r="FR126" i="1"/>
  <c r="GL126" i="1"/>
  <c r="GO126" i="1"/>
  <c r="GP126" i="1"/>
  <c r="GV126" i="1"/>
  <c r="GX126" i="1" s="1"/>
  <c r="C127" i="1"/>
  <c r="D127" i="1"/>
  <c r="I127" i="1"/>
  <c r="AC127" i="1"/>
  <c r="AE127" i="1"/>
  <c r="H238" i="5" s="1"/>
  <c r="R238" i="5" s="1"/>
  <c r="AF127" i="1"/>
  <c r="AG127" i="1"/>
  <c r="CU127" i="1" s="1"/>
  <c r="T127" i="1" s="1"/>
  <c r="AH127" i="1"/>
  <c r="CV127" i="1" s="1"/>
  <c r="U127" i="1" s="1"/>
  <c r="AI127" i="1"/>
  <c r="CW127" i="1" s="1"/>
  <c r="V127" i="1" s="1"/>
  <c r="Z365" i="6" s="1"/>
  <c r="AJ127" i="1"/>
  <c r="CX127" i="1" s="1"/>
  <c r="W127" i="1" s="1"/>
  <c r="CS127" i="1"/>
  <c r="R127" i="1" s="1"/>
  <c r="FR127" i="1"/>
  <c r="GL127" i="1"/>
  <c r="GO127" i="1"/>
  <c r="GP127" i="1"/>
  <c r="GV127" i="1"/>
  <c r="GX127" i="1" s="1"/>
  <c r="I128" i="1"/>
  <c r="AC128" i="1"/>
  <c r="CQ128" i="1" s="1"/>
  <c r="AE128" i="1"/>
  <c r="CS128" i="1" s="1"/>
  <c r="AF128" i="1"/>
  <c r="CT128" i="1" s="1"/>
  <c r="AG128" i="1"/>
  <c r="CU128" i="1" s="1"/>
  <c r="T128" i="1" s="1"/>
  <c r="AH128" i="1"/>
  <c r="AI128" i="1"/>
  <c r="CW128" i="1" s="1"/>
  <c r="AJ128" i="1"/>
  <c r="CX128" i="1" s="1"/>
  <c r="CV128" i="1"/>
  <c r="U128" i="1" s="1"/>
  <c r="FR128" i="1"/>
  <c r="GL128" i="1"/>
  <c r="GO128" i="1"/>
  <c r="GP128" i="1"/>
  <c r="GV128" i="1"/>
  <c r="AC129" i="1"/>
  <c r="AE129" i="1"/>
  <c r="CS129" i="1" s="1"/>
  <c r="AF129" i="1"/>
  <c r="AG129" i="1"/>
  <c r="CU129" i="1" s="1"/>
  <c r="AH129" i="1"/>
  <c r="CV129" i="1" s="1"/>
  <c r="AI129" i="1"/>
  <c r="CW129" i="1" s="1"/>
  <c r="AJ129" i="1"/>
  <c r="CX129" i="1" s="1"/>
  <c r="CQ129" i="1"/>
  <c r="FR129" i="1"/>
  <c r="GL129" i="1"/>
  <c r="GO129" i="1"/>
  <c r="GP129" i="1"/>
  <c r="GV129" i="1"/>
  <c r="C130" i="1"/>
  <c r="D130" i="1"/>
  <c r="I130" i="1"/>
  <c r="AC130" i="1"/>
  <c r="CQ130" i="1" s="1"/>
  <c r="P130" i="1" s="1"/>
  <c r="AE130" i="1"/>
  <c r="AF130" i="1"/>
  <c r="CT130" i="1" s="1"/>
  <c r="S130" i="1" s="1"/>
  <c r="AG130" i="1"/>
  <c r="CU130" i="1" s="1"/>
  <c r="T130" i="1" s="1"/>
  <c r="AH130" i="1"/>
  <c r="CV130" i="1" s="1"/>
  <c r="U130" i="1" s="1"/>
  <c r="AI130" i="1"/>
  <c r="CW130" i="1" s="1"/>
  <c r="V130" i="1" s="1"/>
  <c r="AJ130" i="1"/>
  <c r="CX130" i="1" s="1"/>
  <c r="W130" i="1" s="1"/>
  <c r="FR130" i="1"/>
  <c r="GL130" i="1"/>
  <c r="GO130" i="1"/>
  <c r="GP130" i="1"/>
  <c r="GV130" i="1"/>
  <c r="GX130" i="1" s="1"/>
  <c r="C131" i="1"/>
  <c r="D131" i="1"/>
  <c r="I131" i="1"/>
  <c r="AC131" i="1"/>
  <c r="AE131" i="1"/>
  <c r="H249" i="5" s="1"/>
  <c r="R249" i="5" s="1"/>
  <c r="AF131" i="1"/>
  <c r="AG131" i="1"/>
  <c r="CU131" i="1" s="1"/>
  <c r="T131" i="1" s="1"/>
  <c r="AH131" i="1"/>
  <c r="CV131" i="1" s="1"/>
  <c r="AI131" i="1"/>
  <c r="CW131" i="1" s="1"/>
  <c r="V131" i="1" s="1"/>
  <c r="Z383" i="6" s="1"/>
  <c r="AJ131" i="1"/>
  <c r="CX131" i="1" s="1"/>
  <c r="W131" i="1" s="1"/>
  <c r="CS131" i="1"/>
  <c r="R131" i="1" s="1"/>
  <c r="FR131" i="1"/>
  <c r="GL131" i="1"/>
  <c r="GO131" i="1"/>
  <c r="GP131" i="1"/>
  <c r="GV131" i="1"/>
  <c r="GX131" i="1" s="1"/>
  <c r="C132" i="1"/>
  <c r="D132" i="1"/>
  <c r="I132" i="1"/>
  <c r="U132" i="1"/>
  <c r="AC132" i="1"/>
  <c r="CQ132" i="1" s="1"/>
  <c r="AE132" i="1"/>
  <c r="CS132" i="1" s="1"/>
  <c r="R132" i="1" s="1"/>
  <c r="GK132" i="1" s="1"/>
  <c r="AF132" i="1"/>
  <c r="AG132" i="1"/>
  <c r="CU132" i="1" s="1"/>
  <c r="T132" i="1" s="1"/>
  <c r="AH132" i="1"/>
  <c r="AI132" i="1"/>
  <c r="CW132" i="1" s="1"/>
  <c r="V132" i="1" s="1"/>
  <c r="AJ132" i="1"/>
  <c r="CT132" i="1"/>
  <c r="S132" i="1" s="1"/>
  <c r="CV132" i="1"/>
  <c r="CX132" i="1"/>
  <c r="FR132" i="1"/>
  <c r="GL132" i="1"/>
  <c r="GO132" i="1"/>
  <c r="GP132" i="1"/>
  <c r="GV132" i="1"/>
  <c r="C133" i="1"/>
  <c r="D133" i="1"/>
  <c r="I133" i="1"/>
  <c r="U133" i="1"/>
  <c r="AC133" i="1"/>
  <c r="AE133" i="1"/>
  <c r="AF133" i="1"/>
  <c r="AG133" i="1"/>
  <c r="CU133" i="1" s="1"/>
  <c r="T133" i="1" s="1"/>
  <c r="AH133" i="1"/>
  <c r="AI133" i="1"/>
  <c r="CW133" i="1" s="1"/>
  <c r="V133" i="1" s="1"/>
  <c r="Z399" i="6" s="1"/>
  <c r="AJ133" i="1"/>
  <c r="CX133" i="1" s="1"/>
  <c r="CQ133" i="1"/>
  <c r="P133" i="1" s="1"/>
  <c r="CV133" i="1"/>
  <c r="FR133" i="1"/>
  <c r="GL133" i="1"/>
  <c r="GO133" i="1"/>
  <c r="GP133" i="1"/>
  <c r="GV133" i="1"/>
  <c r="GX133" i="1" s="1"/>
  <c r="I134" i="1"/>
  <c r="AC134" i="1"/>
  <c r="AD134" i="1"/>
  <c r="CR134" i="1" s="1"/>
  <c r="Q134" i="1" s="1"/>
  <c r="AE134" i="1"/>
  <c r="CS134" i="1" s="1"/>
  <c r="AF134" i="1"/>
  <c r="CT134" i="1" s="1"/>
  <c r="S134" i="1" s="1"/>
  <c r="AG134" i="1"/>
  <c r="AH134" i="1"/>
  <c r="AI134" i="1"/>
  <c r="CW134" i="1" s="1"/>
  <c r="AJ134" i="1"/>
  <c r="CX134" i="1" s="1"/>
  <c r="W134" i="1" s="1"/>
  <c r="CQ134" i="1"/>
  <c r="CU134" i="1"/>
  <c r="CV134" i="1"/>
  <c r="U134" i="1" s="1"/>
  <c r="FR134" i="1"/>
  <c r="GL134" i="1"/>
  <c r="GO134" i="1"/>
  <c r="GP134" i="1"/>
  <c r="GV134" i="1"/>
  <c r="I135" i="1"/>
  <c r="AC135" i="1"/>
  <c r="AD135" i="1"/>
  <c r="CR135" i="1" s="1"/>
  <c r="AE135" i="1"/>
  <c r="AF135" i="1"/>
  <c r="AG135" i="1"/>
  <c r="AH135" i="1"/>
  <c r="CV135" i="1" s="1"/>
  <c r="AI135" i="1"/>
  <c r="AJ135" i="1"/>
  <c r="CX135" i="1" s="1"/>
  <c r="CS135" i="1"/>
  <c r="CT135" i="1"/>
  <c r="S135" i="1" s="1"/>
  <c r="V415" i="6" s="1"/>
  <c r="CU135" i="1"/>
  <c r="T135" i="1" s="1"/>
  <c r="CW135" i="1"/>
  <c r="V135" i="1" s="1"/>
  <c r="Z415" i="6" s="1"/>
  <c r="FR135" i="1"/>
  <c r="GL135" i="1"/>
  <c r="GO135" i="1"/>
  <c r="GP135" i="1"/>
  <c r="GV135" i="1"/>
  <c r="GX135" i="1"/>
  <c r="I136" i="1"/>
  <c r="AC136" i="1"/>
  <c r="CQ136" i="1" s="1"/>
  <c r="AE136" i="1"/>
  <c r="AD136" i="1" s="1"/>
  <c r="CR136" i="1" s="1"/>
  <c r="Q136" i="1" s="1"/>
  <c r="AF136" i="1"/>
  <c r="CT136" i="1" s="1"/>
  <c r="S136" i="1" s="1"/>
  <c r="AG136" i="1"/>
  <c r="CU136" i="1" s="1"/>
  <c r="AH136" i="1"/>
  <c r="CV136" i="1" s="1"/>
  <c r="U136" i="1" s="1"/>
  <c r="AI136" i="1"/>
  <c r="CW136" i="1" s="1"/>
  <c r="V136" i="1" s="1"/>
  <c r="AJ136" i="1"/>
  <c r="CX136" i="1"/>
  <c r="W136" i="1" s="1"/>
  <c r="FR136" i="1"/>
  <c r="GL136" i="1"/>
  <c r="GO136" i="1"/>
  <c r="GP136" i="1"/>
  <c r="GV136" i="1"/>
  <c r="GX136" i="1" s="1"/>
  <c r="I137" i="1"/>
  <c r="U137" i="1"/>
  <c r="Y417" i="6" s="1"/>
  <c r="AC137" i="1"/>
  <c r="AE137" i="1"/>
  <c r="AD137" i="1" s="1"/>
  <c r="AF137" i="1"/>
  <c r="AG137" i="1"/>
  <c r="CU137" i="1" s="1"/>
  <c r="T137" i="1" s="1"/>
  <c r="AH137" i="1"/>
  <c r="AI137" i="1"/>
  <c r="CW137" i="1" s="1"/>
  <c r="V137" i="1" s="1"/>
  <c r="Z417" i="6" s="1"/>
  <c r="AJ137" i="1"/>
  <c r="CX137" i="1" s="1"/>
  <c r="CQ137" i="1"/>
  <c r="P137" i="1" s="1"/>
  <c r="U417" i="6" s="1"/>
  <c r="CV137" i="1"/>
  <c r="FR137" i="1"/>
  <c r="GL137" i="1"/>
  <c r="GO137" i="1"/>
  <c r="GP137" i="1"/>
  <c r="GV137" i="1"/>
  <c r="GX137" i="1" s="1"/>
  <c r="I138" i="1"/>
  <c r="AC138" i="1"/>
  <c r="AD138" i="1"/>
  <c r="CR138" i="1" s="1"/>
  <c r="Q138" i="1" s="1"/>
  <c r="AE138" i="1"/>
  <c r="CS138" i="1" s="1"/>
  <c r="AF138" i="1"/>
  <c r="CT138" i="1" s="1"/>
  <c r="S138" i="1" s="1"/>
  <c r="AG138" i="1"/>
  <c r="AH138" i="1"/>
  <c r="AI138" i="1"/>
  <c r="CW138" i="1" s="1"/>
  <c r="AJ138" i="1"/>
  <c r="CX138" i="1" s="1"/>
  <c r="W138" i="1" s="1"/>
  <c r="CQ138" i="1"/>
  <c r="CU138" i="1"/>
  <c r="CV138" i="1"/>
  <c r="U138" i="1" s="1"/>
  <c r="FR138" i="1"/>
  <c r="GL138" i="1"/>
  <c r="GO138" i="1"/>
  <c r="GP138" i="1"/>
  <c r="GV138" i="1"/>
  <c r="I139" i="1"/>
  <c r="AC139" i="1"/>
  <c r="AD139" i="1"/>
  <c r="CR139" i="1" s="1"/>
  <c r="AE139" i="1"/>
  <c r="AF139" i="1"/>
  <c r="AG139" i="1"/>
  <c r="CU139" i="1" s="1"/>
  <c r="T139" i="1" s="1"/>
  <c r="AH139" i="1"/>
  <c r="CV139" i="1" s="1"/>
  <c r="AI139" i="1"/>
  <c r="AJ139" i="1"/>
  <c r="CX139" i="1" s="1"/>
  <c r="CS139" i="1"/>
  <c r="CT139" i="1"/>
  <c r="S139" i="1" s="1"/>
  <c r="V419" i="6" s="1"/>
  <c r="CW139" i="1"/>
  <c r="V139" i="1" s="1"/>
  <c r="Z419" i="6" s="1"/>
  <c r="FR139" i="1"/>
  <c r="GL139" i="1"/>
  <c r="GO139" i="1"/>
  <c r="GP139" i="1"/>
  <c r="GV139" i="1"/>
  <c r="GX139" i="1"/>
  <c r="I140" i="1"/>
  <c r="AC140" i="1"/>
  <c r="CQ140" i="1" s="1"/>
  <c r="AE140" i="1"/>
  <c r="AD140" i="1" s="1"/>
  <c r="CR140" i="1" s="1"/>
  <c r="Q140" i="1" s="1"/>
  <c r="AF140" i="1"/>
  <c r="CT140" i="1" s="1"/>
  <c r="S140" i="1" s="1"/>
  <c r="AG140" i="1"/>
  <c r="CU140" i="1" s="1"/>
  <c r="AH140" i="1"/>
  <c r="CV140" i="1" s="1"/>
  <c r="U140" i="1" s="1"/>
  <c r="AI140" i="1"/>
  <c r="CW140" i="1" s="1"/>
  <c r="V140" i="1" s="1"/>
  <c r="AJ140" i="1"/>
  <c r="CX140" i="1"/>
  <c r="W140" i="1" s="1"/>
  <c r="FR140" i="1"/>
  <c r="GL140" i="1"/>
  <c r="GO140" i="1"/>
  <c r="GP140" i="1"/>
  <c r="GV140" i="1"/>
  <c r="GX140" i="1" s="1"/>
  <c r="I141" i="1"/>
  <c r="U141" i="1"/>
  <c r="Y421" i="6" s="1"/>
  <c r="AC141" i="1"/>
  <c r="AE141" i="1"/>
  <c r="AD141" i="1" s="1"/>
  <c r="AF141" i="1"/>
  <c r="AG141" i="1"/>
  <c r="CU141" i="1" s="1"/>
  <c r="T141" i="1" s="1"/>
  <c r="AH141" i="1"/>
  <c r="AI141" i="1"/>
  <c r="CW141" i="1" s="1"/>
  <c r="V141" i="1" s="1"/>
  <c r="Z421" i="6" s="1"/>
  <c r="AJ141" i="1"/>
  <c r="CX141" i="1" s="1"/>
  <c r="CQ141" i="1"/>
  <c r="P141" i="1" s="1"/>
  <c r="U421" i="6" s="1"/>
  <c r="CV141" i="1"/>
  <c r="FR141" i="1"/>
  <c r="FQ147" i="1" s="1"/>
  <c r="FQ26" i="1" s="1"/>
  <c r="GL141" i="1"/>
  <c r="GO141" i="1"/>
  <c r="GP141" i="1"/>
  <c r="GV141" i="1"/>
  <c r="GX141" i="1" s="1"/>
  <c r="I142" i="1"/>
  <c r="AC142" i="1"/>
  <c r="AD142" i="1"/>
  <c r="CR142" i="1" s="1"/>
  <c r="Q142" i="1" s="1"/>
  <c r="AE142" i="1"/>
  <c r="CS142" i="1" s="1"/>
  <c r="AF142" i="1"/>
  <c r="CT142" i="1" s="1"/>
  <c r="S142" i="1" s="1"/>
  <c r="AG142" i="1"/>
  <c r="AH142" i="1"/>
  <c r="AI142" i="1"/>
  <c r="CW142" i="1" s="1"/>
  <c r="AJ142" i="1"/>
  <c r="CX142" i="1" s="1"/>
  <c r="W142" i="1" s="1"/>
  <c r="CQ142" i="1"/>
  <c r="CU142" i="1"/>
  <c r="CV142" i="1"/>
  <c r="U142" i="1" s="1"/>
  <c r="FR142" i="1"/>
  <c r="BY147" i="1" s="1"/>
  <c r="BY26" i="1" s="1"/>
  <c r="GL142" i="1"/>
  <c r="GO142" i="1"/>
  <c r="GP142" i="1"/>
  <c r="GV142" i="1"/>
  <c r="I143" i="1"/>
  <c r="AC143" i="1"/>
  <c r="AD143" i="1"/>
  <c r="CR143" i="1" s="1"/>
  <c r="AE143" i="1"/>
  <c r="AF143" i="1"/>
  <c r="AG143" i="1"/>
  <c r="CU143" i="1" s="1"/>
  <c r="T143" i="1" s="1"/>
  <c r="AH143" i="1"/>
  <c r="CV143" i="1" s="1"/>
  <c r="AI143" i="1"/>
  <c r="AJ143" i="1"/>
  <c r="CX143" i="1" s="1"/>
  <c r="CS143" i="1"/>
  <c r="CT143" i="1"/>
  <c r="S143" i="1" s="1"/>
  <c r="V423" i="6" s="1"/>
  <c r="CW143" i="1"/>
  <c r="V143" i="1" s="1"/>
  <c r="Z423" i="6" s="1"/>
  <c r="FR143" i="1"/>
  <c r="GL143" i="1"/>
  <c r="GO143" i="1"/>
  <c r="GP143" i="1"/>
  <c r="GV143" i="1"/>
  <c r="GX143" i="1"/>
  <c r="I144" i="1"/>
  <c r="AC144" i="1"/>
  <c r="CQ144" i="1" s="1"/>
  <c r="AE144" i="1"/>
  <c r="AD144" i="1" s="1"/>
  <c r="CR144" i="1" s="1"/>
  <c r="Q144" i="1" s="1"/>
  <c r="AF144" i="1"/>
  <c r="CT144" i="1" s="1"/>
  <c r="S144" i="1" s="1"/>
  <c r="AG144" i="1"/>
  <c r="CU144" i="1" s="1"/>
  <c r="AH144" i="1"/>
  <c r="CV144" i="1" s="1"/>
  <c r="U144" i="1" s="1"/>
  <c r="AI144" i="1"/>
  <c r="CW144" i="1" s="1"/>
  <c r="V144" i="1" s="1"/>
  <c r="AJ144" i="1"/>
  <c r="CX144" i="1"/>
  <c r="W144" i="1" s="1"/>
  <c r="FR144" i="1"/>
  <c r="GL144" i="1"/>
  <c r="GO144" i="1"/>
  <c r="GP144" i="1"/>
  <c r="GV144" i="1"/>
  <c r="GX144" i="1" s="1"/>
  <c r="I145" i="1"/>
  <c r="U145" i="1"/>
  <c r="Y425" i="6" s="1"/>
  <c r="AC145" i="1"/>
  <c r="AE145" i="1"/>
  <c r="AD145" i="1" s="1"/>
  <c r="AF145" i="1"/>
  <c r="AG145" i="1"/>
  <c r="CU145" i="1" s="1"/>
  <c r="T145" i="1" s="1"/>
  <c r="AH145" i="1"/>
  <c r="AI145" i="1"/>
  <c r="CW145" i="1" s="1"/>
  <c r="V145" i="1" s="1"/>
  <c r="Z425" i="6" s="1"/>
  <c r="AJ145" i="1"/>
  <c r="CX145" i="1" s="1"/>
  <c r="CQ145" i="1"/>
  <c r="P145" i="1" s="1"/>
  <c r="U425" i="6" s="1"/>
  <c r="CV145" i="1"/>
  <c r="FR145" i="1"/>
  <c r="GL145" i="1"/>
  <c r="GO145" i="1"/>
  <c r="GP145" i="1"/>
  <c r="GV145" i="1"/>
  <c r="GX145" i="1" s="1"/>
  <c r="B147" i="1"/>
  <c r="B26" i="1" s="1"/>
  <c r="C147" i="1"/>
  <c r="C26" i="1" s="1"/>
  <c r="D147" i="1"/>
  <c r="D26" i="1" s="1"/>
  <c r="F147" i="1"/>
  <c r="F26" i="1" s="1"/>
  <c r="G147" i="1"/>
  <c r="BX147" i="1"/>
  <c r="BX26" i="1" s="1"/>
  <c r="CC147" i="1"/>
  <c r="CC26" i="1" s="1"/>
  <c r="CK147" i="1"/>
  <c r="CK26" i="1" s="1"/>
  <c r="CL147" i="1"/>
  <c r="CL26" i="1" s="1"/>
  <c r="FP147" i="1"/>
  <c r="FR147" i="1"/>
  <c r="FR26" i="1" s="1"/>
  <c r="FU147" i="1"/>
  <c r="FV147" i="1"/>
  <c r="FV26" i="1" s="1"/>
  <c r="GC147" i="1"/>
  <c r="GD147" i="1"/>
  <c r="GD26" i="1" s="1"/>
  <c r="D176" i="1"/>
  <c r="E178" i="1"/>
  <c r="Z178" i="1"/>
  <c r="AA178" i="1"/>
  <c r="AM178" i="1"/>
  <c r="AN178" i="1"/>
  <c r="BD178" i="1"/>
  <c r="BE178" i="1"/>
  <c r="BF178" i="1"/>
  <c r="BG178" i="1"/>
  <c r="BH178" i="1"/>
  <c r="BI178" i="1"/>
  <c r="BJ178" i="1"/>
  <c r="BK178" i="1"/>
  <c r="BL178" i="1"/>
  <c r="BM178" i="1"/>
  <c r="BN178" i="1"/>
  <c r="BO178" i="1"/>
  <c r="BP178" i="1"/>
  <c r="BQ178" i="1"/>
  <c r="BR178" i="1"/>
  <c r="BS178" i="1"/>
  <c r="BT178" i="1"/>
  <c r="BU178" i="1"/>
  <c r="BV178" i="1"/>
  <c r="BW178" i="1"/>
  <c r="CM178" i="1"/>
  <c r="CN178" i="1"/>
  <c r="CO178" i="1"/>
  <c r="CP178" i="1"/>
  <c r="CQ178" i="1"/>
  <c r="CR178" i="1"/>
  <c r="CS178" i="1"/>
  <c r="CT178" i="1"/>
  <c r="CU178" i="1"/>
  <c r="CV178" i="1"/>
  <c r="CW178" i="1"/>
  <c r="CX178" i="1"/>
  <c r="CY178" i="1"/>
  <c r="CZ178" i="1"/>
  <c r="DA178" i="1"/>
  <c r="DB178" i="1"/>
  <c r="DC178" i="1"/>
  <c r="DD178" i="1"/>
  <c r="DE178" i="1"/>
  <c r="DF178" i="1"/>
  <c r="DR178" i="1"/>
  <c r="DS178" i="1"/>
  <c r="EE178" i="1"/>
  <c r="EF178" i="1"/>
  <c r="EV178" i="1"/>
  <c r="EW178" i="1"/>
  <c r="EX178" i="1"/>
  <c r="EY178" i="1"/>
  <c r="EZ178" i="1"/>
  <c r="FA178" i="1"/>
  <c r="FB178" i="1"/>
  <c r="FC178" i="1"/>
  <c r="FD178" i="1"/>
  <c r="FE178" i="1"/>
  <c r="FF178" i="1"/>
  <c r="FG178" i="1"/>
  <c r="FH178" i="1"/>
  <c r="FI178" i="1"/>
  <c r="FJ178" i="1"/>
  <c r="FK178" i="1"/>
  <c r="FL178" i="1"/>
  <c r="FM178" i="1"/>
  <c r="FN178" i="1"/>
  <c r="FO178" i="1"/>
  <c r="GE178" i="1"/>
  <c r="GF178" i="1"/>
  <c r="GG178" i="1"/>
  <c r="GH178" i="1"/>
  <c r="GI178" i="1"/>
  <c r="GJ178" i="1"/>
  <c r="GK178" i="1"/>
  <c r="GL178" i="1"/>
  <c r="GM178" i="1"/>
  <c r="GN178" i="1"/>
  <c r="GO178" i="1"/>
  <c r="GP178" i="1"/>
  <c r="GQ178" i="1"/>
  <c r="GR178" i="1"/>
  <c r="GS178" i="1"/>
  <c r="GT178" i="1"/>
  <c r="GU178" i="1"/>
  <c r="GV178" i="1"/>
  <c r="GW178" i="1"/>
  <c r="GX178" i="1"/>
  <c r="C180" i="1"/>
  <c r="D180" i="1"/>
  <c r="I180" i="1"/>
  <c r="V180" i="1"/>
  <c r="AC180" i="1"/>
  <c r="CQ180" i="1" s="1"/>
  <c r="AD180" i="1"/>
  <c r="CR180" i="1" s="1"/>
  <c r="Q180" i="1" s="1"/>
  <c r="AE180" i="1"/>
  <c r="CS180" i="1" s="1"/>
  <c r="R180" i="1" s="1"/>
  <c r="GK180" i="1" s="1"/>
  <c r="AF180" i="1"/>
  <c r="AB180" i="1" s="1"/>
  <c r="AG180" i="1"/>
  <c r="CU180" i="1" s="1"/>
  <c r="AH180" i="1"/>
  <c r="CV180" i="1" s="1"/>
  <c r="U180" i="1" s="1"/>
  <c r="AI180" i="1"/>
  <c r="AJ180" i="1"/>
  <c r="CX180" i="1" s="1"/>
  <c r="W180" i="1" s="1"/>
  <c r="CW180" i="1"/>
  <c r="FR180" i="1"/>
  <c r="GL180" i="1"/>
  <c r="GO180" i="1"/>
  <c r="GP180" i="1"/>
  <c r="GV180" i="1"/>
  <c r="C181" i="1"/>
  <c r="D181" i="1"/>
  <c r="I181" i="1"/>
  <c r="AC181" i="1"/>
  <c r="AD181" i="1"/>
  <c r="CR181" i="1" s="1"/>
  <c r="Q181" i="1" s="1"/>
  <c r="W433" i="6" s="1"/>
  <c r="AE181" i="1"/>
  <c r="CS181" i="1" s="1"/>
  <c r="R181" i="1" s="1"/>
  <c r="X433" i="6" s="1"/>
  <c r="AF181" i="1"/>
  <c r="CT181" i="1" s="1"/>
  <c r="S181" i="1" s="1"/>
  <c r="AG181" i="1"/>
  <c r="AH181" i="1"/>
  <c r="CV181" i="1" s="1"/>
  <c r="U181" i="1" s="1"/>
  <c r="AI181" i="1"/>
  <c r="CW181" i="1" s="1"/>
  <c r="V181" i="1" s="1"/>
  <c r="Z433" i="6" s="1"/>
  <c r="AJ181" i="1"/>
  <c r="CU181" i="1"/>
  <c r="T181" i="1" s="1"/>
  <c r="CX181" i="1"/>
  <c r="W181" i="1" s="1"/>
  <c r="FR181" i="1"/>
  <c r="GK181" i="1"/>
  <c r="GL181" i="1"/>
  <c r="GO181" i="1"/>
  <c r="GP181" i="1"/>
  <c r="GV181" i="1"/>
  <c r="GX181" i="1" s="1"/>
  <c r="I182" i="1"/>
  <c r="AC182" i="1"/>
  <c r="CQ182" i="1" s="1"/>
  <c r="P182" i="1" s="1"/>
  <c r="AE182" i="1"/>
  <c r="AD182" i="1" s="1"/>
  <c r="CR182" i="1" s="1"/>
  <c r="AF182" i="1"/>
  <c r="AG182" i="1"/>
  <c r="CU182" i="1" s="1"/>
  <c r="AH182" i="1"/>
  <c r="CV182" i="1" s="1"/>
  <c r="AI182" i="1"/>
  <c r="CW182" i="1" s="1"/>
  <c r="AJ182" i="1"/>
  <c r="CS182" i="1"/>
  <c r="R182" i="1" s="1"/>
  <c r="GK182" i="1" s="1"/>
  <c r="CT182" i="1"/>
  <c r="S182" i="1" s="1"/>
  <c r="CY182" i="1" s="1"/>
  <c r="X182" i="1" s="1"/>
  <c r="CX182" i="1"/>
  <c r="W182" i="1" s="1"/>
  <c r="FR182" i="1"/>
  <c r="GL182" i="1"/>
  <c r="GO182" i="1"/>
  <c r="GP182" i="1"/>
  <c r="GV182" i="1"/>
  <c r="I183" i="1"/>
  <c r="AC183" i="1"/>
  <c r="AE183" i="1"/>
  <c r="AD183" i="1" s="1"/>
  <c r="CR183" i="1" s="1"/>
  <c r="Q183" i="1" s="1"/>
  <c r="W442" i="6" s="1"/>
  <c r="AF183" i="1"/>
  <c r="AG183" i="1"/>
  <c r="CU183" i="1" s="1"/>
  <c r="AH183" i="1"/>
  <c r="AI183" i="1"/>
  <c r="CW183" i="1" s="1"/>
  <c r="V183" i="1" s="1"/>
  <c r="Z442" i="6" s="1"/>
  <c r="AJ183" i="1"/>
  <c r="CX183" i="1" s="1"/>
  <c r="W183" i="1" s="1"/>
  <c r="CT183" i="1"/>
  <c r="S183" i="1" s="1"/>
  <c r="V442" i="6" s="1"/>
  <c r="CV183" i="1"/>
  <c r="FR183" i="1"/>
  <c r="GL183" i="1"/>
  <c r="GO183" i="1"/>
  <c r="GP183" i="1"/>
  <c r="GV183" i="1"/>
  <c r="GX183" i="1" s="1"/>
  <c r="C184" i="1"/>
  <c r="D184" i="1"/>
  <c r="I184" i="1"/>
  <c r="AC184" i="1"/>
  <c r="CQ184" i="1" s="1"/>
  <c r="P184" i="1" s="1"/>
  <c r="AE184" i="1"/>
  <c r="CS184" i="1" s="1"/>
  <c r="R184" i="1" s="1"/>
  <c r="GK184" i="1" s="1"/>
  <c r="AF184" i="1"/>
  <c r="AG184" i="1"/>
  <c r="CU184" i="1" s="1"/>
  <c r="T184" i="1" s="1"/>
  <c r="AH184" i="1"/>
  <c r="CV184" i="1" s="1"/>
  <c r="U184" i="1" s="1"/>
  <c r="AI184" i="1"/>
  <c r="CW184" i="1" s="1"/>
  <c r="V184" i="1" s="1"/>
  <c r="AJ184" i="1"/>
  <c r="CT184" i="1"/>
  <c r="S184" i="1" s="1"/>
  <c r="CX184" i="1"/>
  <c r="W184" i="1" s="1"/>
  <c r="FR184" i="1"/>
  <c r="GL184" i="1"/>
  <c r="GO184" i="1"/>
  <c r="GP184" i="1"/>
  <c r="GV184" i="1"/>
  <c r="GX184" i="1" s="1"/>
  <c r="C185" i="1"/>
  <c r="D185" i="1"/>
  <c r="I185" i="1"/>
  <c r="AC185" i="1"/>
  <c r="AE185" i="1"/>
  <c r="AD185" i="1" s="1"/>
  <c r="AF185" i="1"/>
  <c r="AG185" i="1"/>
  <c r="CU185" i="1" s="1"/>
  <c r="T185" i="1" s="1"/>
  <c r="AH185" i="1"/>
  <c r="CV185" i="1" s="1"/>
  <c r="U185" i="1" s="1"/>
  <c r="AI185" i="1"/>
  <c r="CW185" i="1" s="1"/>
  <c r="V185" i="1" s="1"/>
  <c r="Z444" i="6" s="1"/>
  <c r="AJ185" i="1"/>
  <c r="CX185" i="1" s="1"/>
  <c r="W185" i="1" s="1"/>
  <c r="CQ185" i="1"/>
  <c r="P185" i="1" s="1"/>
  <c r="U444" i="6" s="1"/>
  <c r="FR185" i="1"/>
  <c r="GL185" i="1"/>
  <c r="GO185" i="1"/>
  <c r="GP185" i="1"/>
  <c r="GV185" i="1"/>
  <c r="GX185" i="1" s="1"/>
  <c r="C186" i="1"/>
  <c r="D186" i="1"/>
  <c r="I186" i="1"/>
  <c r="CX309" i="3" s="1"/>
  <c r="AC186" i="1"/>
  <c r="CQ186" i="1" s="1"/>
  <c r="P186" i="1" s="1"/>
  <c r="AE186" i="1"/>
  <c r="CS186" i="1" s="1"/>
  <c r="R186" i="1" s="1"/>
  <c r="GK186" i="1" s="1"/>
  <c r="AF186" i="1"/>
  <c r="CT186" i="1" s="1"/>
  <c r="S186" i="1" s="1"/>
  <c r="AG186" i="1"/>
  <c r="CU186" i="1" s="1"/>
  <c r="T186" i="1" s="1"/>
  <c r="AH186" i="1"/>
  <c r="CV186" i="1" s="1"/>
  <c r="U186" i="1" s="1"/>
  <c r="AI186" i="1"/>
  <c r="CW186" i="1" s="1"/>
  <c r="V186" i="1" s="1"/>
  <c r="AJ186" i="1"/>
  <c r="CX186" i="1" s="1"/>
  <c r="W186" i="1" s="1"/>
  <c r="FR186" i="1"/>
  <c r="GL186" i="1"/>
  <c r="GO186" i="1"/>
  <c r="GP186" i="1"/>
  <c r="GV186" i="1"/>
  <c r="GX186" i="1" s="1"/>
  <c r="C187" i="1"/>
  <c r="D187" i="1"/>
  <c r="I187" i="1"/>
  <c r="AC187" i="1"/>
  <c r="CQ187" i="1" s="1"/>
  <c r="P187" i="1" s="1"/>
  <c r="U453" i="6" s="1"/>
  <c r="AE187" i="1"/>
  <c r="AD187" i="1" s="1"/>
  <c r="CR187" i="1" s="1"/>
  <c r="Q187" i="1" s="1"/>
  <c r="W453" i="6" s="1"/>
  <c r="AF187" i="1"/>
  <c r="AG187" i="1"/>
  <c r="CU187" i="1" s="1"/>
  <c r="T187" i="1" s="1"/>
  <c r="AH187" i="1"/>
  <c r="CV187" i="1" s="1"/>
  <c r="U187" i="1" s="1"/>
  <c r="AI187" i="1"/>
  <c r="CW187" i="1" s="1"/>
  <c r="V187" i="1" s="1"/>
  <c r="Z453" i="6" s="1"/>
  <c r="AJ187" i="1"/>
  <c r="CX187" i="1" s="1"/>
  <c r="W187" i="1" s="1"/>
  <c r="CS187" i="1"/>
  <c r="R187" i="1" s="1"/>
  <c r="FR187" i="1"/>
  <c r="GL187" i="1"/>
  <c r="GO187" i="1"/>
  <c r="GP187" i="1"/>
  <c r="GV187" i="1"/>
  <c r="GX187" i="1" s="1"/>
  <c r="C188" i="1"/>
  <c r="D188" i="1"/>
  <c r="AC188" i="1"/>
  <c r="AE188" i="1"/>
  <c r="AF188" i="1"/>
  <c r="CT188" i="1" s="1"/>
  <c r="S188" i="1" s="1"/>
  <c r="AG188" i="1"/>
  <c r="CU188" i="1" s="1"/>
  <c r="T188" i="1" s="1"/>
  <c r="AH188" i="1"/>
  <c r="CV188" i="1" s="1"/>
  <c r="U188" i="1" s="1"/>
  <c r="AI188" i="1"/>
  <c r="CW188" i="1" s="1"/>
  <c r="V188" i="1" s="1"/>
  <c r="AJ188" i="1"/>
  <c r="CX188" i="1" s="1"/>
  <c r="W188" i="1" s="1"/>
  <c r="CQ188" i="1"/>
  <c r="P188" i="1" s="1"/>
  <c r="FR188" i="1"/>
  <c r="GL188" i="1"/>
  <c r="GN188" i="1"/>
  <c r="GP188" i="1"/>
  <c r="GV188" i="1"/>
  <c r="GX188" i="1" s="1"/>
  <c r="C189" i="1"/>
  <c r="D189" i="1"/>
  <c r="AC189" i="1"/>
  <c r="CQ189" i="1" s="1"/>
  <c r="P189" i="1" s="1"/>
  <c r="U462" i="6" s="1"/>
  <c r="AD189" i="1"/>
  <c r="AE189" i="1"/>
  <c r="H301" i="5" s="1"/>
  <c r="R301" i="5" s="1"/>
  <c r="AF189" i="1"/>
  <c r="AG189" i="1"/>
  <c r="CU189" i="1" s="1"/>
  <c r="T189" i="1" s="1"/>
  <c r="AH189" i="1"/>
  <c r="CV189" i="1" s="1"/>
  <c r="U189" i="1" s="1"/>
  <c r="AI189" i="1"/>
  <c r="AJ189" i="1"/>
  <c r="CX189" i="1" s="1"/>
  <c r="W189" i="1" s="1"/>
  <c r="CS189" i="1"/>
  <c r="R189" i="1" s="1"/>
  <c r="CW189" i="1"/>
  <c r="V189" i="1" s="1"/>
  <c r="Z462" i="6" s="1"/>
  <c r="FR189" i="1"/>
  <c r="GL189" i="1"/>
  <c r="GN189" i="1"/>
  <c r="GP189" i="1"/>
  <c r="GV189" i="1"/>
  <c r="GX189" i="1"/>
  <c r="C190" i="1"/>
  <c r="D190" i="1"/>
  <c r="AC190" i="1"/>
  <c r="AD190" i="1"/>
  <c r="CR190" i="1" s="1"/>
  <c r="Q190" i="1" s="1"/>
  <c r="AE190" i="1"/>
  <c r="CS190" i="1" s="1"/>
  <c r="R190" i="1" s="1"/>
  <c r="GK190" i="1" s="1"/>
  <c r="AF190" i="1"/>
  <c r="CT190" i="1" s="1"/>
  <c r="S190" i="1" s="1"/>
  <c r="AG190" i="1"/>
  <c r="AH190" i="1"/>
  <c r="CV190" i="1" s="1"/>
  <c r="U190" i="1" s="1"/>
  <c r="AI190" i="1"/>
  <c r="CW190" i="1" s="1"/>
  <c r="V190" i="1" s="1"/>
  <c r="AJ190" i="1"/>
  <c r="CX190" i="1" s="1"/>
  <c r="W190" i="1" s="1"/>
  <c r="CQ190" i="1"/>
  <c r="P190" i="1" s="1"/>
  <c r="CU190" i="1"/>
  <c r="T190" i="1" s="1"/>
  <c r="FR190" i="1"/>
  <c r="GL190" i="1"/>
  <c r="GN190" i="1"/>
  <c r="GP190" i="1"/>
  <c r="GV190" i="1"/>
  <c r="GX190" i="1" s="1"/>
  <c r="C191" i="1"/>
  <c r="D191" i="1"/>
  <c r="AC191" i="1"/>
  <c r="CQ191" i="1" s="1"/>
  <c r="P191" i="1" s="1"/>
  <c r="U476" i="6" s="1"/>
  <c r="AE191" i="1"/>
  <c r="AF191" i="1"/>
  <c r="AG191" i="1"/>
  <c r="CU191" i="1" s="1"/>
  <c r="T191" i="1" s="1"/>
  <c r="AH191" i="1"/>
  <c r="CV191" i="1" s="1"/>
  <c r="U191" i="1" s="1"/>
  <c r="AI191" i="1"/>
  <c r="CW191" i="1" s="1"/>
  <c r="V191" i="1" s="1"/>
  <c r="Z476" i="6" s="1"/>
  <c r="AJ191" i="1"/>
  <c r="CX191" i="1" s="1"/>
  <c r="W191" i="1" s="1"/>
  <c r="FR191" i="1"/>
  <c r="GL191" i="1"/>
  <c r="GN191" i="1"/>
  <c r="GP191" i="1"/>
  <c r="GV191" i="1"/>
  <c r="GX191" i="1" s="1"/>
  <c r="C192" i="1"/>
  <c r="D192" i="1"/>
  <c r="I192" i="1"/>
  <c r="I194" i="1" s="1"/>
  <c r="AC192" i="1"/>
  <c r="CQ192" i="1" s="1"/>
  <c r="AD192" i="1"/>
  <c r="CR192" i="1" s="1"/>
  <c r="AE192" i="1"/>
  <c r="CS192" i="1" s="1"/>
  <c r="AF192" i="1"/>
  <c r="CT192" i="1" s="1"/>
  <c r="S192" i="1" s="1"/>
  <c r="AG192" i="1"/>
  <c r="CU192" i="1" s="1"/>
  <c r="AH192" i="1"/>
  <c r="CV192" i="1" s="1"/>
  <c r="AI192" i="1"/>
  <c r="CW192" i="1" s="1"/>
  <c r="AJ192" i="1"/>
  <c r="CX192" i="1" s="1"/>
  <c r="W192" i="1" s="1"/>
  <c r="FR192" i="1"/>
  <c r="GL192" i="1"/>
  <c r="GN192" i="1"/>
  <c r="GP192" i="1"/>
  <c r="GV192" i="1"/>
  <c r="C193" i="1"/>
  <c r="D193" i="1"/>
  <c r="I193" i="1"/>
  <c r="AC193" i="1"/>
  <c r="AD193" i="1"/>
  <c r="AE193" i="1"/>
  <c r="AF193" i="1"/>
  <c r="AG193" i="1"/>
  <c r="AH193" i="1"/>
  <c r="CV193" i="1" s="1"/>
  <c r="U193" i="1" s="1"/>
  <c r="AI193" i="1"/>
  <c r="CW193" i="1" s="1"/>
  <c r="AJ193" i="1"/>
  <c r="CX193" i="1" s="1"/>
  <c r="W193" i="1" s="1"/>
  <c r="CQ193" i="1"/>
  <c r="CU193" i="1"/>
  <c r="T193" i="1" s="1"/>
  <c r="FR193" i="1"/>
  <c r="GL193" i="1"/>
  <c r="GN193" i="1"/>
  <c r="GP193" i="1"/>
  <c r="GV193" i="1"/>
  <c r="AC194" i="1"/>
  <c r="CQ194" i="1" s="1"/>
  <c r="AD194" i="1"/>
  <c r="CR194" i="1" s="1"/>
  <c r="AE194" i="1"/>
  <c r="CS194" i="1" s="1"/>
  <c r="AF194" i="1"/>
  <c r="CT194" i="1" s="1"/>
  <c r="AG194" i="1"/>
  <c r="CU194" i="1" s="1"/>
  <c r="AH194" i="1"/>
  <c r="CV194" i="1" s="1"/>
  <c r="AI194" i="1"/>
  <c r="CW194" i="1" s="1"/>
  <c r="AJ194" i="1"/>
  <c r="CX194" i="1"/>
  <c r="W194" i="1" s="1"/>
  <c r="FR194" i="1"/>
  <c r="GL194" i="1"/>
  <c r="GN194" i="1"/>
  <c r="GP194" i="1"/>
  <c r="GV194" i="1"/>
  <c r="I195" i="1"/>
  <c r="AC195" i="1"/>
  <c r="AD195" i="1"/>
  <c r="CR195" i="1" s="1"/>
  <c r="Q195" i="1" s="1"/>
  <c r="W499" i="6" s="1"/>
  <c r="AE195" i="1"/>
  <c r="AF195" i="1"/>
  <c r="AG195" i="1"/>
  <c r="CU195" i="1" s="1"/>
  <c r="AH195" i="1"/>
  <c r="CV195" i="1" s="1"/>
  <c r="U195" i="1" s="1"/>
  <c r="Y499" i="6" s="1"/>
  <c r="AI195" i="1"/>
  <c r="AJ195" i="1"/>
  <c r="CX195" i="1" s="1"/>
  <c r="W195" i="1" s="1"/>
  <c r="CS195" i="1"/>
  <c r="CW195" i="1"/>
  <c r="V195" i="1" s="1"/>
  <c r="Z499" i="6" s="1"/>
  <c r="FR195" i="1"/>
  <c r="GL195" i="1"/>
  <c r="GN195" i="1"/>
  <c r="GP195" i="1"/>
  <c r="GV195" i="1"/>
  <c r="GX195" i="1"/>
  <c r="C196" i="1"/>
  <c r="D196" i="1"/>
  <c r="I196" i="1"/>
  <c r="AC196" i="1"/>
  <c r="CQ196" i="1" s="1"/>
  <c r="P196" i="1" s="1"/>
  <c r="AE196" i="1"/>
  <c r="AF196" i="1"/>
  <c r="AG196" i="1"/>
  <c r="CU196" i="1" s="1"/>
  <c r="T196" i="1" s="1"/>
  <c r="AH196" i="1"/>
  <c r="CV196" i="1" s="1"/>
  <c r="U196" i="1" s="1"/>
  <c r="AI196" i="1"/>
  <c r="CW196" i="1" s="1"/>
  <c r="V196" i="1" s="1"/>
  <c r="AJ196" i="1"/>
  <c r="CT196" i="1"/>
  <c r="S196" i="1" s="1"/>
  <c r="CX196" i="1"/>
  <c r="W196" i="1" s="1"/>
  <c r="FR196" i="1"/>
  <c r="GL196" i="1"/>
  <c r="GN196" i="1"/>
  <c r="GP196" i="1"/>
  <c r="GV196" i="1"/>
  <c r="GX196" i="1" s="1"/>
  <c r="C197" i="1"/>
  <c r="D197" i="1"/>
  <c r="I197" i="1"/>
  <c r="AC197" i="1"/>
  <c r="H328" i="5" s="1"/>
  <c r="AE197" i="1"/>
  <c r="AF197" i="1"/>
  <c r="AG197" i="1"/>
  <c r="CU197" i="1" s="1"/>
  <c r="T197" i="1" s="1"/>
  <c r="AH197" i="1"/>
  <c r="CV197" i="1" s="1"/>
  <c r="U197" i="1" s="1"/>
  <c r="AI197" i="1"/>
  <c r="CW197" i="1" s="1"/>
  <c r="V197" i="1" s="1"/>
  <c r="Z501" i="6" s="1"/>
  <c r="AJ197" i="1"/>
  <c r="CX197" i="1" s="1"/>
  <c r="W197" i="1" s="1"/>
  <c r="FR197" i="1"/>
  <c r="GL197" i="1"/>
  <c r="GN197" i="1"/>
  <c r="GP197" i="1"/>
  <c r="GV197" i="1"/>
  <c r="GX197" i="1" s="1"/>
  <c r="I198" i="1"/>
  <c r="AC198" i="1"/>
  <c r="CQ198" i="1" s="1"/>
  <c r="P198" i="1" s="1"/>
  <c r="AE198" i="1"/>
  <c r="AF198" i="1"/>
  <c r="AG198" i="1"/>
  <c r="CU198" i="1" s="1"/>
  <c r="T198" i="1" s="1"/>
  <c r="AH198" i="1"/>
  <c r="CV198" i="1" s="1"/>
  <c r="U198" i="1" s="1"/>
  <c r="AI198" i="1"/>
  <c r="CW198" i="1" s="1"/>
  <c r="V198" i="1" s="1"/>
  <c r="AJ198" i="1"/>
  <c r="CX198" i="1" s="1"/>
  <c r="W198" i="1" s="1"/>
  <c r="CT198" i="1"/>
  <c r="S198" i="1" s="1"/>
  <c r="FR198" i="1"/>
  <c r="GL198" i="1"/>
  <c r="GN198" i="1"/>
  <c r="GP198" i="1"/>
  <c r="GV198" i="1"/>
  <c r="GX198" i="1" s="1"/>
  <c r="I199" i="1"/>
  <c r="AC199" i="1"/>
  <c r="AE199" i="1"/>
  <c r="AD199" i="1" s="1"/>
  <c r="CR199" i="1" s="1"/>
  <c r="Q199" i="1" s="1"/>
  <c r="W510" i="6" s="1"/>
  <c r="AF199" i="1"/>
  <c r="AG199" i="1"/>
  <c r="CU199" i="1" s="1"/>
  <c r="T199" i="1" s="1"/>
  <c r="AH199" i="1"/>
  <c r="CV199" i="1" s="1"/>
  <c r="U199" i="1" s="1"/>
  <c r="Y510" i="6" s="1"/>
  <c r="AI199" i="1"/>
  <c r="CW199" i="1" s="1"/>
  <c r="V199" i="1" s="1"/>
  <c r="Z510" i="6" s="1"/>
  <c r="AJ199" i="1"/>
  <c r="CX199" i="1" s="1"/>
  <c r="W199" i="1" s="1"/>
  <c r="FR199" i="1"/>
  <c r="GL199" i="1"/>
  <c r="GN199" i="1"/>
  <c r="GP199" i="1"/>
  <c r="GV199" i="1"/>
  <c r="GX199" i="1" s="1"/>
  <c r="C200" i="1"/>
  <c r="D200" i="1"/>
  <c r="I200" i="1"/>
  <c r="CX369" i="3" s="1"/>
  <c r="AC200" i="1"/>
  <c r="CQ200" i="1" s="1"/>
  <c r="AD200" i="1"/>
  <c r="CR200" i="1" s="1"/>
  <c r="Q200" i="1" s="1"/>
  <c r="AE200" i="1"/>
  <c r="CS200" i="1" s="1"/>
  <c r="AF200" i="1"/>
  <c r="CT200" i="1" s="1"/>
  <c r="S200" i="1" s="1"/>
  <c r="AG200" i="1"/>
  <c r="CU200" i="1" s="1"/>
  <c r="AH200" i="1"/>
  <c r="CV200" i="1" s="1"/>
  <c r="U200" i="1" s="1"/>
  <c r="AI200" i="1"/>
  <c r="CW200" i="1" s="1"/>
  <c r="AJ200" i="1"/>
  <c r="CX200" i="1"/>
  <c r="W200" i="1" s="1"/>
  <c r="FR200" i="1"/>
  <c r="GL200" i="1"/>
  <c r="GO200" i="1"/>
  <c r="GP200" i="1"/>
  <c r="GV200" i="1"/>
  <c r="C201" i="1"/>
  <c r="D201" i="1"/>
  <c r="I201" i="1"/>
  <c r="AC201" i="1"/>
  <c r="CQ201" i="1" s="1"/>
  <c r="P201" i="1" s="1"/>
  <c r="U512" i="6" s="1"/>
  <c r="AE201" i="1"/>
  <c r="AF201" i="1"/>
  <c r="AG201" i="1"/>
  <c r="CU201" i="1" s="1"/>
  <c r="T201" i="1" s="1"/>
  <c r="AH201" i="1"/>
  <c r="CV201" i="1" s="1"/>
  <c r="AI201" i="1"/>
  <c r="CW201" i="1" s="1"/>
  <c r="AJ201" i="1"/>
  <c r="CX201" i="1" s="1"/>
  <c r="FR201" i="1"/>
  <c r="GL201" i="1"/>
  <c r="GO201" i="1"/>
  <c r="GP201" i="1"/>
  <c r="GV201" i="1"/>
  <c r="C202" i="1"/>
  <c r="D202" i="1"/>
  <c r="I202" i="1"/>
  <c r="I204" i="1" s="1"/>
  <c r="AC202" i="1"/>
  <c r="CQ202" i="1" s="1"/>
  <c r="AE202" i="1"/>
  <c r="AF202" i="1"/>
  <c r="CT202" i="1" s="1"/>
  <c r="AG202" i="1"/>
  <c r="CU202" i="1" s="1"/>
  <c r="T202" i="1" s="1"/>
  <c r="AH202" i="1"/>
  <c r="AI202" i="1"/>
  <c r="CW202" i="1" s="1"/>
  <c r="AJ202" i="1"/>
  <c r="CX202" i="1" s="1"/>
  <c r="CV202" i="1"/>
  <c r="U202" i="1" s="1"/>
  <c r="FR202" i="1"/>
  <c r="GL202" i="1"/>
  <c r="GN202" i="1"/>
  <c r="GP202" i="1"/>
  <c r="GV202" i="1"/>
  <c r="C203" i="1"/>
  <c r="D203" i="1"/>
  <c r="I203" i="1"/>
  <c r="AC203" i="1"/>
  <c r="AE203" i="1"/>
  <c r="AF203" i="1"/>
  <c r="AG203" i="1"/>
  <c r="CU203" i="1" s="1"/>
  <c r="T203" i="1" s="1"/>
  <c r="AH203" i="1"/>
  <c r="CV203" i="1" s="1"/>
  <c r="AI203" i="1"/>
  <c r="CW203" i="1" s="1"/>
  <c r="AJ203" i="1"/>
  <c r="CX203" i="1" s="1"/>
  <c r="CS203" i="1"/>
  <c r="R203" i="1" s="1"/>
  <c r="FR203" i="1"/>
  <c r="GL203" i="1"/>
  <c r="GN203" i="1"/>
  <c r="GP203" i="1"/>
  <c r="GV203" i="1"/>
  <c r="AC204" i="1"/>
  <c r="CQ204" i="1" s="1"/>
  <c r="AE204" i="1"/>
  <c r="AF204" i="1"/>
  <c r="CT204" i="1" s="1"/>
  <c r="AG204" i="1"/>
  <c r="CU204" i="1" s="1"/>
  <c r="AH204" i="1"/>
  <c r="AI204" i="1"/>
  <c r="CW204" i="1" s="1"/>
  <c r="V204" i="1" s="1"/>
  <c r="AJ204" i="1"/>
  <c r="CX204" i="1" s="1"/>
  <c r="CV204" i="1"/>
  <c r="U204" i="1" s="1"/>
  <c r="FR204" i="1"/>
  <c r="GL204" i="1"/>
  <c r="GN204" i="1"/>
  <c r="GP204" i="1"/>
  <c r="GV204" i="1"/>
  <c r="AC205" i="1"/>
  <c r="AE205" i="1"/>
  <c r="AF205" i="1"/>
  <c r="AG205" i="1"/>
  <c r="AH205" i="1"/>
  <c r="CV205" i="1" s="1"/>
  <c r="AI205" i="1"/>
  <c r="CW205" i="1" s="1"/>
  <c r="AJ205" i="1"/>
  <c r="CX205" i="1" s="1"/>
  <c r="CU205" i="1"/>
  <c r="FR205" i="1"/>
  <c r="GL205" i="1"/>
  <c r="GN205" i="1"/>
  <c r="GP205" i="1"/>
  <c r="GV205" i="1"/>
  <c r="C206" i="1"/>
  <c r="D206" i="1"/>
  <c r="I206" i="1"/>
  <c r="I208" i="1" s="1"/>
  <c r="AC206" i="1"/>
  <c r="CQ206" i="1" s="1"/>
  <c r="AE206" i="1"/>
  <c r="AF206" i="1"/>
  <c r="CT206" i="1" s="1"/>
  <c r="AG206" i="1"/>
  <c r="CU206" i="1" s="1"/>
  <c r="AH206" i="1"/>
  <c r="AI206" i="1"/>
  <c r="CW206" i="1" s="1"/>
  <c r="AJ206" i="1"/>
  <c r="CX206" i="1" s="1"/>
  <c r="CV206" i="1"/>
  <c r="U206" i="1" s="1"/>
  <c r="FR206" i="1"/>
  <c r="GL206" i="1"/>
  <c r="GN206" i="1"/>
  <c r="GP206" i="1"/>
  <c r="GV206" i="1"/>
  <c r="C207" i="1"/>
  <c r="D207" i="1"/>
  <c r="I207" i="1"/>
  <c r="AC207" i="1"/>
  <c r="AD207" i="1"/>
  <c r="AE207" i="1"/>
  <c r="AF207" i="1"/>
  <c r="AG207" i="1"/>
  <c r="CU207" i="1" s="1"/>
  <c r="AH207" i="1"/>
  <c r="CV207" i="1" s="1"/>
  <c r="AI207" i="1"/>
  <c r="AJ207" i="1"/>
  <c r="CX207" i="1" s="1"/>
  <c r="W207" i="1" s="1"/>
  <c r="CS207" i="1"/>
  <c r="R207" i="1" s="1"/>
  <c r="CW207" i="1"/>
  <c r="FR207" i="1"/>
  <c r="GL207" i="1"/>
  <c r="GN207" i="1"/>
  <c r="GP207" i="1"/>
  <c r="GV207" i="1"/>
  <c r="GX207" i="1"/>
  <c r="AC208" i="1"/>
  <c r="CQ208" i="1" s="1"/>
  <c r="AE208" i="1"/>
  <c r="AD208" i="1" s="1"/>
  <c r="AF208" i="1"/>
  <c r="CT208" i="1" s="1"/>
  <c r="AG208" i="1"/>
  <c r="CU208" i="1" s="1"/>
  <c r="AH208" i="1"/>
  <c r="CV208" i="1" s="1"/>
  <c r="AI208" i="1"/>
  <c r="AJ208" i="1"/>
  <c r="CX208" i="1" s="1"/>
  <c r="CR208" i="1"/>
  <c r="Q208" i="1" s="1"/>
  <c r="CS208" i="1"/>
  <c r="CW208" i="1"/>
  <c r="FR208" i="1"/>
  <c r="GL208" i="1"/>
  <c r="GN208" i="1"/>
  <c r="GP208" i="1"/>
  <c r="GV208" i="1"/>
  <c r="GX208" i="1"/>
  <c r="AC209" i="1"/>
  <c r="AE209" i="1"/>
  <c r="CS209" i="1" s="1"/>
  <c r="AF209" i="1"/>
  <c r="AG209" i="1"/>
  <c r="AH209" i="1"/>
  <c r="AI209" i="1"/>
  <c r="CW209" i="1" s="1"/>
  <c r="AJ209" i="1"/>
  <c r="CX209" i="1" s="1"/>
  <c r="CQ209" i="1"/>
  <c r="CU209" i="1"/>
  <c r="CV209" i="1"/>
  <c r="FR209" i="1"/>
  <c r="GL209" i="1"/>
  <c r="GN209" i="1"/>
  <c r="GP209" i="1"/>
  <c r="GV209" i="1"/>
  <c r="C210" i="1"/>
  <c r="D210" i="1"/>
  <c r="AC210" i="1"/>
  <c r="AE210" i="1"/>
  <c r="AD210" i="1" s="1"/>
  <c r="CR210" i="1" s="1"/>
  <c r="Q210" i="1" s="1"/>
  <c r="AF210" i="1"/>
  <c r="AG210" i="1"/>
  <c r="AH210" i="1"/>
  <c r="CV210" i="1" s="1"/>
  <c r="U210" i="1" s="1"/>
  <c r="AI210" i="1"/>
  <c r="CW210" i="1" s="1"/>
  <c r="V210" i="1" s="1"/>
  <c r="AJ210" i="1"/>
  <c r="CX210" i="1" s="1"/>
  <c r="W210" i="1" s="1"/>
  <c r="CQ210" i="1"/>
  <c r="P210" i="1" s="1"/>
  <c r="CU210" i="1"/>
  <c r="T210" i="1" s="1"/>
  <c r="FR210" i="1"/>
  <c r="GL210" i="1"/>
  <c r="GN210" i="1"/>
  <c r="GP210" i="1"/>
  <c r="GV210" i="1"/>
  <c r="GX210" i="1"/>
  <c r="C211" i="1"/>
  <c r="D211" i="1"/>
  <c r="AC211" i="1"/>
  <c r="H367" i="5" s="1"/>
  <c r="AE211" i="1"/>
  <c r="AF211" i="1"/>
  <c r="AG211" i="1"/>
  <c r="AH211" i="1"/>
  <c r="CV211" i="1" s="1"/>
  <c r="U211" i="1" s="1"/>
  <c r="AI211" i="1"/>
  <c r="CW211" i="1" s="1"/>
  <c r="V211" i="1" s="1"/>
  <c r="Z543" i="6" s="1"/>
  <c r="AJ211" i="1"/>
  <c r="CX211" i="1" s="1"/>
  <c r="W211" i="1" s="1"/>
  <c r="CU211" i="1"/>
  <c r="T211" i="1" s="1"/>
  <c r="FR211" i="1"/>
  <c r="GL211" i="1"/>
  <c r="GN211" i="1"/>
  <c r="GP211" i="1"/>
  <c r="GV211" i="1"/>
  <c r="GX211" i="1"/>
  <c r="I212" i="1"/>
  <c r="AC212" i="1"/>
  <c r="AD212" i="1"/>
  <c r="CR212" i="1" s="1"/>
  <c r="Q212" i="1" s="1"/>
  <c r="AE212" i="1"/>
  <c r="CS212" i="1" s="1"/>
  <c r="AF212" i="1"/>
  <c r="AG212" i="1"/>
  <c r="CU212" i="1" s="1"/>
  <c r="T212" i="1" s="1"/>
  <c r="AH212" i="1"/>
  <c r="CV212" i="1" s="1"/>
  <c r="U212" i="1" s="1"/>
  <c r="AI212" i="1"/>
  <c r="CW212" i="1" s="1"/>
  <c r="AJ212" i="1"/>
  <c r="CQ212" i="1"/>
  <c r="CT212" i="1"/>
  <c r="S212" i="1" s="1"/>
  <c r="CX212" i="1"/>
  <c r="W212" i="1" s="1"/>
  <c r="FR212" i="1"/>
  <c r="BY215" i="1" s="1"/>
  <c r="BY178" i="1" s="1"/>
  <c r="GL212" i="1"/>
  <c r="GN212" i="1"/>
  <c r="GP212" i="1"/>
  <c r="GV212" i="1"/>
  <c r="I213" i="1"/>
  <c r="AC213" i="1"/>
  <c r="AE213" i="1"/>
  <c r="CS213" i="1" s="1"/>
  <c r="R213" i="1" s="1"/>
  <c r="AF213" i="1"/>
  <c r="CT213" i="1" s="1"/>
  <c r="S213" i="1" s="1"/>
  <c r="AG213" i="1"/>
  <c r="AH213" i="1"/>
  <c r="CV213" i="1" s="1"/>
  <c r="AI213" i="1"/>
  <c r="AJ213" i="1"/>
  <c r="CX213" i="1" s="1"/>
  <c r="W213" i="1" s="1"/>
  <c r="CU213" i="1"/>
  <c r="T213" i="1" s="1"/>
  <c r="CW213" i="1"/>
  <c r="V213" i="1" s="1"/>
  <c r="Z551" i="6" s="1"/>
  <c r="FR213" i="1"/>
  <c r="GL213" i="1"/>
  <c r="GN213" i="1"/>
  <c r="GP213" i="1"/>
  <c r="GV213" i="1"/>
  <c r="B215" i="1"/>
  <c r="B178" i="1" s="1"/>
  <c r="C215" i="1"/>
  <c r="C178" i="1" s="1"/>
  <c r="D215" i="1"/>
  <c r="D178" i="1" s="1"/>
  <c r="F215" i="1"/>
  <c r="F178" i="1" s="1"/>
  <c r="G215" i="1"/>
  <c r="AO215" i="1"/>
  <c r="AO178" i="1" s="1"/>
  <c r="BX215" i="1"/>
  <c r="BX178" i="1" s="1"/>
  <c r="BZ215" i="1"/>
  <c r="BZ178" i="1" s="1"/>
  <c r="CD215" i="1"/>
  <c r="CD178" i="1" s="1"/>
  <c r="CK215" i="1"/>
  <c r="CK178" i="1" s="1"/>
  <c r="CL215" i="1"/>
  <c r="CL178" i="1" s="1"/>
  <c r="EG215" i="1"/>
  <c r="FP215" i="1"/>
  <c r="FP178" i="1" s="1"/>
  <c r="FQ215" i="1"/>
  <c r="FQ178" i="1" s="1"/>
  <c r="FR215" i="1"/>
  <c r="FR178" i="1" s="1"/>
  <c r="FV215" i="1"/>
  <c r="FV178" i="1" s="1"/>
  <c r="GC215" i="1"/>
  <c r="GC178" i="1" s="1"/>
  <c r="GD215" i="1"/>
  <c r="GD178" i="1" s="1"/>
  <c r="F219" i="1"/>
  <c r="D244" i="1"/>
  <c r="E246" i="1"/>
  <c r="Z246" i="1"/>
  <c r="AA246" i="1"/>
  <c r="AM246" i="1"/>
  <c r="AN246" i="1"/>
  <c r="BD246" i="1"/>
  <c r="BE246" i="1"/>
  <c r="BF246" i="1"/>
  <c r="BG246" i="1"/>
  <c r="BH246" i="1"/>
  <c r="BI246" i="1"/>
  <c r="BJ246" i="1"/>
  <c r="BK246" i="1"/>
  <c r="BL246" i="1"/>
  <c r="BM246" i="1"/>
  <c r="BN246" i="1"/>
  <c r="BO246" i="1"/>
  <c r="BP246" i="1"/>
  <c r="BQ246" i="1"/>
  <c r="BR246" i="1"/>
  <c r="BS246" i="1"/>
  <c r="BT246" i="1"/>
  <c r="BU246" i="1"/>
  <c r="BV246" i="1"/>
  <c r="BW246" i="1"/>
  <c r="CM246" i="1"/>
  <c r="CN246" i="1"/>
  <c r="CO246" i="1"/>
  <c r="CP246" i="1"/>
  <c r="CQ246" i="1"/>
  <c r="CR246" i="1"/>
  <c r="CS246" i="1"/>
  <c r="CT246" i="1"/>
  <c r="CU246" i="1"/>
  <c r="CV246" i="1"/>
  <c r="CW246" i="1"/>
  <c r="CX246" i="1"/>
  <c r="CY246" i="1"/>
  <c r="CZ246" i="1"/>
  <c r="DA246" i="1"/>
  <c r="DB246" i="1"/>
  <c r="DC246" i="1"/>
  <c r="DD246" i="1"/>
  <c r="DE246" i="1"/>
  <c r="DF246" i="1"/>
  <c r="DR246" i="1"/>
  <c r="DS246" i="1"/>
  <c r="EE246" i="1"/>
  <c r="EF246" i="1"/>
  <c r="EV246" i="1"/>
  <c r="EW246" i="1"/>
  <c r="EX246" i="1"/>
  <c r="EY246" i="1"/>
  <c r="EZ246" i="1"/>
  <c r="FA246" i="1"/>
  <c r="FB246" i="1"/>
  <c r="FC246" i="1"/>
  <c r="FD246" i="1"/>
  <c r="FE246" i="1"/>
  <c r="FF246" i="1"/>
  <c r="FG246" i="1"/>
  <c r="FH246" i="1"/>
  <c r="FI246" i="1"/>
  <c r="FJ246" i="1"/>
  <c r="FK246" i="1"/>
  <c r="FL246" i="1"/>
  <c r="FM246" i="1"/>
  <c r="FN246" i="1"/>
  <c r="FO246" i="1"/>
  <c r="GE246" i="1"/>
  <c r="GF246" i="1"/>
  <c r="GG246" i="1"/>
  <c r="GH246" i="1"/>
  <c r="GI246" i="1"/>
  <c r="GJ246" i="1"/>
  <c r="GK246" i="1"/>
  <c r="GL246" i="1"/>
  <c r="GM246" i="1"/>
  <c r="GN246" i="1"/>
  <c r="GO246" i="1"/>
  <c r="GP246" i="1"/>
  <c r="GQ246" i="1"/>
  <c r="GR246" i="1"/>
  <c r="GS246" i="1"/>
  <c r="GT246" i="1"/>
  <c r="GU246" i="1"/>
  <c r="GV246" i="1"/>
  <c r="GW246" i="1"/>
  <c r="GX246" i="1"/>
  <c r="O248" i="1"/>
  <c r="P248" i="1"/>
  <c r="Q248" i="1"/>
  <c r="R248" i="1"/>
  <c r="GK248" i="1" s="1"/>
  <c r="S248" i="1"/>
  <c r="T248" i="1"/>
  <c r="U248" i="1"/>
  <c r="V248" i="1"/>
  <c r="AI255" i="1" s="1"/>
  <c r="W248" i="1"/>
  <c r="X248" i="1"/>
  <c r="Y248" i="1"/>
  <c r="AB248" i="1"/>
  <c r="CP248" i="1" s="1"/>
  <c r="AC248" i="1"/>
  <c r="AD248" i="1"/>
  <c r="AE248" i="1"/>
  <c r="AF248" i="1"/>
  <c r="AG248" i="1"/>
  <c r="AH248" i="1"/>
  <c r="AI248" i="1"/>
  <c r="AJ248" i="1"/>
  <c r="FR248" i="1"/>
  <c r="GL248" i="1"/>
  <c r="GO248" i="1"/>
  <c r="GP248" i="1"/>
  <c r="GV248" i="1"/>
  <c r="GX248" i="1" s="1"/>
  <c r="O249" i="1"/>
  <c r="P249" i="1"/>
  <c r="U559" i="6" s="1"/>
  <c r="Q249" i="1"/>
  <c r="W559" i="6" s="1"/>
  <c r="R249" i="1"/>
  <c r="X559" i="6" s="1"/>
  <c r="S249" i="1"/>
  <c r="V559" i="6" s="1"/>
  <c r="T249" i="1"/>
  <c r="U249" i="1"/>
  <c r="V249" i="1"/>
  <c r="Z559" i="6" s="1"/>
  <c r="W249" i="1"/>
  <c r="X249" i="1"/>
  <c r="Y249" i="1"/>
  <c r="AB249" i="1"/>
  <c r="AC249" i="1"/>
  <c r="AD249" i="1"/>
  <c r="AE249" i="1"/>
  <c r="AF249" i="1"/>
  <c r="AG249" i="1"/>
  <c r="AH249" i="1"/>
  <c r="AI249" i="1"/>
  <c r="AJ249" i="1"/>
  <c r="FR249" i="1"/>
  <c r="GK249" i="1"/>
  <c r="GL249" i="1"/>
  <c r="GO249" i="1"/>
  <c r="GP249" i="1"/>
  <c r="GV249" i="1"/>
  <c r="GX249" i="1" s="1"/>
  <c r="O250" i="1"/>
  <c r="P250" i="1"/>
  <c r="Q250" i="1"/>
  <c r="R250" i="1"/>
  <c r="GK250" i="1" s="1"/>
  <c r="S250" i="1"/>
  <c r="T250" i="1"/>
  <c r="U250" i="1"/>
  <c r="V250" i="1"/>
  <c r="W250" i="1"/>
  <c r="X250" i="1"/>
  <c r="Y250" i="1"/>
  <c r="AB250" i="1"/>
  <c r="AC250" i="1"/>
  <c r="AD250" i="1"/>
  <c r="AE250" i="1"/>
  <c r="AF250" i="1"/>
  <c r="AG250" i="1"/>
  <c r="AH250" i="1"/>
  <c r="AI250" i="1"/>
  <c r="AJ250" i="1"/>
  <c r="CP250" i="1"/>
  <c r="GM250" i="1" s="1"/>
  <c r="FR250" i="1"/>
  <c r="GL250" i="1"/>
  <c r="GO250" i="1"/>
  <c r="GP250" i="1"/>
  <c r="GV250" i="1"/>
  <c r="GX250" i="1" s="1"/>
  <c r="O251" i="1"/>
  <c r="P251" i="1"/>
  <c r="U561" i="6" s="1"/>
  <c r="Q251" i="1"/>
  <c r="W561" i="6" s="1"/>
  <c r="R251" i="1"/>
  <c r="X561" i="6" s="1"/>
  <c r="S251" i="1"/>
  <c r="V561" i="6" s="1"/>
  <c r="T251" i="1"/>
  <c r="U251" i="1"/>
  <c r="V251" i="1"/>
  <c r="Z561" i="6" s="1"/>
  <c r="W251" i="1"/>
  <c r="X251" i="1"/>
  <c r="Y251" i="1"/>
  <c r="AB251" i="1"/>
  <c r="AC251" i="1"/>
  <c r="AD251" i="1"/>
  <c r="AE251" i="1"/>
  <c r="AF251" i="1"/>
  <c r="AG251" i="1"/>
  <c r="AH251" i="1"/>
  <c r="AI251" i="1"/>
  <c r="AJ251" i="1"/>
  <c r="FR251" i="1"/>
  <c r="GK251" i="1"/>
  <c r="GL251" i="1"/>
  <c r="GO251" i="1"/>
  <c r="GP251" i="1"/>
  <c r="GV251" i="1"/>
  <c r="GX251" i="1" s="1"/>
  <c r="C252" i="1"/>
  <c r="D252" i="1"/>
  <c r="AC252" i="1"/>
  <c r="AE252" i="1"/>
  <c r="AD252" i="1" s="1"/>
  <c r="AF252" i="1"/>
  <c r="CT252" i="1" s="1"/>
  <c r="S252" i="1" s="1"/>
  <c r="AF255" i="1" s="1"/>
  <c r="AG252" i="1"/>
  <c r="CU252" i="1" s="1"/>
  <c r="T252" i="1" s="1"/>
  <c r="AG255" i="1" s="1"/>
  <c r="AG246" i="1" s="1"/>
  <c r="AH252" i="1"/>
  <c r="AI252" i="1"/>
  <c r="AJ252" i="1"/>
  <c r="CX252" i="1" s="1"/>
  <c r="W252" i="1" s="1"/>
  <c r="AJ255" i="1" s="1"/>
  <c r="CQ252" i="1"/>
  <c r="P252" i="1" s="1"/>
  <c r="CS252" i="1"/>
  <c r="R252" i="1" s="1"/>
  <c r="CV252" i="1"/>
  <c r="U252" i="1" s="1"/>
  <c r="AH255" i="1" s="1"/>
  <c r="CW252" i="1"/>
  <c r="V252" i="1" s="1"/>
  <c r="FR252" i="1"/>
  <c r="BY255" i="1" s="1"/>
  <c r="GL252" i="1"/>
  <c r="GO252" i="1"/>
  <c r="GP252" i="1"/>
  <c r="GV252" i="1"/>
  <c r="GX252" i="1"/>
  <c r="C253" i="1"/>
  <c r="D253" i="1"/>
  <c r="AC253" i="1"/>
  <c r="AD253" i="1"/>
  <c r="CR253" i="1" s="1"/>
  <c r="Q253" i="1" s="1"/>
  <c r="W563" i="6" s="1"/>
  <c r="AE253" i="1"/>
  <c r="AF253" i="1"/>
  <c r="AG253" i="1"/>
  <c r="CU253" i="1" s="1"/>
  <c r="T253" i="1" s="1"/>
  <c r="DY255" i="1" s="1"/>
  <c r="AH253" i="1"/>
  <c r="CV253" i="1" s="1"/>
  <c r="U253" i="1" s="1"/>
  <c r="AI253" i="1"/>
  <c r="AJ253" i="1"/>
  <c r="CQ253" i="1"/>
  <c r="P253" i="1" s="1"/>
  <c r="CS253" i="1"/>
  <c r="R253" i="1" s="1"/>
  <c r="X563" i="6" s="1"/>
  <c r="CT253" i="1"/>
  <c r="S253" i="1" s="1"/>
  <c r="CW253" i="1"/>
  <c r="V253" i="1" s="1"/>
  <c r="CX253" i="1"/>
  <c r="W253" i="1" s="1"/>
  <c r="EB255" i="1" s="1"/>
  <c r="FR253" i="1"/>
  <c r="GL253" i="1"/>
  <c r="GO253" i="1"/>
  <c r="FU255" i="1" s="1"/>
  <c r="GP253" i="1"/>
  <c r="GV253" i="1"/>
  <c r="GX253" i="1" s="1"/>
  <c r="B255" i="1"/>
  <c r="B246" i="1" s="1"/>
  <c r="C255" i="1"/>
  <c r="C246" i="1" s="1"/>
  <c r="D255" i="1"/>
  <c r="D246" i="1" s="1"/>
  <c r="F255" i="1"/>
  <c r="F246" i="1" s="1"/>
  <c r="G255" i="1"/>
  <c r="G246" i="1" s="1"/>
  <c r="BX255" i="1"/>
  <c r="AO255" i="1" s="1"/>
  <c r="CC255" i="1"/>
  <c r="CC246" i="1" s="1"/>
  <c r="CK255" i="1"/>
  <c r="CK246" i="1" s="1"/>
  <c r="CL255" i="1"/>
  <c r="CL246" i="1" s="1"/>
  <c r="FP255" i="1"/>
  <c r="FP246" i="1" s="1"/>
  <c r="FQ255" i="1"/>
  <c r="FQ246" i="1" s="1"/>
  <c r="GC255" i="1"/>
  <c r="GC246" i="1" s="1"/>
  <c r="GD255" i="1"/>
  <c r="GD246" i="1" s="1"/>
  <c r="B284" i="1"/>
  <c r="B22" i="1" s="1"/>
  <c r="C284" i="1"/>
  <c r="C22" i="1" s="1"/>
  <c r="D284" i="1"/>
  <c r="D22" i="1" s="1"/>
  <c r="F284" i="1"/>
  <c r="F22" i="1" s="1"/>
  <c r="G284" i="1"/>
  <c r="B316" i="1"/>
  <c r="B18" i="1" s="1"/>
  <c r="C316" i="1"/>
  <c r="C18" i="1" s="1"/>
  <c r="D316" i="1"/>
  <c r="D18" i="1" s="1"/>
  <c r="F316" i="1"/>
  <c r="F18" i="1" s="1"/>
  <c r="G316" i="1"/>
  <c r="FU246" i="1" l="1"/>
  <c r="EL255" i="1"/>
  <c r="EL246" i="1" s="1"/>
  <c r="GB255" i="1"/>
  <c r="GK213" i="1"/>
  <c r="X551" i="6"/>
  <c r="AJ246" i="1"/>
  <c r="W255" i="1"/>
  <c r="Y543" i="6"/>
  <c r="L372" i="5"/>
  <c r="Q372" i="5" s="1"/>
  <c r="L370" i="5"/>
  <c r="AO246" i="1"/>
  <c r="F259" i="1"/>
  <c r="AF246" i="1"/>
  <c r="S255" i="1"/>
  <c r="F270" i="1" s="1"/>
  <c r="CY213" i="1"/>
  <c r="X213" i="1" s="1"/>
  <c r="V551" i="6"/>
  <c r="BC255" i="1"/>
  <c r="AB561" i="6"/>
  <c r="V379" i="5"/>
  <c r="EU255" i="1"/>
  <c r="EU246" i="1" s="1"/>
  <c r="EH255" i="1"/>
  <c r="AT255" i="1"/>
  <c r="G568" i="6"/>
  <c r="G569" i="6"/>
  <c r="H382" i="5"/>
  <c r="U381" i="5"/>
  <c r="H385" i="5" s="1"/>
  <c r="S381" i="5"/>
  <c r="H384" i="5" s="1"/>
  <c r="BX246" i="1"/>
  <c r="AD213" i="1"/>
  <c r="CR213" i="1" s="1"/>
  <c r="GX213" i="1"/>
  <c r="F551" i="6"/>
  <c r="E371" i="5"/>
  <c r="CQ211" i="1"/>
  <c r="P211" i="1" s="1"/>
  <c r="CS210" i="1"/>
  <c r="R210" i="1" s="1"/>
  <c r="GK210" i="1" s="1"/>
  <c r="AD209" i="1"/>
  <c r="V208" i="1"/>
  <c r="C533" i="6"/>
  <c r="F532" i="6"/>
  <c r="C353" i="5"/>
  <c r="E352" i="5"/>
  <c r="T204" i="1"/>
  <c r="V203" i="1"/>
  <c r="Z521" i="6" s="1"/>
  <c r="H345" i="5"/>
  <c r="R345" i="5" s="1"/>
  <c r="AD203" i="1"/>
  <c r="V202" i="1"/>
  <c r="CS199" i="1"/>
  <c r="R199" i="1" s="1"/>
  <c r="CS198" i="1"/>
  <c r="R198" i="1" s="1"/>
  <c r="GK198" i="1" s="1"/>
  <c r="AD198" i="1"/>
  <c r="CR198" i="1" s="1"/>
  <c r="Q198" i="1" s="1"/>
  <c r="CQ197" i="1"/>
  <c r="P197" i="1" s="1"/>
  <c r="Y490" i="6"/>
  <c r="L322" i="5"/>
  <c r="Q322" i="5" s="1"/>
  <c r="L320" i="5"/>
  <c r="CR193" i="1"/>
  <c r="Q193" i="1" s="1"/>
  <c r="H315" i="5"/>
  <c r="CY181" i="1"/>
  <c r="X181" i="1" s="1"/>
  <c r="V433" i="6"/>
  <c r="K276" i="5"/>
  <c r="CZ181" i="1"/>
  <c r="Y181" i="1" s="1"/>
  <c r="U399" i="6"/>
  <c r="K260" i="5"/>
  <c r="GK115" i="1"/>
  <c r="X325" i="6"/>
  <c r="K214" i="5"/>
  <c r="GK107" i="1"/>
  <c r="X289" i="6"/>
  <c r="K192" i="5"/>
  <c r="W96" i="1"/>
  <c r="S96" i="1"/>
  <c r="ET255" i="1"/>
  <c r="EG255" i="1"/>
  <c r="EG246" i="1" s="1"/>
  <c r="V563" i="6"/>
  <c r="K382" i="5"/>
  <c r="CP251" i="1"/>
  <c r="G561" i="6"/>
  <c r="H379" i="5"/>
  <c r="GN250" i="1"/>
  <c r="CP249" i="1"/>
  <c r="G559" i="6"/>
  <c r="H377" i="5"/>
  <c r="CJ255" i="1"/>
  <c r="FY215" i="1"/>
  <c r="FY178" i="1" s="1"/>
  <c r="CG215" i="1"/>
  <c r="CG178" i="1" s="1"/>
  <c r="AB213" i="1"/>
  <c r="G551" i="6" s="1"/>
  <c r="H371" i="5"/>
  <c r="X371" i="5" s="1"/>
  <c r="GX212" i="1"/>
  <c r="V212" i="1"/>
  <c r="R212" i="1"/>
  <c r="GK212" i="1" s="1"/>
  <c r="CT211" i="1"/>
  <c r="S211" i="1" s="1"/>
  <c r="G548" i="6"/>
  <c r="G549" i="6"/>
  <c r="U363" i="5"/>
  <c r="S363" i="5"/>
  <c r="H364" i="5"/>
  <c r="R208" i="1"/>
  <c r="GK208" i="1" s="1"/>
  <c r="U208" i="1"/>
  <c r="P208" i="1"/>
  <c r="V207" i="1"/>
  <c r="Z532" i="6" s="1"/>
  <c r="U207" i="1"/>
  <c r="CR207" i="1"/>
  <c r="Q207" i="1" s="1"/>
  <c r="H355" i="5"/>
  <c r="T206" i="1"/>
  <c r="CS205" i="1"/>
  <c r="AD205" i="1"/>
  <c r="CQ203" i="1"/>
  <c r="P203" i="1" s="1"/>
  <c r="H346" i="5"/>
  <c r="V201" i="1"/>
  <c r="Z512" i="6" s="1"/>
  <c r="CS201" i="1"/>
  <c r="R201" i="1" s="1"/>
  <c r="AD201" i="1"/>
  <c r="U194" i="1"/>
  <c r="Q194" i="1"/>
  <c r="CS188" i="1"/>
  <c r="R188" i="1" s="1"/>
  <c r="GK188" i="1" s="1"/>
  <c r="AD188" i="1"/>
  <c r="CR188" i="1" s="1"/>
  <c r="Q188" i="1" s="1"/>
  <c r="S122" i="1"/>
  <c r="W325" i="6"/>
  <c r="K213" i="5"/>
  <c r="Y325" i="6"/>
  <c r="L221" i="5"/>
  <c r="Q221" i="5" s="1"/>
  <c r="L218" i="5"/>
  <c r="F265" i="6"/>
  <c r="E173" i="5"/>
  <c r="V234" i="6"/>
  <c r="K159" i="5"/>
  <c r="GK92" i="1"/>
  <c r="CZ92" i="1"/>
  <c r="Y92" i="1" s="1"/>
  <c r="G18" i="1"/>
  <c r="C583" i="6"/>
  <c r="AG583" i="6"/>
  <c r="Y563" i="6"/>
  <c r="L387" i="5"/>
  <c r="Q387" i="5" s="1"/>
  <c r="L386" i="5"/>
  <c r="Y561" i="6"/>
  <c r="L380" i="5"/>
  <c r="Q380" i="5" s="1"/>
  <c r="BZ255" i="1"/>
  <c r="FR255" i="1"/>
  <c r="AB559" i="6"/>
  <c r="V377" i="5"/>
  <c r="Y559" i="6"/>
  <c r="L378" i="5"/>
  <c r="Q378" i="5" s="1"/>
  <c r="U371" i="5"/>
  <c r="S371" i="5"/>
  <c r="AD211" i="1"/>
  <c r="H365" i="5" s="1"/>
  <c r="H366" i="5"/>
  <c r="R366" i="5" s="1"/>
  <c r="AB210" i="1"/>
  <c r="CT209" i="1"/>
  <c r="X532" i="6"/>
  <c r="K356" i="5"/>
  <c r="GK207" i="1"/>
  <c r="X521" i="6"/>
  <c r="K345" i="5"/>
  <c r="GX203" i="1"/>
  <c r="F521" i="6"/>
  <c r="C522" i="6"/>
  <c r="E341" i="5"/>
  <c r="C342" i="5"/>
  <c r="CS197" i="1"/>
  <c r="R197" i="1" s="1"/>
  <c r="H327" i="5"/>
  <c r="R327" i="5" s="1"/>
  <c r="AD197" i="1"/>
  <c r="Y462" i="6"/>
  <c r="L305" i="5"/>
  <c r="Q305" i="5" s="1"/>
  <c r="L304" i="5"/>
  <c r="CR189" i="1"/>
  <c r="Q189" i="1" s="1"/>
  <c r="H300" i="5"/>
  <c r="GK187" i="1"/>
  <c r="X453" i="6"/>
  <c r="Y433" i="6"/>
  <c r="L281" i="5"/>
  <c r="Q281" i="5" s="1"/>
  <c r="L279" i="5"/>
  <c r="CY104" i="1"/>
  <c r="X104" i="1" s="1"/>
  <c r="CZ104" i="1"/>
  <c r="Y104" i="1" s="1"/>
  <c r="G22" i="1"/>
  <c r="C576" i="6"/>
  <c r="BB255" i="1"/>
  <c r="BB246" i="1" s="1"/>
  <c r="C572" i="6"/>
  <c r="AF389" i="5"/>
  <c r="A389" i="5"/>
  <c r="EA255" i="1"/>
  <c r="Z563" i="6"/>
  <c r="U563" i="6"/>
  <c r="K383" i="5"/>
  <c r="AB253" i="1"/>
  <c r="G563" i="6" s="1"/>
  <c r="H383" i="5"/>
  <c r="FV255" i="1"/>
  <c r="AA561" i="6"/>
  <c r="T379" i="5"/>
  <c r="CD255" i="1"/>
  <c r="AA559" i="6"/>
  <c r="T377" i="5"/>
  <c r="G178" i="1"/>
  <c r="C554" i="6"/>
  <c r="AG554" i="6"/>
  <c r="A374" i="5"/>
  <c r="AF374" i="5"/>
  <c r="P212" i="1"/>
  <c r="CS211" i="1"/>
  <c r="R211" i="1" s="1"/>
  <c r="CT210" i="1"/>
  <c r="S210" i="1" s="1"/>
  <c r="W208" i="1"/>
  <c r="S208" i="1"/>
  <c r="CZ208" i="1" s="1"/>
  <c r="Y208" i="1" s="1"/>
  <c r="G539" i="6"/>
  <c r="G538" i="6"/>
  <c r="S352" i="5"/>
  <c r="H354" i="5"/>
  <c r="U352" i="5"/>
  <c r="CT207" i="1"/>
  <c r="S207" i="1" s="1"/>
  <c r="GX206" i="1"/>
  <c r="V206" i="1"/>
  <c r="AD206" i="1"/>
  <c r="CR206" i="1" s="1"/>
  <c r="Q206" i="1" s="1"/>
  <c r="CS206" i="1"/>
  <c r="R206" i="1" s="1"/>
  <c r="GK206" i="1" s="1"/>
  <c r="CQ205" i="1"/>
  <c r="CX370" i="3"/>
  <c r="C513" i="6"/>
  <c r="F512" i="6"/>
  <c r="E334" i="5"/>
  <c r="C335" i="5"/>
  <c r="CQ199" i="1"/>
  <c r="P199" i="1" s="1"/>
  <c r="U510" i="6" s="1"/>
  <c r="H332" i="5"/>
  <c r="X332" i="5" s="1"/>
  <c r="CS196" i="1"/>
  <c r="R196" i="1" s="1"/>
  <c r="GK196" i="1" s="1"/>
  <c r="AD196" i="1"/>
  <c r="CR196" i="1" s="1"/>
  <c r="Q196" i="1" s="1"/>
  <c r="S194" i="1"/>
  <c r="CS191" i="1"/>
  <c r="R191" i="1" s="1"/>
  <c r="AD191" i="1"/>
  <c r="CR191" i="1" s="1"/>
  <c r="Q191" i="1" s="1"/>
  <c r="W476" i="6" s="1"/>
  <c r="CR185" i="1"/>
  <c r="Q185" i="1" s="1"/>
  <c r="H285" i="5"/>
  <c r="AB103" i="1"/>
  <c r="G285" i="6" s="1"/>
  <c r="CR103" i="1"/>
  <c r="Q103" i="1" s="1"/>
  <c r="W285" i="6" s="1"/>
  <c r="U269" i="6"/>
  <c r="K181" i="5"/>
  <c r="T207" i="1"/>
  <c r="CQ207" i="1"/>
  <c r="P207" i="1" s="1"/>
  <c r="H357" i="5"/>
  <c r="W206" i="1"/>
  <c r="S206" i="1"/>
  <c r="CT205" i="1"/>
  <c r="GX204" i="1"/>
  <c r="P204" i="1"/>
  <c r="W202" i="1"/>
  <c r="AJ215" i="1" s="1"/>
  <c r="S202" i="1"/>
  <c r="U201" i="1"/>
  <c r="T200" i="1"/>
  <c r="P200" i="1"/>
  <c r="AB199" i="1"/>
  <c r="G510" i="6" s="1"/>
  <c r="U332" i="5"/>
  <c r="S332" i="5"/>
  <c r="F510" i="6"/>
  <c r="E332" i="5"/>
  <c r="CT197" i="1"/>
  <c r="S197" i="1" s="1"/>
  <c r="G507" i="6"/>
  <c r="G508" i="6"/>
  <c r="U323" i="5"/>
  <c r="H330" i="5" s="1"/>
  <c r="S323" i="5"/>
  <c r="H325" i="5"/>
  <c r="R325" i="5" s="1"/>
  <c r="C502" i="6"/>
  <c r="F501" i="6"/>
  <c r="E323" i="5"/>
  <c r="C324" i="5"/>
  <c r="R195" i="1"/>
  <c r="T195" i="1"/>
  <c r="CQ195" i="1"/>
  <c r="P195" i="1" s="1"/>
  <c r="U499" i="6" s="1"/>
  <c r="H321" i="5"/>
  <c r="X321" i="5" s="1"/>
  <c r="T194" i="1"/>
  <c r="P194" i="1"/>
  <c r="P193" i="1"/>
  <c r="H317" i="5"/>
  <c r="GX192" i="1"/>
  <c r="V192" i="1"/>
  <c r="R192" i="1"/>
  <c r="GK192" i="1" s="1"/>
  <c r="Y476" i="6"/>
  <c r="L311" i="5"/>
  <c r="Q311" i="5" s="1"/>
  <c r="L310" i="5"/>
  <c r="GK189" i="1"/>
  <c r="X462" i="6"/>
  <c r="K301" i="5"/>
  <c r="AB187" i="1"/>
  <c r="G453" i="6" s="1"/>
  <c r="G460" i="6"/>
  <c r="G459" i="6"/>
  <c r="U291" i="5"/>
  <c r="H295" i="5" s="1"/>
  <c r="S291" i="5"/>
  <c r="H294" i="5" s="1"/>
  <c r="H293" i="5"/>
  <c r="CX310" i="3"/>
  <c r="C454" i="6"/>
  <c r="F453" i="6"/>
  <c r="C292" i="5"/>
  <c r="E291" i="5"/>
  <c r="Y444" i="6"/>
  <c r="L290" i="5"/>
  <c r="Q290" i="5" s="1"/>
  <c r="L289" i="5"/>
  <c r="CS183" i="1"/>
  <c r="R183" i="1" s="1"/>
  <c r="CQ183" i="1"/>
  <c r="P183" i="1" s="1"/>
  <c r="H280" i="5"/>
  <c r="W280" i="5" s="1"/>
  <c r="AB182" i="1"/>
  <c r="AB181" i="1"/>
  <c r="G433" i="6" s="1"/>
  <c r="C434" i="6"/>
  <c r="F433" i="6"/>
  <c r="E274" i="5"/>
  <c r="C275" i="5"/>
  <c r="GX180" i="1"/>
  <c r="BC147" i="1"/>
  <c r="W145" i="1"/>
  <c r="CT145" i="1"/>
  <c r="S145" i="1" s="1"/>
  <c r="V425" i="6" s="1"/>
  <c r="U269" i="5"/>
  <c r="S269" i="5"/>
  <c r="R143" i="1"/>
  <c r="CQ143" i="1"/>
  <c r="P143" i="1" s="1"/>
  <c r="U423" i="6" s="1"/>
  <c r="H268" i="5"/>
  <c r="W268" i="5" s="1"/>
  <c r="GX142" i="1"/>
  <c r="T142" i="1"/>
  <c r="V142" i="1"/>
  <c r="R142" i="1"/>
  <c r="GK142" i="1" s="1"/>
  <c r="W141" i="1"/>
  <c r="CT141" i="1"/>
  <c r="S141" i="1" s="1"/>
  <c r="V421" i="6" s="1"/>
  <c r="U267" i="5"/>
  <c r="S267" i="5"/>
  <c r="R139" i="1"/>
  <c r="CQ139" i="1"/>
  <c r="P139" i="1" s="1"/>
  <c r="U419" i="6" s="1"/>
  <c r="H266" i="5"/>
  <c r="W266" i="5" s="1"/>
  <c r="GX138" i="1"/>
  <c r="T138" i="1"/>
  <c r="V138" i="1"/>
  <c r="R138" i="1"/>
  <c r="GK138" i="1" s="1"/>
  <c r="W137" i="1"/>
  <c r="CT137" i="1"/>
  <c r="S137" i="1" s="1"/>
  <c r="V417" i="6" s="1"/>
  <c r="U265" i="5"/>
  <c r="S265" i="5"/>
  <c r="R135" i="1"/>
  <c r="CQ135" i="1"/>
  <c r="P135" i="1" s="1"/>
  <c r="U415" i="6" s="1"/>
  <c r="H264" i="5"/>
  <c r="W264" i="5" s="1"/>
  <c r="GX134" i="1"/>
  <c r="T134" i="1"/>
  <c r="V134" i="1"/>
  <c r="R134" i="1"/>
  <c r="GK134" i="1" s="1"/>
  <c r="W133" i="1"/>
  <c r="CT133" i="1"/>
  <c r="S133" i="1" s="1"/>
  <c r="G410" i="6"/>
  <c r="G412" i="6"/>
  <c r="U255" i="5"/>
  <c r="S255" i="5"/>
  <c r="H257" i="5"/>
  <c r="R257" i="5" s="1"/>
  <c r="GX132" i="1"/>
  <c r="P132" i="1"/>
  <c r="AD131" i="1"/>
  <c r="CT129" i="1"/>
  <c r="GX128" i="1"/>
  <c r="P128" i="1"/>
  <c r="Y365" i="6"/>
  <c r="L244" i="5"/>
  <c r="Q244" i="5" s="1"/>
  <c r="L242" i="5"/>
  <c r="AD127" i="1"/>
  <c r="CT125" i="1"/>
  <c r="S125" i="1" s="1"/>
  <c r="V363" i="6" s="1"/>
  <c r="U232" i="5"/>
  <c r="S232" i="5"/>
  <c r="F363" i="6"/>
  <c r="E232" i="5"/>
  <c r="GX122" i="1"/>
  <c r="V122" i="1"/>
  <c r="R122" i="1"/>
  <c r="GK122" i="1" s="1"/>
  <c r="GX121" i="1"/>
  <c r="V121" i="1"/>
  <c r="Z345" i="6" s="1"/>
  <c r="CS121" i="1"/>
  <c r="R121" i="1" s="1"/>
  <c r="H226" i="5"/>
  <c r="R226" i="5" s="1"/>
  <c r="T120" i="1"/>
  <c r="P120" i="1"/>
  <c r="H220" i="5"/>
  <c r="W220" i="5" s="1"/>
  <c r="W118" i="1"/>
  <c r="AD116" i="1"/>
  <c r="CR116" i="1" s="1"/>
  <c r="Q116" i="1" s="1"/>
  <c r="V114" i="1"/>
  <c r="R114" i="1"/>
  <c r="GK114" i="1" s="1"/>
  <c r="CQ113" i="1"/>
  <c r="CT111" i="1"/>
  <c r="S207" i="5"/>
  <c r="U207" i="5"/>
  <c r="P111" i="1"/>
  <c r="U321" i="6" s="1"/>
  <c r="F321" i="6"/>
  <c r="E207" i="5"/>
  <c r="GK109" i="1"/>
  <c r="X305" i="6"/>
  <c r="K202" i="5"/>
  <c r="CQ109" i="1"/>
  <c r="P109" i="1" s="1"/>
  <c r="H203" i="5"/>
  <c r="V106" i="1"/>
  <c r="R106" i="1"/>
  <c r="GK106" i="1" s="1"/>
  <c r="CT103" i="1"/>
  <c r="U185" i="5"/>
  <c r="S185" i="5"/>
  <c r="T101" i="1"/>
  <c r="H180" i="5"/>
  <c r="R180" i="5" s="1"/>
  <c r="P99" i="1"/>
  <c r="U267" i="6" s="1"/>
  <c r="H174" i="5"/>
  <c r="W174" i="5" s="1"/>
  <c r="U98" i="1"/>
  <c r="W97" i="1"/>
  <c r="CT97" i="1"/>
  <c r="S97" i="1" s="1"/>
  <c r="V265" i="6" s="1"/>
  <c r="U173" i="5"/>
  <c r="S173" i="5"/>
  <c r="T96" i="1"/>
  <c r="T95" i="1"/>
  <c r="H168" i="5"/>
  <c r="R168" i="5" s="1"/>
  <c r="U94" i="1"/>
  <c r="P94" i="1"/>
  <c r="AB92" i="1"/>
  <c r="CS89" i="1"/>
  <c r="S88" i="1"/>
  <c r="U88" i="1"/>
  <c r="V84" i="1"/>
  <c r="H149" i="5"/>
  <c r="R149" i="5" s="1"/>
  <c r="CS83" i="1"/>
  <c r="R83" i="1" s="1"/>
  <c r="AD83" i="1"/>
  <c r="Y190" i="6"/>
  <c r="L144" i="5"/>
  <c r="Q144" i="5" s="1"/>
  <c r="L141" i="5"/>
  <c r="AB69" i="1"/>
  <c r="G167" i="6" s="1"/>
  <c r="CR69" i="1"/>
  <c r="Q69" i="1" s="1"/>
  <c r="W167" i="6" s="1"/>
  <c r="Q67" i="1"/>
  <c r="W165" i="6" s="1"/>
  <c r="U149" i="6"/>
  <c r="K115" i="5"/>
  <c r="CR59" i="1"/>
  <c r="Q59" i="1" s="1"/>
  <c r="H102" i="5"/>
  <c r="V115" i="6"/>
  <c r="K90" i="5"/>
  <c r="Y82" i="6"/>
  <c r="L76" i="5"/>
  <c r="Q76" i="5" s="1"/>
  <c r="L73" i="5"/>
  <c r="V69" i="6"/>
  <c r="K55" i="5"/>
  <c r="AB195" i="1"/>
  <c r="G499" i="6" s="1"/>
  <c r="S321" i="5"/>
  <c r="U321" i="5"/>
  <c r="F499" i="6"/>
  <c r="E321" i="5"/>
  <c r="CT193" i="1"/>
  <c r="S193" i="1" s="1"/>
  <c r="G496" i="6"/>
  <c r="G497" i="6"/>
  <c r="U312" i="5"/>
  <c r="H319" i="5" s="1"/>
  <c r="S312" i="5"/>
  <c r="H314" i="5"/>
  <c r="R314" i="5" s="1"/>
  <c r="C491" i="6"/>
  <c r="F490" i="6"/>
  <c r="C313" i="5"/>
  <c r="E312" i="5"/>
  <c r="U192" i="1"/>
  <c r="Q192" i="1"/>
  <c r="AB189" i="1"/>
  <c r="G462" i="6" s="1"/>
  <c r="G475" i="6"/>
  <c r="G474" i="6"/>
  <c r="G473" i="6"/>
  <c r="U298" i="5"/>
  <c r="H303" i="5" s="1"/>
  <c r="S298" i="5"/>
  <c r="H302" i="5" s="1"/>
  <c r="H299" i="5"/>
  <c r="F442" i="6"/>
  <c r="E280" i="5"/>
  <c r="T182" i="1"/>
  <c r="G439" i="6"/>
  <c r="G441" i="6"/>
  <c r="G440" i="6"/>
  <c r="H276" i="5"/>
  <c r="R276" i="5" s="1"/>
  <c r="U274" i="5"/>
  <c r="S274" i="5"/>
  <c r="CT180" i="1"/>
  <c r="S180" i="1" s="1"/>
  <c r="FY147" i="1"/>
  <c r="G26" i="1"/>
  <c r="C428" i="6"/>
  <c r="AF272" i="5"/>
  <c r="A272" i="5"/>
  <c r="F425" i="6"/>
  <c r="E269" i="5"/>
  <c r="W143" i="1"/>
  <c r="AB143" i="1"/>
  <c r="G423" i="6" s="1"/>
  <c r="U268" i="5"/>
  <c r="S268" i="5"/>
  <c r="F421" i="6"/>
  <c r="E267" i="5"/>
  <c r="W139" i="1"/>
  <c r="AB139" i="1"/>
  <c r="G419" i="6" s="1"/>
  <c r="U266" i="5"/>
  <c r="S266" i="5"/>
  <c r="CD147" i="1"/>
  <c r="F417" i="6"/>
  <c r="E265" i="5"/>
  <c r="W135" i="1"/>
  <c r="AB135" i="1"/>
  <c r="G415" i="6" s="1"/>
  <c r="U264" i="5"/>
  <c r="S264" i="5"/>
  <c r="AD133" i="1"/>
  <c r="H258" i="5" s="1"/>
  <c r="H259" i="5"/>
  <c r="R259" i="5" s="1"/>
  <c r="C400" i="6"/>
  <c r="F399" i="6"/>
  <c r="E255" i="5"/>
  <c r="C256" i="5"/>
  <c r="GK131" i="1"/>
  <c r="X383" i="6"/>
  <c r="K249" i="5"/>
  <c r="CQ131" i="1"/>
  <c r="P131" i="1" s="1"/>
  <c r="H250" i="5"/>
  <c r="GK127" i="1"/>
  <c r="X365" i="6"/>
  <c r="K238" i="5"/>
  <c r="CQ127" i="1"/>
  <c r="P127" i="1" s="1"/>
  <c r="H239" i="5"/>
  <c r="GK125" i="1"/>
  <c r="X363" i="6"/>
  <c r="W122" i="1"/>
  <c r="U122" i="1"/>
  <c r="Q122" i="1"/>
  <c r="Y345" i="6"/>
  <c r="L233" i="5"/>
  <c r="Q233" i="5" s="1"/>
  <c r="L230" i="5"/>
  <c r="CR121" i="1"/>
  <c r="Q121" i="1" s="1"/>
  <c r="H225" i="5"/>
  <c r="CT119" i="1"/>
  <c r="S119" i="1" s="1"/>
  <c r="U220" i="5"/>
  <c r="S220" i="5"/>
  <c r="CP116" i="1"/>
  <c r="O116" i="1" s="1"/>
  <c r="AB113" i="1"/>
  <c r="G323" i="6" s="1"/>
  <c r="AB109" i="1"/>
  <c r="G305" i="6" s="1"/>
  <c r="G318" i="6"/>
  <c r="G316" i="6"/>
  <c r="H200" i="5"/>
  <c r="U198" i="5"/>
  <c r="S198" i="5"/>
  <c r="GK105" i="1"/>
  <c r="X287" i="6"/>
  <c r="CQ105" i="1"/>
  <c r="P105" i="1" s="1"/>
  <c r="U287" i="6" s="1"/>
  <c r="H186" i="5"/>
  <c r="W186" i="5" s="1"/>
  <c r="GK103" i="1"/>
  <c r="X285" i="6"/>
  <c r="P103" i="1"/>
  <c r="U285" i="6" s="1"/>
  <c r="F285" i="6"/>
  <c r="E185" i="5"/>
  <c r="GK101" i="1"/>
  <c r="X269" i="6"/>
  <c r="K180" i="5"/>
  <c r="Y269" i="6"/>
  <c r="L187" i="5"/>
  <c r="Q187" i="5" s="1"/>
  <c r="L184" i="5"/>
  <c r="CR101" i="1"/>
  <c r="Q101" i="1" s="1"/>
  <c r="H179" i="5"/>
  <c r="GX101" i="1"/>
  <c r="C270" i="6"/>
  <c r="F269" i="6"/>
  <c r="C177" i="5"/>
  <c r="E176" i="5"/>
  <c r="CT99" i="1"/>
  <c r="U174" i="5"/>
  <c r="S174" i="5"/>
  <c r="F267" i="6"/>
  <c r="E174" i="5"/>
  <c r="T97" i="1"/>
  <c r="GX96" i="1"/>
  <c r="GK95" i="1"/>
  <c r="X249" i="6"/>
  <c r="K168" i="5"/>
  <c r="Y249" i="6"/>
  <c r="L175" i="5"/>
  <c r="Q175" i="5" s="1"/>
  <c r="L172" i="5"/>
  <c r="CR95" i="1"/>
  <c r="Q95" i="1" s="1"/>
  <c r="H167" i="5"/>
  <c r="Y234" i="6"/>
  <c r="L163" i="5"/>
  <c r="Q163" i="5" s="1"/>
  <c r="L162" i="5"/>
  <c r="CY91" i="1"/>
  <c r="X91" i="1" s="1"/>
  <c r="V232" i="6"/>
  <c r="CY76" i="1"/>
  <c r="X76" i="1" s="1"/>
  <c r="CZ76" i="1"/>
  <c r="Y76" i="1" s="1"/>
  <c r="CY75" i="1"/>
  <c r="X75" i="1" s="1"/>
  <c r="V188" i="6"/>
  <c r="X165" i="6"/>
  <c r="GK67" i="1"/>
  <c r="F165" i="6"/>
  <c r="E119" i="5"/>
  <c r="GX67" i="1"/>
  <c r="AB61" i="1"/>
  <c r="G145" i="6" s="1"/>
  <c r="CR61" i="1"/>
  <c r="Q61" i="1" s="1"/>
  <c r="W145" i="6" s="1"/>
  <c r="CR53" i="1"/>
  <c r="Q53" i="1" s="1"/>
  <c r="H91" i="5"/>
  <c r="CY45" i="1"/>
  <c r="X45" i="1" s="1"/>
  <c r="V93" i="6"/>
  <c r="CZ45" i="1"/>
  <c r="Y45" i="1" s="1"/>
  <c r="V82" i="6"/>
  <c r="K67" i="5"/>
  <c r="T208" i="1"/>
  <c r="H356" i="5"/>
  <c r="R356" i="5" s="1"/>
  <c r="P206" i="1"/>
  <c r="CP206" i="1" s="1"/>
  <c r="O206" i="1" s="1"/>
  <c r="W204" i="1"/>
  <c r="S204" i="1"/>
  <c r="CT203" i="1"/>
  <c r="G528" i="6"/>
  <c r="G527" i="6"/>
  <c r="H343" i="5"/>
  <c r="U341" i="5"/>
  <c r="S341" i="5"/>
  <c r="GX202" i="1"/>
  <c r="P202" i="1"/>
  <c r="GX201" i="1"/>
  <c r="W201" i="1"/>
  <c r="CT201" i="1"/>
  <c r="S201" i="1" s="1"/>
  <c r="G518" i="6"/>
  <c r="G519" i="6"/>
  <c r="H336" i="5"/>
  <c r="U334" i="5"/>
  <c r="H338" i="5" s="1"/>
  <c r="S334" i="5"/>
  <c r="H337" i="5" s="1"/>
  <c r="GX200" i="1"/>
  <c r="V200" i="1"/>
  <c r="R200" i="1"/>
  <c r="GK200" i="1" s="1"/>
  <c r="Y501" i="6"/>
  <c r="L333" i="5"/>
  <c r="Q333" i="5" s="1"/>
  <c r="L331" i="5"/>
  <c r="GX194" i="1"/>
  <c r="V194" i="1"/>
  <c r="R194" i="1"/>
  <c r="GK194" i="1" s="1"/>
  <c r="GX193" i="1"/>
  <c r="V193" i="1"/>
  <c r="Z490" i="6" s="1"/>
  <c r="CS193" i="1"/>
  <c r="R193" i="1" s="1"/>
  <c r="H316" i="5"/>
  <c r="R316" i="5" s="1"/>
  <c r="T192" i="1"/>
  <c r="P192" i="1"/>
  <c r="AB191" i="1"/>
  <c r="G476" i="6" s="1"/>
  <c r="G488" i="6"/>
  <c r="G487" i="6"/>
  <c r="S306" i="5"/>
  <c r="H308" i="5" s="1"/>
  <c r="H307" i="5"/>
  <c r="U306" i="5"/>
  <c r="H309" i="5" s="1"/>
  <c r="CP190" i="1"/>
  <c r="O190" i="1" s="1"/>
  <c r="Y453" i="6"/>
  <c r="L297" i="5"/>
  <c r="Q297" i="5" s="1"/>
  <c r="L296" i="5"/>
  <c r="CT185" i="1"/>
  <c r="S185" i="1" s="1"/>
  <c r="G450" i="6"/>
  <c r="G451" i="6"/>
  <c r="H284" i="5"/>
  <c r="U282" i="5"/>
  <c r="H288" i="5" s="1"/>
  <c r="S282" i="5"/>
  <c r="H287" i="5" s="1"/>
  <c r="C445" i="6"/>
  <c r="F444" i="6"/>
  <c r="E282" i="5"/>
  <c r="C283" i="5"/>
  <c r="AD184" i="1"/>
  <c r="CR184" i="1" s="1"/>
  <c r="Q184" i="1" s="1"/>
  <c r="U183" i="1"/>
  <c r="Y442" i="6" s="1"/>
  <c r="U280" i="5"/>
  <c r="S280" i="5"/>
  <c r="EI147" i="1"/>
  <c r="CS145" i="1"/>
  <c r="R145" i="1" s="1"/>
  <c r="X425" i="6" s="1"/>
  <c r="H269" i="5"/>
  <c r="W269" i="5" s="1"/>
  <c r="CS144" i="1"/>
  <c r="R144" i="1" s="1"/>
  <c r="GK144" i="1" s="1"/>
  <c r="P142" i="1"/>
  <c r="CS141" i="1"/>
  <c r="R141" i="1" s="1"/>
  <c r="X421" i="6" s="1"/>
  <c r="H267" i="5"/>
  <c r="W267" i="5" s="1"/>
  <c r="CS140" i="1"/>
  <c r="R140" i="1" s="1"/>
  <c r="GK140" i="1" s="1"/>
  <c r="P138" i="1"/>
  <c r="CP138" i="1" s="1"/>
  <c r="O138" i="1" s="1"/>
  <c r="CS137" i="1"/>
  <c r="R137" i="1" s="1"/>
  <c r="X417" i="6" s="1"/>
  <c r="H265" i="5"/>
  <c r="W265" i="5" s="1"/>
  <c r="CS136" i="1"/>
  <c r="R136" i="1" s="1"/>
  <c r="GK136" i="1" s="1"/>
  <c r="P134" i="1"/>
  <c r="CP134" i="1" s="1"/>
  <c r="O134" i="1" s="1"/>
  <c r="CS133" i="1"/>
  <c r="R133" i="1" s="1"/>
  <c r="H260" i="5"/>
  <c r="W132" i="1"/>
  <c r="CT131" i="1"/>
  <c r="S131" i="1" s="1"/>
  <c r="G396" i="6"/>
  <c r="G394" i="6"/>
  <c r="H247" i="5"/>
  <c r="U245" i="5"/>
  <c r="H252" i="5" s="1"/>
  <c r="S245" i="5"/>
  <c r="H251" i="5" s="1"/>
  <c r="C384" i="6"/>
  <c r="F383" i="6"/>
  <c r="E245" i="5"/>
  <c r="C246" i="5"/>
  <c r="AD129" i="1"/>
  <c r="CR129" i="1" s="1"/>
  <c r="W128" i="1"/>
  <c r="S128" i="1"/>
  <c r="AB127" i="1"/>
  <c r="G365" i="6" s="1"/>
  <c r="G380" i="6"/>
  <c r="G378" i="6"/>
  <c r="G376" i="6"/>
  <c r="S234" i="5"/>
  <c r="H236" i="5"/>
  <c r="U234" i="5"/>
  <c r="I129" i="1"/>
  <c r="C366" i="6"/>
  <c r="F365" i="6"/>
  <c r="C235" i="5"/>
  <c r="E234" i="5"/>
  <c r="U125" i="1"/>
  <c r="Y363" i="6" s="1"/>
  <c r="AD125" i="1"/>
  <c r="CR125" i="1" s="1"/>
  <c r="Q125" i="1" s="1"/>
  <c r="W363" i="6" s="1"/>
  <c r="T124" i="1"/>
  <c r="I124" i="1"/>
  <c r="U124" i="1" s="1"/>
  <c r="R123" i="1"/>
  <c r="T123" i="1"/>
  <c r="CQ123" i="1"/>
  <c r="P123" i="1" s="1"/>
  <c r="U361" i="6" s="1"/>
  <c r="H231" i="5"/>
  <c r="W231" i="5" s="1"/>
  <c r="T122" i="1"/>
  <c r="P122" i="1"/>
  <c r="P121" i="1"/>
  <c r="H227" i="5"/>
  <c r="GX120" i="1"/>
  <c r="V120" i="1"/>
  <c r="R120" i="1"/>
  <c r="GK120" i="1" s="1"/>
  <c r="F343" i="6"/>
  <c r="E220" i="5"/>
  <c r="S118" i="1"/>
  <c r="CQ117" i="1"/>
  <c r="P117" i="1" s="1"/>
  <c r="U341" i="6" s="1"/>
  <c r="H219" i="5"/>
  <c r="W219" i="5" s="1"/>
  <c r="F341" i="6"/>
  <c r="E219" i="5"/>
  <c r="U116" i="1"/>
  <c r="U325" i="6"/>
  <c r="K215" i="5"/>
  <c r="C326" i="6"/>
  <c r="F325" i="6"/>
  <c r="E210" i="5"/>
  <c r="C211" i="5"/>
  <c r="AB114" i="1"/>
  <c r="CS111" i="1"/>
  <c r="R111" i="1" s="1"/>
  <c r="H207" i="5"/>
  <c r="W207" i="5" s="1"/>
  <c r="CS110" i="1"/>
  <c r="R110" i="1" s="1"/>
  <c r="GK110" i="1" s="1"/>
  <c r="T109" i="1"/>
  <c r="C306" i="6"/>
  <c r="F305" i="6"/>
  <c r="E198" i="5"/>
  <c r="C199" i="5"/>
  <c r="CT107" i="1"/>
  <c r="G302" i="6"/>
  <c r="G300" i="6"/>
  <c r="S188" i="5"/>
  <c r="H194" i="5" s="1"/>
  <c r="H190" i="5"/>
  <c r="U188" i="5"/>
  <c r="H195" i="5" s="1"/>
  <c r="P107" i="1"/>
  <c r="C290" i="6"/>
  <c r="F289" i="6"/>
  <c r="C189" i="5"/>
  <c r="E188" i="5"/>
  <c r="AB105" i="1"/>
  <c r="G287" i="6" s="1"/>
  <c r="U186" i="5"/>
  <c r="S186" i="5"/>
  <c r="AB104" i="1"/>
  <c r="GX103" i="1"/>
  <c r="U103" i="1"/>
  <c r="Y285" i="6" s="1"/>
  <c r="U102" i="1"/>
  <c r="H181" i="5"/>
  <c r="GX98" i="1"/>
  <c r="CS97" i="1"/>
  <c r="R97" i="1" s="1"/>
  <c r="U97" i="1"/>
  <c r="Y265" i="6" s="1"/>
  <c r="V96" i="1"/>
  <c r="Q96" i="1"/>
  <c r="P95" i="1"/>
  <c r="H169" i="5"/>
  <c r="GX94" i="1"/>
  <c r="GK93" i="1"/>
  <c r="X234" i="6"/>
  <c r="AB93" i="1"/>
  <c r="G234" i="6" s="1"/>
  <c r="GK91" i="1"/>
  <c r="X232" i="6"/>
  <c r="GX91" i="1"/>
  <c r="F232" i="6"/>
  <c r="E156" i="5"/>
  <c r="CT89" i="1"/>
  <c r="CQ85" i="1"/>
  <c r="R84" i="1"/>
  <c r="GK84" i="1" s="1"/>
  <c r="U84" i="1"/>
  <c r="P84" i="1"/>
  <c r="T83" i="1"/>
  <c r="CY79" i="1"/>
  <c r="X79" i="1" s="1"/>
  <c r="V206" i="6"/>
  <c r="S74" i="1"/>
  <c r="T74" i="1"/>
  <c r="T67" i="1"/>
  <c r="GK65" i="1"/>
  <c r="X149" i="6"/>
  <c r="K114" i="5"/>
  <c r="V95" i="6"/>
  <c r="K79" i="5"/>
  <c r="CR41" i="1"/>
  <c r="Q41" i="1" s="1"/>
  <c r="H68" i="5"/>
  <c r="CS185" i="1"/>
  <c r="R185" i="1" s="1"/>
  <c r="H286" i="5"/>
  <c r="R286" i="5" s="1"/>
  <c r="F423" i="6"/>
  <c r="E268" i="5"/>
  <c r="F419" i="6"/>
  <c r="E266" i="5"/>
  <c r="F415" i="6"/>
  <c r="E264" i="5"/>
  <c r="Y399" i="6"/>
  <c r="L270" i="5"/>
  <c r="Q270" i="5" s="1"/>
  <c r="L263" i="5"/>
  <c r="BZ147" i="1"/>
  <c r="H243" i="5"/>
  <c r="W243" i="5" s="1"/>
  <c r="V128" i="1"/>
  <c r="R128" i="1"/>
  <c r="GK128" i="1" s="1"/>
  <c r="H232" i="5"/>
  <c r="W232" i="5" s="1"/>
  <c r="W124" i="1"/>
  <c r="S124" i="1"/>
  <c r="AB123" i="1"/>
  <c r="G361" i="6" s="1"/>
  <c r="U231" i="5"/>
  <c r="S231" i="5"/>
  <c r="F361" i="6"/>
  <c r="E231" i="5"/>
  <c r="CT121" i="1"/>
  <c r="S121" i="1" s="1"/>
  <c r="G358" i="6"/>
  <c r="G356" i="6"/>
  <c r="U222" i="5"/>
  <c r="S222" i="5"/>
  <c r="H228" i="5" s="1"/>
  <c r="H224" i="5"/>
  <c r="R224" i="5" s="1"/>
  <c r="C346" i="6"/>
  <c r="F345" i="6"/>
  <c r="C223" i="5"/>
  <c r="E222" i="5"/>
  <c r="U120" i="1"/>
  <c r="Q120" i="1"/>
  <c r="GK119" i="1"/>
  <c r="X343" i="6"/>
  <c r="CS118" i="1"/>
  <c r="R118" i="1" s="1"/>
  <c r="GK118" i="1" s="1"/>
  <c r="AB117" i="1"/>
  <c r="G341" i="6" s="1"/>
  <c r="U219" i="5"/>
  <c r="S219" i="5"/>
  <c r="GX116" i="1"/>
  <c r="V116" i="1"/>
  <c r="R116" i="1"/>
  <c r="GK116" i="1" s="1"/>
  <c r="CT115" i="1"/>
  <c r="S115" i="1" s="1"/>
  <c r="CP115" i="1" s="1"/>
  <c r="O115" i="1" s="1"/>
  <c r="G338" i="6"/>
  <c r="G336" i="6"/>
  <c r="U210" i="5"/>
  <c r="H217" i="5" s="1"/>
  <c r="S210" i="5"/>
  <c r="H216" i="5" s="1"/>
  <c r="H212" i="5"/>
  <c r="R212" i="5" s="1"/>
  <c r="CT113" i="1"/>
  <c r="CT109" i="1"/>
  <c r="S109" i="1" s="1"/>
  <c r="CR109" i="1"/>
  <c r="H201" i="5"/>
  <c r="AB108" i="1"/>
  <c r="AD107" i="1"/>
  <c r="H191" i="5" s="1"/>
  <c r="H192" i="5"/>
  <c r="R192" i="5" s="1"/>
  <c r="W106" i="1"/>
  <c r="T105" i="1"/>
  <c r="F287" i="6"/>
  <c r="E186" i="5"/>
  <c r="H185" i="5"/>
  <c r="W185" i="5" s="1"/>
  <c r="T102" i="1"/>
  <c r="CT101" i="1"/>
  <c r="G282" i="6"/>
  <c r="G280" i="6"/>
  <c r="U176" i="5"/>
  <c r="H183" i="5" s="1"/>
  <c r="S176" i="5"/>
  <c r="H182" i="5" s="1"/>
  <c r="G187" i="5" s="1"/>
  <c r="O187" i="5" s="1"/>
  <c r="H178" i="5"/>
  <c r="R178" i="5" s="1"/>
  <c r="GK99" i="1"/>
  <c r="X267" i="6"/>
  <c r="P97" i="1"/>
  <c r="U265" i="6" s="1"/>
  <c r="H173" i="5"/>
  <c r="W173" i="5" s="1"/>
  <c r="U96" i="1"/>
  <c r="P96" i="1"/>
  <c r="CT95" i="1"/>
  <c r="S95" i="1" s="1"/>
  <c r="G260" i="6"/>
  <c r="G262" i="6"/>
  <c r="U164" i="5"/>
  <c r="H171" i="5" s="1"/>
  <c r="S164" i="5"/>
  <c r="H170" i="5" s="1"/>
  <c r="H166" i="5"/>
  <c r="R166" i="5" s="1"/>
  <c r="C250" i="6"/>
  <c r="F249" i="6"/>
  <c r="E164" i="5"/>
  <c r="C165" i="5"/>
  <c r="Q94" i="1"/>
  <c r="G248" i="6"/>
  <c r="G246" i="6"/>
  <c r="G244" i="6"/>
  <c r="H159" i="5"/>
  <c r="U158" i="5"/>
  <c r="H161" i="5" s="1"/>
  <c r="S158" i="5"/>
  <c r="H160" i="5" s="1"/>
  <c r="CY92" i="1"/>
  <c r="X92" i="1" s="1"/>
  <c r="AB89" i="1"/>
  <c r="G230" i="6" s="1"/>
  <c r="CR89" i="1"/>
  <c r="AD87" i="1"/>
  <c r="CR87" i="1" s="1"/>
  <c r="CS87" i="1"/>
  <c r="G223" i="6"/>
  <c r="G221" i="6"/>
  <c r="H147" i="5"/>
  <c r="R147" i="5" s="1"/>
  <c r="U145" i="5"/>
  <c r="S145" i="5"/>
  <c r="CT83" i="1"/>
  <c r="S83" i="1" s="1"/>
  <c r="GX83" i="1"/>
  <c r="C211" i="6"/>
  <c r="F210" i="6"/>
  <c r="E145" i="5"/>
  <c r="C146" i="5"/>
  <c r="I85" i="1"/>
  <c r="V135" i="6"/>
  <c r="K101" i="5"/>
  <c r="V60" i="6"/>
  <c r="K48" i="5"/>
  <c r="W91" i="1"/>
  <c r="CQ91" i="1"/>
  <c r="P91" i="1" s="1"/>
  <c r="U232" i="6" s="1"/>
  <c r="H156" i="5"/>
  <c r="W156" i="5" s="1"/>
  <c r="W88" i="1"/>
  <c r="W84" i="1"/>
  <c r="W82" i="1"/>
  <c r="V81" i="1"/>
  <c r="Z208" i="6" s="1"/>
  <c r="GX80" i="1"/>
  <c r="CS80" i="1"/>
  <c r="R80" i="1" s="1"/>
  <c r="GK80" i="1" s="1"/>
  <c r="U142" i="5"/>
  <c r="S142" i="5"/>
  <c r="CT77" i="1"/>
  <c r="G201" i="6"/>
  <c r="G203" i="6"/>
  <c r="S133" i="5"/>
  <c r="H135" i="5"/>
  <c r="R135" i="5" s="1"/>
  <c r="U133" i="5"/>
  <c r="C191" i="6"/>
  <c r="F190" i="6"/>
  <c r="C134" i="5"/>
  <c r="E133" i="5"/>
  <c r="T76" i="1"/>
  <c r="P76" i="1"/>
  <c r="U131" i="5"/>
  <c r="S131" i="5"/>
  <c r="W74" i="1"/>
  <c r="F186" i="6"/>
  <c r="E130" i="5"/>
  <c r="CS71" i="1"/>
  <c r="R71" i="1" s="1"/>
  <c r="Y169" i="6"/>
  <c r="L132" i="5"/>
  <c r="Q132" i="5" s="1"/>
  <c r="L129" i="5"/>
  <c r="AD71" i="1"/>
  <c r="C170" i="6"/>
  <c r="F169" i="6"/>
  <c r="C123" i="5"/>
  <c r="E122" i="5"/>
  <c r="CS70" i="1"/>
  <c r="R70" i="1" s="1"/>
  <c r="GK70" i="1" s="1"/>
  <c r="P70" i="1"/>
  <c r="CP70" i="1" s="1"/>
  <c r="O70" i="1" s="1"/>
  <c r="H120" i="5"/>
  <c r="W120" i="5" s="1"/>
  <c r="P66" i="1"/>
  <c r="GX65" i="1"/>
  <c r="W65" i="1"/>
  <c r="CT65" i="1"/>
  <c r="S65" i="1" s="1"/>
  <c r="G162" i="6"/>
  <c r="G160" i="6"/>
  <c r="U110" i="5"/>
  <c r="S110" i="5"/>
  <c r="H112" i="5"/>
  <c r="P63" i="1"/>
  <c r="H108" i="5"/>
  <c r="W108" i="5" s="1"/>
  <c r="F145" i="6"/>
  <c r="E107" i="5"/>
  <c r="U60" i="1"/>
  <c r="V60" i="1"/>
  <c r="AB60" i="1"/>
  <c r="CP57" i="1"/>
  <c r="O57" i="1" s="1"/>
  <c r="U133" i="6"/>
  <c r="H98" i="5"/>
  <c r="W98" i="5" s="1"/>
  <c r="U55" i="1"/>
  <c r="Y131" i="6" s="1"/>
  <c r="V55" i="1"/>
  <c r="Z131" i="6" s="1"/>
  <c r="R55" i="1"/>
  <c r="X131" i="6" s="1"/>
  <c r="Y115" i="6"/>
  <c r="L99" i="5"/>
  <c r="Q99" i="5" s="1"/>
  <c r="L96" i="5"/>
  <c r="U51" i="1"/>
  <c r="Y113" i="6" s="1"/>
  <c r="V51" i="1"/>
  <c r="Z113" i="6" s="1"/>
  <c r="AB51" i="1"/>
  <c r="G113" i="6" s="1"/>
  <c r="AB50" i="1"/>
  <c r="AD49" i="1"/>
  <c r="CR49" i="1" s="1"/>
  <c r="V48" i="1"/>
  <c r="GX47" i="1"/>
  <c r="AD47" i="1"/>
  <c r="H81" i="5"/>
  <c r="R81" i="5" s="1"/>
  <c r="AD45" i="1"/>
  <c r="CR45" i="1" s="1"/>
  <c r="Q45" i="1" s="1"/>
  <c r="W93" i="6" s="1"/>
  <c r="V44" i="1"/>
  <c r="GX43" i="1"/>
  <c r="W42" i="1"/>
  <c r="CS42" i="1"/>
  <c r="R42" i="1" s="1"/>
  <c r="GK42" i="1" s="1"/>
  <c r="P42" i="1"/>
  <c r="U40" i="1"/>
  <c r="AD40" i="1"/>
  <c r="CR40" i="1" s="1"/>
  <c r="Q40" i="1" s="1"/>
  <c r="S39" i="1"/>
  <c r="V80" i="6" s="1"/>
  <c r="T39" i="1"/>
  <c r="V36" i="1"/>
  <c r="W36" i="1"/>
  <c r="S36" i="1"/>
  <c r="V35" i="1"/>
  <c r="Z69" i="6" s="1"/>
  <c r="CS35" i="1"/>
  <c r="R35" i="1" s="1"/>
  <c r="CY35" i="1" s="1"/>
  <c r="X35" i="1" s="1"/>
  <c r="H57" i="5"/>
  <c r="R57" i="5" s="1"/>
  <c r="Y60" i="6"/>
  <c r="L52" i="5"/>
  <c r="Q52" i="5" s="1"/>
  <c r="L51" i="5"/>
  <c r="GX32" i="1"/>
  <c r="CS32" i="1"/>
  <c r="R32" i="1" s="1"/>
  <c r="GK32" i="1" s="1"/>
  <c r="U32" i="1"/>
  <c r="CS31" i="1"/>
  <c r="R31" i="1" s="1"/>
  <c r="Y51" i="6"/>
  <c r="L45" i="5"/>
  <c r="Q45" i="5" s="1"/>
  <c r="L44" i="5"/>
  <c r="AD31" i="1"/>
  <c r="C52" i="6"/>
  <c r="F51" i="6"/>
  <c r="E37" i="5"/>
  <c r="C38" i="5"/>
  <c r="AB30" i="1"/>
  <c r="C41" i="6"/>
  <c r="F40" i="6"/>
  <c r="E28" i="5"/>
  <c r="C29" i="5"/>
  <c r="U156" i="5"/>
  <c r="S156" i="5"/>
  <c r="V88" i="1"/>
  <c r="AB88" i="1"/>
  <c r="CT85" i="1"/>
  <c r="U153" i="5"/>
  <c r="S153" i="5"/>
  <c r="S84" i="1"/>
  <c r="AB83" i="1"/>
  <c r="G210" i="6" s="1"/>
  <c r="S82" i="1"/>
  <c r="R81" i="1"/>
  <c r="H143" i="5"/>
  <c r="W143" i="5" s="1"/>
  <c r="W78" i="1"/>
  <c r="AD77" i="1"/>
  <c r="H136" i="5" s="1"/>
  <c r="H137" i="5"/>
  <c r="R137" i="5" s="1"/>
  <c r="V74" i="1"/>
  <c r="GK73" i="1"/>
  <c r="X186" i="6"/>
  <c r="T72" i="1"/>
  <c r="T70" i="1"/>
  <c r="AB70" i="1"/>
  <c r="T69" i="1"/>
  <c r="W69" i="1"/>
  <c r="CT69" i="1"/>
  <c r="S69" i="1" s="1"/>
  <c r="U120" i="5"/>
  <c r="S120" i="5"/>
  <c r="CS68" i="1"/>
  <c r="R68" i="1" s="1"/>
  <c r="GK68" i="1" s="1"/>
  <c r="T68" i="1"/>
  <c r="AB68" i="1"/>
  <c r="U67" i="1"/>
  <c r="Y165" i="6" s="1"/>
  <c r="H114" i="5"/>
  <c r="R114" i="5" s="1"/>
  <c r="GX64" i="1"/>
  <c r="V64" i="1"/>
  <c r="R64" i="1"/>
  <c r="GK64" i="1" s="1"/>
  <c r="W63" i="1"/>
  <c r="U108" i="5"/>
  <c r="S108" i="5"/>
  <c r="AD62" i="1"/>
  <c r="CR62" i="1" s="1"/>
  <c r="Q62" i="1" s="1"/>
  <c r="H107" i="5"/>
  <c r="W107" i="5" s="1"/>
  <c r="CS59" i="1"/>
  <c r="R59" i="1" s="1"/>
  <c r="Y135" i="6"/>
  <c r="L109" i="5"/>
  <c r="Q109" i="5" s="1"/>
  <c r="L106" i="5"/>
  <c r="AB57" i="1"/>
  <c r="G133" i="6" s="1"/>
  <c r="U98" i="5"/>
  <c r="S98" i="5"/>
  <c r="F133" i="6"/>
  <c r="E98" i="5"/>
  <c r="AD56" i="1"/>
  <c r="CR56" i="1" s="1"/>
  <c r="AD55" i="1"/>
  <c r="U115" i="6"/>
  <c r="K93" i="5"/>
  <c r="C116" i="6"/>
  <c r="F115" i="6"/>
  <c r="C89" i="5"/>
  <c r="E88" i="5"/>
  <c r="CQ51" i="1"/>
  <c r="H86" i="5"/>
  <c r="W86" i="5" s="1"/>
  <c r="R48" i="1"/>
  <c r="GK48" i="1" s="1"/>
  <c r="R47" i="1"/>
  <c r="P47" i="1"/>
  <c r="U95" i="6" s="1"/>
  <c r="AB45" i="1"/>
  <c r="G93" i="6" s="1"/>
  <c r="H75" i="5"/>
  <c r="W75" i="5" s="1"/>
  <c r="F93" i="6"/>
  <c r="E75" i="5"/>
  <c r="R44" i="1"/>
  <c r="GK44" i="1" s="1"/>
  <c r="R43" i="1"/>
  <c r="CQ43" i="1"/>
  <c r="P43" i="1" s="1"/>
  <c r="U91" i="6" s="1"/>
  <c r="H74" i="5"/>
  <c r="W74" i="5" s="1"/>
  <c r="AB42" i="1"/>
  <c r="AB41" i="1"/>
  <c r="G82" i="6" s="1"/>
  <c r="H70" i="5"/>
  <c r="C83" i="6"/>
  <c r="F82" i="6"/>
  <c r="C66" i="5"/>
  <c r="E65" i="5"/>
  <c r="P40" i="1"/>
  <c r="GX39" i="1"/>
  <c r="U63" i="5"/>
  <c r="S63" i="5"/>
  <c r="U35" i="1"/>
  <c r="H58" i="5"/>
  <c r="R34" i="1"/>
  <c r="GK34" i="1" s="1"/>
  <c r="U34" i="1"/>
  <c r="CX14" i="3"/>
  <c r="C61" i="6"/>
  <c r="F60" i="6"/>
  <c r="C47" i="5"/>
  <c r="E46" i="5"/>
  <c r="P32" i="1"/>
  <c r="CS30" i="1"/>
  <c r="R30" i="1" s="1"/>
  <c r="GK30" i="1" s="1"/>
  <c r="CT29" i="1"/>
  <c r="S29" i="1" s="1"/>
  <c r="G48" i="6"/>
  <c r="G46" i="6"/>
  <c r="U28" i="5"/>
  <c r="H34" i="5" s="1"/>
  <c r="S28" i="5"/>
  <c r="H33" i="5" s="1"/>
  <c r="H30" i="5"/>
  <c r="U80" i="1"/>
  <c r="W80" i="1"/>
  <c r="GX79" i="1"/>
  <c r="F206" i="6"/>
  <c r="E142" i="5"/>
  <c r="CZ78" i="1"/>
  <c r="Y78" i="1" s="1"/>
  <c r="GK77" i="1"/>
  <c r="X190" i="6"/>
  <c r="K137" i="5"/>
  <c r="GX75" i="1"/>
  <c r="F188" i="6"/>
  <c r="E131" i="5"/>
  <c r="H130" i="5"/>
  <c r="W130" i="5" s="1"/>
  <c r="AB71" i="1"/>
  <c r="G169" i="6" s="1"/>
  <c r="G185" i="6"/>
  <c r="G183" i="6"/>
  <c r="G181" i="6"/>
  <c r="S122" i="5"/>
  <c r="H124" i="5"/>
  <c r="U122" i="5"/>
  <c r="V67" i="1"/>
  <c r="Z165" i="6" s="1"/>
  <c r="P67" i="1"/>
  <c r="U165" i="6" s="1"/>
  <c r="H119" i="5"/>
  <c r="W119" i="5" s="1"/>
  <c r="W149" i="6"/>
  <c r="K113" i="5"/>
  <c r="Y149" i="6"/>
  <c r="L121" i="5"/>
  <c r="Q121" i="5" s="1"/>
  <c r="L118" i="5"/>
  <c r="AB65" i="1"/>
  <c r="G149" i="6" s="1"/>
  <c r="H113" i="5"/>
  <c r="C150" i="6"/>
  <c r="F149" i="6"/>
  <c r="C111" i="5"/>
  <c r="E110" i="5"/>
  <c r="CT61" i="1"/>
  <c r="S61" i="1" s="1"/>
  <c r="U107" i="5"/>
  <c r="S107" i="5"/>
  <c r="GK61" i="1"/>
  <c r="X145" i="6"/>
  <c r="U135" i="6"/>
  <c r="K103" i="5"/>
  <c r="P55" i="1"/>
  <c r="U131" i="6" s="1"/>
  <c r="H97" i="5"/>
  <c r="W97" i="5" s="1"/>
  <c r="G126" i="6"/>
  <c r="G128" i="6"/>
  <c r="U88" i="5"/>
  <c r="S88" i="5"/>
  <c r="H90" i="5"/>
  <c r="R90" i="5" s="1"/>
  <c r="GK51" i="1"/>
  <c r="X113" i="6"/>
  <c r="F113" i="6"/>
  <c r="E86" i="5"/>
  <c r="C96" i="6"/>
  <c r="F95" i="6"/>
  <c r="E77" i="5"/>
  <c r="C78" i="5"/>
  <c r="S75" i="5"/>
  <c r="U75" i="5"/>
  <c r="F91" i="6"/>
  <c r="E74" i="5"/>
  <c r="T42" i="1"/>
  <c r="G90" i="6"/>
  <c r="G88" i="6"/>
  <c r="G89" i="6"/>
  <c r="U65" i="5"/>
  <c r="S65" i="5"/>
  <c r="H67" i="5"/>
  <c r="R67" i="5" s="1"/>
  <c r="F80" i="6"/>
  <c r="E63" i="5"/>
  <c r="GX38" i="1"/>
  <c r="T37" i="1"/>
  <c r="R36" i="1"/>
  <c r="GK36" i="1" s="1"/>
  <c r="U36" i="1"/>
  <c r="I37" i="1"/>
  <c r="W37" i="1" s="1"/>
  <c r="C70" i="6"/>
  <c r="F69" i="6"/>
  <c r="C54" i="5"/>
  <c r="E53" i="5"/>
  <c r="P34" i="1"/>
  <c r="CP34" i="1" s="1"/>
  <c r="O34" i="1" s="1"/>
  <c r="G66" i="6"/>
  <c r="G67" i="6"/>
  <c r="S46" i="5"/>
  <c r="H49" i="5" s="1"/>
  <c r="H48" i="5"/>
  <c r="U46" i="5"/>
  <c r="H50" i="5" s="1"/>
  <c r="W32" i="1"/>
  <c r="S32" i="1"/>
  <c r="G57" i="6"/>
  <c r="G58" i="6"/>
  <c r="U37" i="5"/>
  <c r="H43" i="5" s="1"/>
  <c r="S37" i="5"/>
  <c r="H42" i="5" s="1"/>
  <c r="H39" i="5"/>
  <c r="Y40" i="6"/>
  <c r="L36" i="5"/>
  <c r="Q36" i="5" s="1"/>
  <c r="L35" i="5"/>
  <c r="AD29" i="1"/>
  <c r="H31" i="5" s="1"/>
  <c r="H32" i="5"/>
  <c r="R32" i="5" s="1"/>
  <c r="CT81" i="1"/>
  <c r="U143" i="5"/>
  <c r="S143" i="5"/>
  <c r="F208" i="6"/>
  <c r="E143" i="5"/>
  <c r="S80" i="1"/>
  <c r="GK79" i="1"/>
  <c r="X206" i="6"/>
  <c r="AB79" i="1"/>
  <c r="G206" i="6" s="1"/>
  <c r="H142" i="5"/>
  <c r="W142" i="5" s="1"/>
  <c r="U190" i="6"/>
  <c r="K138" i="5"/>
  <c r="GK75" i="1"/>
  <c r="X188" i="6"/>
  <c r="AB75" i="1"/>
  <c r="G188" i="6" s="1"/>
  <c r="H131" i="5"/>
  <c r="W131" i="5" s="1"/>
  <c r="GX74" i="1"/>
  <c r="CT73" i="1"/>
  <c r="S73" i="1" s="1"/>
  <c r="V186" i="6" s="1"/>
  <c r="U130" i="5"/>
  <c r="S130" i="5"/>
  <c r="F167" i="6"/>
  <c r="E120" i="5"/>
  <c r="U68" i="1"/>
  <c r="V68" i="1"/>
  <c r="Q68" i="1"/>
  <c r="W67" i="1"/>
  <c r="U119" i="5"/>
  <c r="S119" i="5"/>
  <c r="AD66" i="1"/>
  <c r="CR66" i="1" s="1"/>
  <c r="Q66" i="1" s="1"/>
  <c r="V65" i="1"/>
  <c r="Z149" i="6" s="1"/>
  <c r="H115" i="5"/>
  <c r="P64" i="1"/>
  <c r="CS63" i="1"/>
  <c r="R63" i="1" s="1"/>
  <c r="F147" i="6"/>
  <c r="E108" i="5"/>
  <c r="G142" i="6"/>
  <c r="G140" i="6"/>
  <c r="S100" i="5"/>
  <c r="H104" i="5" s="1"/>
  <c r="H101" i="5"/>
  <c r="R101" i="5" s="1"/>
  <c r="U100" i="5"/>
  <c r="H105" i="5" s="1"/>
  <c r="GK57" i="1"/>
  <c r="X133" i="6"/>
  <c r="CT55" i="1"/>
  <c r="S55" i="1" s="1"/>
  <c r="V131" i="6" s="1"/>
  <c r="U97" i="5"/>
  <c r="S97" i="5"/>
  <c r="F131" i="6"/>
  <c r="E97" i="5"/>
  <c r="CS53" i="1"/>
  <c r="R53" i="1" s="1"/>
  <c r="H92" i="5"/>
  <c r="R92" i="5" s="1"/>
  <c r="CP52" i="1"/>
  <c r="O52" i="1" s="1"/>
  <c r="T52" i="1"/>
  <c r="S86" i="5"/>
  <c r="U86" i="5"/>
  <c r="P48" i="1"/>
  <c r="Y95" i="6"/>
  <c r="L87" i="5"/>
  <c r="Q87" i="5" s="1"/>
  <c r="L84" i="5"/>
  <c r="G108" i="6"/>
  <c r="G106" i="6"/>
  <c r="U77" i="5"/>
  <c r="S77" i="5"/>
  <c r="H79" i="5"/>
  <c r="P44" i="1"/>
  <c r="S74" i="5"/>
  <c r="U74" i="5"/>
  <c r="CS41" i="1"/>
  <c r="R41" i="1" s="1"/>
  <c r="H69" i="5"/>
  <c r="R69" i="5" s="1"/>
  <c r="GX37" i="1"/>
  <c r="U62" i="5"/>
  <c r="S62" i="5"/>
  <c r="G75" i="6"/>
  <c r="G76" i="6"/>
  <c r="S53" i="5"/>
  <c r="H59" i="5" s="1"/>
  <c r="H55" i="5"/>
  <c r="U53" i="5"/>
  <c r="V51" i="6"/>
  <c r="K39" i="5"/>
  <c r="G221" i="5"/>
  <c r="O221" i="5" s="1"/>
  <c r="W187" i="5"/>
  <c r="G175" i="5"/>
  <c r="O175" i="5" s="1"/>
  <c r="G109" i="5"/>
  <c r="O109" i="5" s="1"/>
  <c r="W175" i="5"/>
  <c r="W109" i="5"/>
  <c r="DY246" i="1"/>
  <c r="DL255" i="1"/>
  <c r="CR252" i="1"/>
  <c r="Q252" i="1" s="1"/>
  <c r="AD255" i="1" s="1"/>
  <c r="AB252" i="1"/>
  <c r="CY253" i="1"/>
  <c r="X253" i="1" s="1"/>
  <c r="DX255" i="1"/>
  <c r="CZ253" i="1"/>
  <c r="Y253" i="1" s="1"/>
  <c r="CY252" i="1"/>
  <c r="X252" i="1" s="1"/>
  <c r="AK255" i="1" s="1"/>
  <c r="CZ252" i="1"/>
  <c r="Y252" i="1" s="1"/>
  <c r="AL255" i="1" s="1"/>
  <c r="GK252" i="1"/>
  <c r="BA255" i="1"/>
  <c r="CJ246" i="1"/>
  <c r="CP210" i="1"/>
  <c r="O210" i="1" s="1"/>
  <c r="CZ206" i="1"/>
  <c r="Y206" i="1" s="1"/>
  <c r="DW255" i="1"/>
  <c r="GK253" i="1"/>
  <c r="CP252" i="1"/>
  <c r="O252" i="1" s="1"/>
  <c r="AC255" i="1"/>
  <c r="FY255" i="1"/>
  <c r="FR246" i="1"/>
  <c r="EI255" i="1"/>
  <c r="GA255" i="1"/>
  <c r="ED255" i="1"/>
  <c r="DZ255" i="1"/>
  <c r="DV255" i="1"/>
  <c r="GM248" i="1"/>
  <c r="GN248" i="1"/>
  <c r="V255" i="1"/>
  <c r="AI246" i="1"/>
  <c r="CY212" i="1"/>
  <c r="X212" i="1" s="1"/>
  <c r="CZ212" i="1"/>
  <c r="Y212" i="1" s="1"/>
  <c r="AB211" i="1"/>
  <c r="G543" i="6" s="1"/>
  <c r="CR211" i="1"/>
  <c r="Q211" i="1" s="1"/>
  <c r="GK203" i="1"/>
  <c r="DO255" i="1"/>
  <c r="EB246" i="1"/>
  <c r="U255" i="1"/>
  <c r="AH246" i="1"/>
  <c r="CG255" i="1"/>
  <c r="AQ255" i="1"/>
  <c r="BZ246" i="1"/>
  <c r="EA246" i="1"/>
  <c r="DN255" i="1"/>
  <c r="CP253" i="1"/>
  <c r="O253" i="1" s="1"/>
  <c r="DU255" i="1"/>
  <c r="BY246" i="1"/>
  <c r="CI255" i="1"/>
  <c r="AP255" i="1"/>
  <c r="FV246" i="1"/>
  <c r="EM255" i="1"/>
  <c r="CD246" i="1"/>
  <c r="AU255" i="1"/>
  <c r="CP212" i="1"/>
  <c r="O212" i="1" s="1"/>
  <c r="GK211" i="1"/>
  <c r="CY211" i="1"/>
  <c r="X211" i="1" s="1"/>
  <c r="CZ211" i="1"/>
  <c r="Y211" i="1" s="1"/>
  <c r="CZ210" i="1"/>
  <c r="Y210" i="1" s="1"/>
  <c r="CY210" i="1"/>
  <c r="X210" i="1" s="1"/>
  <c r="AF215" i="1"/>
  <c r="EU215" i="1"/>
  <c r="P273" i="1"/>
  <c r="P271" i="1"/>
  <c r="P259" i="1"/>
  <c r="T255" i="1"/>
  <c r="EG178" i="1"/>
  <c r="P219" i="1"/>
  <c r="CQ213" i="1"/>
  <c r="P213" i="1" s="1"/>
  <c r="U213" i="1"/>
  <c r="Y551" i="6" s="1"/>
  <c r="Q213" i="1"/>
  <c r="W551" i="6" s="1"/>
  <c r="AB212" i="1"/>
  <c r="CX406" i="3"/>
  <c r="CX410" i="3"/>
  <c r="CX407" i="3"/>
  <c r="CX411" i="3"/>
  <c r="CX408" i="3"/>
  <c r="CX412" i="3"/>
  <c r="CX405" i="3"/>
  <c r="CX409" i="3"/>
  <c r="I209" i="1"/>
  <c r="GX209" i="1" s="1"/>
  <c r="CX398" i="3"/>
  <c r="CX402" i="3"/>
  <c r="CX399" i="3"/>
  <c r="CX403" i="3"/>
  <c r="CX400" i="3"/>
  <c r="CX404" i="3"/>
  <c r="CX397" i="3"/>
  <c r="CX401" i="3"/>
  <c r="W203" i="1"/>
  <c r="S203" i="1"/>
  <c r="AB203" i="1"/>
  <c r="G521" i="6" s="1"/>
  <c r="CS202" i="1"/>
  <c r="R202" i="1" s="1"/>
  <c r="CZ202" i="1" s="1"/>
  <c r="Y202" i="1" s="1"/>
  <c r="AD202" i="1"/>
  <c r="CZ201" i="1"/>
  <c r="Y201" i="1" s="1"/>
  <c r="CY198" i="1"/>
  <c r="X198" i="1" s="1"/>
  <c r="CZ198" i="1"/>
  <c r="Y198" i="1" s="1"/>
  <c r="CP198" i="1"/>
  <c r="O198" i="1" s="1"/>
  <c r="CY190" i="1"/>
  <c r="X190" i="1" s="1"/>
  <c r="GM190" i="1" s="1"/>
  <c r="CZ190" i="1"/>
  <c r="Y190" i="1" s="1"/>
  <c r="CY184" i="1"/>
  <c r="X184" i="1" s="1"/>
  <c r="CZ184" i="1"/>
  <c r="Y184" i="1" s="1"/>
  <c r="CP184" i="1"/>
  <c r="O184" i="1" s="1"/>
  <c r="CY183" i="1"/>
  <c r="X183" i="1" s="1"/>
  <c r="CZ183" i="1"/>
  <c r="Y183" i="1" s="1"/>
  <c r="BC215" i="1"/>
  <c r="AX215" i="1"/>
  <c r="S209" i="1"/>
  <c r="V541" i="6" s="1"/>
  <c r="CY207" i="1"/>
  <c r="X207" i="1" s="1"/>
  <c r="CZ207" i="1"/>
  <c r="Y207" i="1" s="1"/>
  <c r="CY200" i="1"/>
  <c r="X200" i="1" s="1"/>
  <c r="CZ200" i="1"/>
  <c r="Y200" i="1" s="1"/>
  <c r="CP200" i="1"/>
  <c r="O200" i="1" s="1"/>
  <c r="CY197" i="1"/>
  <c r="X197" i="1" s="1"/>
  <c r="CZ197" i="1"/>
  <c r="Y197" i="1" s="1"/>
  <c r="CY194" i="1"/>
  <c r="X194" i="1" s="1"/>
  <c r="CZ194" i="1"/>
  <c r="Y194" i="1" s="1"/>
  <c r="CP194" i="1"/>
  <c r="O194" i="1" s="1"/>
  <c r="S246" i="1"/>
  <c r="EP215" i="1"/>
  <c r="ET215" i="1"/>
  <c r="EI215" i="1"/>
  <c r="BB215" i="1"/>
  <c r="AQ215" i="1"/>
  <c r="AB208" i="1"/>
  <c r="AB207" i="1"/>
  <c r="G532" i="6" s="1"/>
  <c r="AB206" i="1"/>
  <c r="CS204" i="1"/>
  <c r="R204" i="1" s="1"/>
  <c r="GK204" i="1" s="1"/>
  <c r="AD204" i="1"/>
  <c r="U203" i="1"/>
  <c r="CR201" i="1"/>
  <c r="Q201" i="1" s="1"/>
  <c r="AB201" i="1"/>
  <c r="G512" i="6" s="1"/>
  <c r="CY196" i="1"/>
  <c r="X196" i="1" s="1"/>
  <c r="CZ196" i="1"/>
  <c r="Y196" i="1" s="1"/>
  <c r="CP196" i="1"/>
  <c r="O196" i="1" s="1"/>
  <c r="CY193" i="1"/>
  <c r="X193" i="1" s="1"/>
  <c r="CZ193" i="1"/>
  <c r="Y193" i="1" s="1"/>
  <c r="CP188" i="1"/>
  <c r="O188" i="1" s="1"/>
  <c r="CZ186" i="1"/>
  <c r="Y186" i="1" s="1"/>
  <c r="CY186" i="1"/>
  <c r="X186" i="1" s="1"/>
  <c r="CP185" i="1"/>
  <c r="O185" i="1" s="1"/>
  <c r="CZ180" i="1"/>
  <c r="Y180" i="1" s="1"/>
  <c r="CY180" i="1"/>
  <c r="X180" i="1" s="1"/>
  <c r="FY26" i="1"/>
  <c r="EP147" i="1"/>
  <c r="F268" i="1"/>
  <c r="AE255" i="1"/>
  <c r="GA215" i="1"/>
  <c r="EM215" i="1"/>
  <c r="EH215" i="1"/>
  <c r="CI215" i="1"/>
  <c r="AU215" i="1"/>
  <c r="AP215" i="1"/>
  <c r="CZ213" i="1"/>
  <c r="Y213" i="1" s="1"/>
  <c r="CY208" i="1"/>
  <c r="X208" i="1" s="1"/>
  <c r="CY206" i="1"/>
  <c r="X206" i="1" s="1"/>
  <c r="GO206" i="1" s="1"/>
  <c r="CX386" i="3"/>
  <c r="CX390" i="3"/>
  <c r="CX394" i="3"/>
  <c r="CX387" i="3"/>
  <c r="CX391" i="3"/>
  <c r="CX395" i="3"/>
  <c r="CX384" i="3"/>
  <c r="CX388" i="3"/>
  <c r="CX392" i="3"/>
  <c r="CX396" i="3"/>
  <c r="CX385" i="3"/>
  <c r="CX389" i="3"/>
  <c r="CX393" i="3"/>
  <c r="I205" i="1"/>
  <c r="R205" i="1" s="1"/>
  <c r="CY202" i="1"/>
  <c r="X202" i="1" s="1"/>
  <c r="CY192" i="1"/>
  <c r="X192" i="1" s="1"/>
  <c r="CZ192" i="1"/>
  <c r="Y192" i="1" s="1"/>
  <c r="CP192" i="1"/>
  <c r="O192" i="1" s="1"/>
  <c r="GO190" i="1"/>
  <c r="CY188" i="1"/>
  <c r="X188" i="1" s="1"/>
  <c r="CZ188" i="1"/>
  <c r="Y188" i="1" s="1"/>
  <c r="CY185" i="1"/>
  <c r="X185" i="1" s="1"/>
  <c r="CZ185" i="1"/>
  <c r="Y185" i="1" s="1"/>
  <c r="AB200" i="1"/>
  <c r="AB198" i="1"/>
  <c r="AB196" i="1"/>
  <c r="CX354" i="3"/>
  <c r="CX358" i="3"/>
  <c r="CX351" i="3"/>
  <c r="CX355" i="3"/>
  <c r="CX359" i="3"/>
  <c r="CX352" i="3"/>
  <c r="CX356" i="3"/>
  <c r="CX353" i="3"/>
  <c r="CX357" i="3"/>
  <c r="AB194" i="1"/>
  <c r="AB192" i="1"/>
  <c r="CX338" i="3"/>
  <c r="CX342" i="3"/>
  <c r="CX339" i="3"/>
  <c r="CX343" i="3"/>
  <c r="CX340" i="3"/>
  <c r="CX337" i="3"/>
  <c r="CX341" i="3"/>
  <c r="AD186" i="1"/>
  <c r="AB184" i="1"/>
  <c r="T183" i="1"/>
  <c r="AB183" i="1"/>
  <c r="G442" i="6" s="1"/>
  <c r="U182" i="1"/>
  <c r="AH215" i="1" s="1"/>
  <c r="Q182" i="1"/>
  <c r="CP182" i="1" s="1"/>
  <c r="O182" i="1" s="1"/>
  <c r="T180" i="1"/>
  <c r="AG215" i="1" s="1"/>
  <c r="P180" i="1"/>
  <c r="CZ143" i="1"/>
  <c r="Y143" i="1" s="1"/>
  <c r="CY143" i="1"/>
  <c r="X143" i="1" s="1"/>
  <c r="CZ139" i="1"/>
  <c r="Y139" i="1" s="1"/>
  <c r="CY139" i="1"/>
  <c r="X139" i="1" s="1"/>
  <c r="CZ135" i="1"/>
  <c r="Y135" i="1" s="1"/>
  <c r="CY135" i="1"/>
  <c r="X135" i="1" s="1"/>
  <c r="BZ26" i="1"/>
  <c r="AQ147" i="1"/>
  <c r="AB197" i="1"/>
  <c r="G501" i="6" s="1"/>
  <c r="CX362" i="3"/>
  <c r="CX366" i="3"/>
  <c r="CX363" i="3"/>
  <c r="CX367" i="3"/>
  <c r="CX360" i="3"/>
  <c r="CX364" i="3"/>
  <c r="CX368" i="3"/>
  <c r="CX361" i="3"/>
  <c r="CX365" i="3"/>
  <c r="AB193" i="1"/>
  <c r="G490" i="6" s="1"/>
  <c r="CX346" i="3"/>
  <c r="CX350" i="3"/>
  <c r="CX347" i="3"/>
  <c r="CX344" i="3"/>
  <c r="CX348" i="3"/>
  <c r="CX345" i="3"/>
  <c r="CX349" i="3"/>
  <c r="AB190" i="1"/>
  <c r="AB188" i="1"/>
  <c r="AB185" i="1"/>
  <c r="G444" i="6" s="1"/>
  <c r="CX306" i="3"/>
  <c r="CX307" i="3"/>
  <c r="CX308" i="3"/>
  <c r="CX303" i="3"/>
  <c r="CX304" i="3"/>
  <c r="CX305" i="3"/>
  <c r="V182" i="1"/>
  <c r="AI215" i="1" s="1"/>
  <c r="CY145" i="1"/>
  <c r="X145" i="1" s="1"/>
  <c r="CY141" i="1"/>
  <c r="X141" i="1" s="1"/>
  <c r="CY137" i="1"/>
  <c r="X137" i="1" s="1"/>
  <c r="CY133" i="1"/>
  <c r="X133" i="1" s="1"/>
  <c r="CX374" i="3"/>
  <c r="CX378" i="3"/>
  <c r="CX382" i="3"/>
  <c r="CX371" i="3"/>
  <c r="CX375" i="3"/>
  <c r="CX379" i="3"/>
  <c r="CX383" i="3"/>
  <c r="CX372" i="3"/>
  <c r="CX376" i="3"/>
  <c r="CX380" i="3"/>
  <c r="CX373" i="3"/>
  <c r="CX377" i="3"/>
  <c r="CX381" i="3"/>
  <c r="CT199" i="1"/>
  <c r="S199" i="1" s="1"/>
  <c r="CT195" i="1"/>
  <c r="S195" i="1" s="1"/>
  <c r="V499" i="6" s="1"/>
  <c r="CT191" i="1"/>
  <c r="S191" i="1" s="1"/>
  <c r="CT189" i="1"/>
  <c r="S189" i="1" s="1"/>
  <c r="CT187" i="1"/>
  <c r="S187" i="1" s="1"/>
  <c r="GX182" i="1"/>
  <c r="CJ215" i="1" s="1"/>
  <c r="CQ181" i="1"/>
  <c r="P181" i="1" s="1"/>
  <c r="U433" i="6" s="1"/>
  <c r="GC26" i="1"/>
  <c r="ET147" i="1"/>
  <c r="AB145" i="1"/>
  <c r="G425" i="6" s="1"/>
  <c r="CR145" i="1"/>
  <c r="Q145" i="1" s="1"/>
  <c r="W425" i="6" s="1"/>
  <c r="CY144" i="1"/>
  <c r="X144" i="1" s="1"/>
  <c r="CZ144" i="1"/>
  <c r="Y144" i="1" s="1"/>
  <c r="AB141" i="1"/>
  <c r="G421" i="6" s="1"/>
  <c r="CR141" i="1"/>
  <c r="Q141" i="1" s="1"/>
  <c r="W421" i="6" s="1"/>
  <c r="CY140" i="1"/>
  <c r="X140" i="1" s="1"/>
  <c r="CZ140" i="1"/>
  <c r="Y140" i="1" s="1"/>
  <c r="CD26" i="1"/>
  <c r="AU147" i="1"/>
  <c r="AB137" i="1"/>
  <c r="G417" i="6" s="1"/>
  <c r="CR137" i="1"/>
  <c r="Q137" i="1" s="1"/>
  <c r="W417" i="6" s="1"/>
  <c r="CY136" i="1"/>
  <c r="X136" i="1" s="1"/>
  <c r="CZ136" i="1"/>
  <c r="Y136" i="1" s="1"/>
  <c r="AB133" i="1"/>
  <c r="G399" i="6" s="1"/>
  <c r="CR133" i="1"/>
  <c r="Q133" i="1" s="1"/>
  <c r="CY132" i="1"/>
  <c r="X132" i="1" s="1"/>
  <c r="CZ132" i="1"/>
  <c r="Y132" i="1" s="1"/>
  <c r="CZ182" i="1"/>
  <c r="Y182" i="1" s="1"/>
  <c r="CX299" i="3"/>
  <c r="CX300" i="3"/>
  <c r="FU26" i="1"/>
  <c r="EL147" i="1"/>
  <c r="FP26" i="1"/>
  <c r="EG147" i="1"/>
  <c r="GK145" i="1"/>
  <c r="CZ145" i="1"/>
  <c r="Y145" i="1" s="1"/>
  <c r="CP142" i="1"/>
  <c r="O142" i="1" s="1"/>
  <c r="GK141" i="1"/>
  <c r="CZ141" i="1"/>
  <c r="Y141" i="1" s="1"/>
  <c r="GK137" i="1"/>
  <c r="CZ137" i="1"/>
  <c r="Y137" i="1" s="1"/>
  <c r="GK133" i="1"/>
  <c r="CZ133" i="1"/>
  <c r="Y133" i="1" s="1"/>
  <c r="CY131" i="1"/>
  <c r="X131" i="1" s="1"/>
  <c r="CZ131" i="1"/>
  <c r="Y131" i="1" s="1"/>
  <c r="EH147" i="1"/>
  <c r="BB147" i="1"/>
  <c r="AT147" i="1"/>
  <c r="AP147" i="1"/>
  <c r="T144" i="1"/>
  <c r="AB144" i="1"/>
  <c r="U143" i="1"/>
  <c r="Y423" i="6" s="1"/>
  <c r="Q143" i="1"/>
  <c r="CY142" i="1"/>
  <c r="X142" i="1" s="1"/>
  <c r="T140" i="1"/>
  <c r="AB140" i="1"/>
  <c r="U139" i="1"/>
  <c r="Y419" i="6" s="1"/>
  <c r="Q139" i="1"/>
  <c r="CY138" i="1"/>
  <c r="X138" i="1" s="1"/>
  <c r="T136" i="1"/>
  <c r="AB136" i="1"/>
  <c r="U135" i="1"/>
  <c r="Y415" i="6" s="1"/>
  <c r="Q135" i="1"/>
  <c r="W415" i="6" s="1"/>
  <c r="CY134" i="1"/>
  <c r="X134" i="1" s="1"/>
  <c r="AD132" i="1"/>
  <c r="CR132" i="1" s="1"/>
  <c r="Q132" i="1" s="1"/>
  <c r="CP132" i="1" s="1"/>
  <c r="O132" i="1" s="1"/>
  <c r="U131" i="1"/>
  <c r="P129" i="1"/>
  <c r="CZ126" i="1"/>
  <c r="Y126" i="1" s="1"/>
  <c r="CY126" i="1"/>
  <c r="X126" i="1" s="1"/>
  <c r="CP125" i="1"/>
  <c r="O125" i="1" s="1"/>
  <c r="CY121" i="1"/>
  <c r="X121" i="1" s="1"/>
  <c r="CZ121" i="1"/>
  <c r="Y121" i="1" s="1"/>
  <c r="V110" i="1"/>
  <c r="Q110" i="1"/>
  <c r="AB107" i="1"/>
  <c r="G289" i="6" s="1"/>
  <c r="CR107" i="1"/>
  <c r="Q107" i="1" s="1"/>
  <c r="CG147" i="1"/>
  <c r="AO147" i="1"/>
  <c r="CX270" i="3"/>
  <c r="CX274" i="3"/>
  <c r="CX271" i="3"/>
  <c r="CX275" i="3"/>
  <c r="CX272" i="3"/>
  <c r="CX276" i="3"/>
  <c r="CX273" i="3"/>
  <c r="CY125" i="1"/>
  <c r="X125" i="1" s="1"/>
  <c r="CZ125" i="1"/>
  <c r="Y125" i="1" s="1"/>
  <c r="CY120" i="1"/>
  <c r="X120" i="1" s="1"/>
  <c r="CZ120" i="1"/>
  <c r="Y120" i="1" s="1"/>
  <c r="CP120" i="1"/>
  <c r="O120" i="1" s="1"/>
  <c r="CY108" i="1"/>
  <c r="X108" i="1" s="1"/>
  <c r="CZ108" i="1"/>
  <c r="Y108" i="1" s="1"/>
  <c r="CP145" i="1"/>
  <c r="O145" i="1" s="1"/>
  <c r="CP141" i="1"/>
  <c r="O141" i="1" s="1"/>
  <c r="CP137" i="1"/>
  <c r="O137" i="1" s="1"/>
  <c r="AB131" i="1"/>
  <c r="G383" i="6" s="1"/>
  <c r="CS130" i="1"/>
  <c r="R130" i="1" s="1"/>
  <c r="AD130" i="1"/>
  <c r="CZ117" i="1"/>
  <c r="Y117" i="1" s="1"/>
  <c r="CY117" i="1"/>
  <c r="X117" i="1" s="1"/>
  <c r="AB111" i="1"/>
  <c r="G321" i="6" s="1"/>
  <c r="CR111" i="1"/>
  <c r="Q111" i="1" s="1"/>
  <c r="CY110" i="1"/>
  <c r="X110" i="1" s="1"/>
  <c r="CZ110" i="1"/>
  <c r="Y110" i="1" s="1"/>
  <c r="CX302" i="3"/>
  <c r="CX301" i="3"/>
  <c r="GA147" i="1"/>
  <c r="EU147" i="1"/>
  <c r="EM147" i="1"/>
  <c r="CI147" i="1"/>
  <c r="P144" i="1"/>
  <c r="CP144" i="1" s="1"/>
  <c r="O144" i="1" s="1"/>
  <c r="AB142" i="1"/>
  <c r="P140" i="1"/>
  <c r="CP140" i="1" s="1"/>
  <c r="O140" i="1" s="1"/>
  <c r="AB138" i="1"/>
  <c r="P136" i="1"/>
  <c r="CP136" i="1" s="1"/>
  <c r="O136" i="1" s="1"/>
  <c r="AB134" i="1"/>
  <c r="CX290" i="3"/>
  <c r="CX294" i="3"/>
  <c r="CX298" i="3"/>
  <c r="CX291" i="3"/>
  <c r="CX295" i="3"/>
  <c r="CX288" i="3"/>
  <c r="CX292" i="3"/>
  <c r="CX296" i="3"/>
  <c r="CX289" i="3"/>
  <c r="CX293" i="3"/>
  <c r="CX297" i="3"/>
  <c r="CZ128" i="1"/>
  <c r="Y128" i="1" s="1"/>
  <c r="CY128" i="1"/>
  <c r="X128" i="1" s="1"/>
  <c r="CY122" i="1"/>
  <c r="X122" i="1" s="1"/>
  <c r="CZ122" i="1"/>
  <c r="Y122" i="1" s="1"/>
  <c r="CP122" i="1"/>
  <c r="O122" i="1" s="1"/>
  <c r="CP121" i="1"/>
  <c r="O121" i="1" s="1"/>
  <c r="CY118" i="1"/>
  <c r="X118" i="1" s="1"/>
  <c r="CZ118" i="1"/>
  <c r="Y118" i="1" s="1"/>
  <c r="CP117" i="1"/>
  <c r="O117" i="1" s="1"/>
  <c r="CY114" i="1"/>
  <c r="X114" i="1" s="1"/>
  <c r="CZ114" i="1"/>
  <c r="Y114" i="1" s="1"/>
  <c r="CY105" i="1"/>
  <c r="X105" i="1" s="1"/>
  <c r="CX278" i="3"/>
  <c r="CX282" i="3"/>
  <c r="CX286" i="3"/>
  <c r="CX279" i="3"/>
  <c r="CX283" i="3"/>
  <c r="CX287" i="3"/>
  <c r="CX280" i="3"/>
  <c r="CX284" i="3"/>
  <c r="CX277" i="3"/>
  <c r="CX281" i="3"/>
  <c r="CX285" i="3"/>
  <c r="AD128" i="1"/>
  <c r="AD126" i="1"/>
  <c r="AD124" i="1"/>
  <c r="AB122" i="1"/>
  <c r="AB120" i="1"/>
  <c r="CX226" i="3"/>
  <c r="CX230" i="3"/>
  <c r="CX234" i="3"/>
  <c r="CX227" i="3"/>
  <c r="CX231" i="3"/>
  <c r="CX235" i="3"/>
  <c r="CX228" i="3"/>
  <c r="CX232" i="3"/>
  <c r="CX236" i="3"/>
  <c r="CX225" i="3"/>
  <c r="CX229" i="3"/>
  <c r="CX233" i="3"/>
  <c r="CR118" i="1"/>
  <c r="Q118" i="1" s="1"/>
  <c r="P118" i="1"/>
  <c r="CZ116" i="1"/>
  <c r="Y116" i="1" s="1"/>
  <c r="AB116" i="1"/>
  <c r="CX218" i="3"/>
  <c r="CX222" i="3"/>
  <c r="CX219" i="3"/>
  <c r="CX223" i="3"/>
  <c r="CX216" i="3"/>
  <c r="CX220" i="3"/>
  <c r="CX224" i="3"/>
  <c r="CX217" i="3"/>
  <c r="CX221" i="3"/>
  <c r="I113" i="1"/>
  <c r="U208" i="5" s="1"/>
  <c r="AB112" i="1"/>
  <c r="T110" i="1"/>
  <c r="AB110" i="1"/>
  <c r="U109" i="1"/>
  <c r="Q109" i="1"/>
  <c r="AD106" i="1"/>
  <c r="CR106" i="1" s="1"/>
  <c r="Q106" i="1" s="1"/>
  <c r="CP106" i="1" s="1"/>
  <c r="O106" i="1" s="1"/>
  <c r="U105" i="1"/>
  <c r="Y287" i="6" s="1"/>
  <c r="Q105" i="1"/>
  <c r="CS102" i="1"/>
  <c r="R102" i="1" s="1"/>
  <c r="GK102" i="1" s="1"/>
  <c r="AD102" i="1"/>
  <c r="CR102" i="1" s="1"/>
  <c r="Q102" i="1" s="1"/>
  <c r="CS100" i="1"/>
  <c r="R100" i="1" s="1"/>
  <c r="AD100" i="1"/>
  <c r="CR100" i="1" s="1"/>
  <c r="Q100" i="1" s="1"/>
  <c r="T99" i="1"/>
  <c r="CP96" i="1"/>
  <c r="O96" i="1" s="1"/>
  <c r="CY95" i="1"/>
  <c r="X95" i="1" s="1"/>
  <c r="CZ95" i="1"/>
  <c r="Y95" i="1" s="1"/>
  <c r="CY80" i="1"/>
  <c r="X80" i="1" s="1"/>
  <c r="CZ80" i="1"/>
  <c r="Y80" i="1" s="1"/>
  <c r="CY73" i="1"/>
  <c r="X73" i="1" s="1"/>
  <c r="AB129" i="1"/>
  <c r="G381" i="6" s="1"/>
  <c r="AB125" i="1"/>
  <c r="G363" i="6" s="1"/>
  <c r="AB121" i="1"/>
  <c r="G345" i="6" s="1"/>
  <c r="CX238" i="3"/>
  <c r="CX242" i="3"/>
  <c r="CX246" i="3"/>
  <c r="CX239" i="3"/>
  <c r="CX243" i="3"/>
  <c r="CX247" i="3"/>
  <c r="CX240" i="3"/>
  <c r="CX244" i="3"/>
  <c r="CX248" i="3"/>
  <c r="CX237" i="3"/>
  <c r="CX241" i="3"/>
  <c r="CX245" i="3"/>
  <c r="T118" i="1"/>
  <c r="CQ114" i="1"/>
  <c r="P114" i="1" s="1"/>
  <c r="CP114" i="1" s="1"/>
  <c r="O114" i="1" s="1"/>
  <c r="U113" i="1"/>
  <c r="Y323" i="6" s="1"/>
  <c r="V109" i="1"/>
  <c r="Z305" i="6" s="1"/>
  <c r="P108" i="1"/>
  <c r="CP108" i="1" s="1"/>
  <c r="O108" i="1" s="1"/>
  <c r="CZ106" i="1"/>
  <c r="Y106" i="1" s="1"/>
  <c r="V105" i="1"/>
  <c r="Z287" i="6" s="1"/>
  <c r="W103" i="1"/>
  <c r="S103" i="1"/>
  <c r="V285" i="6" s="1"/>
  <c r="CQ102" i="1"/>
  <c r="P102" i="1" s="1"/>
  <c r="CP102" i="1" s="1"/>
  <c r="O102" i="1" s="1"/>
  <c r="CY102" i="1"/>
  <c r="X102" i="1" s="1"/>
  <c r="W101" i="1"/>
  <c r="S101" i="1"/>
  <c r="AB101" i="1"/>
  <c r="G269" i="6" s="1"/>
  <c r="AB100" i="1"/>
  <c r="CQ100" i="1"/>
  <c r="P100" i="1" s="1"/>
  <c r="CY100" i="1"/>
  <c r="X100" i="1" s="1"/>
  <c r="U99" i="1"/>
  <c r="Y267" i="6" s="1"/>
  <c r="Q99" i="1"/>
  <c r="CY97" i="1"/>
  <c r="X97" i="1" s="1"/>
  <c r="CZ97" i="1"/>
  <c r="Y97" i="1" s="1"/>
  <c r="CP94" i="1"/>
  <c r="O94" i="1" s="1"/>
  <c r="CY93" i="1"/>
  <c r="X93" i="1" s="1"/>
  <c r="AB81" i="1"/>
  <c r="G208" i="6" s="1"/>
  <c r="CR81" i="1"/>
  <c r="Q81" i="1" s="1"/>
  <c r="W208" i="6" s="1"/>
  <c r="CX266" i="3"/>
  <c r="CX263" i="3"/>
  <c r="CX267" i="3"/>
  <c r="CX264" i="3"/>
  <c r="CX268" i="3"/>
  <c r="CX265" i="3"/>
  <c r="CX269" i="3"/>
  <c r="CT127" i="1"/>
  <c r="S127" i="1" s="1"/>
  <c r="CX250" i="3"/>
  <c r="CX254" i="3"/>
  <c r="CX251" i="3"/>
  <c r="CX255" i="3"/>
  <c r="CX252" i="3"/>
  <c r="CX249" i="3"/>
  <c r="CX253" i="3"/>
  <c r="CT123" i="1"/>
  <c r="S123" i="1" s="1"/>
  <c r="V361" i="6" s="1"/>
  <c r="W111" i="1"/>
  <c r="S111" i="1"/>
  <c r="V321" i="6" s="1"/>
  <c r="U111" i="1"/>
  <c r="Y321" i="6" s="1"/>
  <c r="GX109" i="1"/>
  <c r="T108" i="1"/>
  <c r="W107" i="1"/>
  <c r="S107" i="1"/>
  <c r="U107" i="1"/>
  <c r="GX105" i="1"/>
  <c r="CQ104" i="1"/>
  <c r="P104" i="1" s="1"/>
  <c r="CP104" i="1" s="1"/>
  <c r="O104" i="1" s="1"/>
  <c r="CP101" i="1"/>
  <c r="O101" i="1" s="1"/>
  <c r="CZ98" i="1"/>
  <c r="Y98" i="1" s="1"/>
  <c r="CY98" i="1"/>
  <c r="X98" i="1" s="1"/>
  <c r="CY94" i="1"/>
  <c r="X94" i="1" s="1"/>
  <c r="CY84" i="1"/>
  <c r="X84" i="1" s="1"/>
  <c r="CZ84" i="1"/>
  <c r="Y84" i="1" s="1"/>
  <c r="CY82" i="1"/>
  <c r="X82" i="1" s="1"/>
  <c r="CZ82" i="1"/>
  <c r="Y82" i="1" s="1"/>
  <c r="AB77" i="1"/>
  <c r="G190" i="6" s="1"/>
  <c r="CR77" i="1"/>
  <c r="Q77" i="1" s="1"/>
  <c r="CX258" i="3"/>
  <c r="CX262" i="3"/>
  <c r="CX259" i="3"/>
  <c r="CX256" i="3"/>
  <c r="CX260" i="3"/>
  <c r="CX257" i="3"/>
  <c r="CX261" i="3"/>
  <c r="AB119" i="1"/>
  <c r="G343" i="6" s="1"/>
  <c r="CP119" i="1"/>
  <c r="O119" i="1" s="1"/>
  <c r="AB115" i="1"/>
  <c r="G325" i="6" s="1"/>
  <c r="P110" i="1"/>
  <c r="CP110" i="1" s="1"/>
  <c r="O110" i="1" s="1"/>
  <c r="CZ109" i="1"/>
  <c r="Y109" i="1" s="1"/>
  <c r="CX198" i="3"/>
  <c r="CX202" i="3"/>
  <c r="CX206" i="3"/>
  <c r="CX199" i="3"/>
  <c r="CX203" i="3"/>
  <c r="CX200" i="3"/>
  <c r="CX204" i="3"/>
  <c r="CX201" i="3"/>
  <c r="CX205" i="3"/>
  <c r="CX190" i="3"/>
  <c r="CX194" i="3"/>
  <c r="CX191" i="3"/>
  <c r="CX195" i="3"/>
  <c r="CX192" i="3"/>
  <c r="CX196" i="3"/>
  <c r="CX189" i="3"/>
  <c r="CX193" i="3"/>
  <c r="CX197" i="3"/>
  <c r="I112" i="1"/>
  <c r="Q112" i="1" s="1"/>
  <c r="CX186" i="3"/>
  <c r="CX183" i="3"/>
  <c r="CX187" i="3"/>
  <c r="CX184" i="3"/>
  <c r="CX188" i="3"/>
  <c r="CX185" i="3"/>
  <c r="CZ105" i="1"/>
  <c r="Y105" i="1" s="1"/>
  <c r="CX170" i="3"/>
  <c r="CX174" i="3"/>
  <c r="CX171" i="3"/>
  <c r="CX175" i="3"/>
  <c r="CX172" i="3"/>
  <c r="CX176" i="3"/>
  <c r="CX173" i="3"/>
  <c r="S99" i="1"/>
  <c r="V267" i="6" s="1"/>
  <c r="AB99" i="1"/>
  <c r="G267" i="6" s="1"/>
  <c r="CP95" i="1"/>
  <c r="O95" i="1" s="1"/>
  <c r="CY88" i="1"/>
  <c r="X88" i="1" s="1"/>
  <c r="CZ88" i="1"/>
  <c r="Y88" i="1" s="1"/>
  <c r="W87" i="1"/>
  <c r="AB85" i="1"/>
  <c r="G226" i="6" s="1"/>
  <c r="CR85" i="1"/>
  <c r="Q85" i="1" s="1"/>
  <c r="CP84" i="1"/>
  <c r="O84" i="1" s="1"/>
  <c r="CY83" i="1"/>
  <c r="X83" i="1" s="1"/>
  <c r="CP82" i="1"/>
  <c r="O82" i="1" s="1"/>
  <c r="CX210" i="3"/>
  <c r="CX214" i="3"/>
  <c r="CX207" i="3"/>
  <c r="CX211" i="3"/>
  <c r="CX215" i="3"/>
  <c r="CX208" i="3"/>
  <c r="CX212" i="3"/>
  <c r="CX209" i="3"/>
  <c r="CX213" i="3"/>
  <c r="CX178" i="3"/>
  <c r="CX182" i="3"/>
  <c r="CX179" i="3"/>
  <c r="CX180" i="3"/>
  <c r="CX177" i="3"/>
  <c r="CX181" i="3"/>
  <c r="CQ98" i="1"/>
  <c r="P98" i="1" s="1"/>
  <c r="AD98" i="1"/>
  <c r="CR98" i="1" s="1"/>
  <c r="Q98" i="1" s="1"/>
  <c r="CR97" i="1"/>
  <c r="Q97" i="1" s="1"/>
  <c r="CS96" i="1"/>
  <c r="R96" i="1" s="1"/>
  <c r="GK96" i="1" s="1"/>
  <c r="AB96" i="1"/>
  <c r="CS94" i="1"/>
  <c r="R94" i="1" s="1"/>
  <c r="GK94" i="1" s="1"/>
  <c r="AB94" i="1"/>
  <c r="CQ93" i="1"/>
  <c r="P93" i="1" s="1"/>
  <c r="AB91" i="1"/>
  <c r="G232" i="6" s="1"/>
  <c r="AD90" i="1"/>
  <c r="CR90" i="1" s="1"/>
  <c r="I89" i="1"/>
  <c r="CR88" i="1"/>
  <c r="Q88" i="1" s="1"/>
  <c r="P88" i="1"/>
  <c r="I87" i="1"/>
  <c r="U154" i="5" s="1"/>
  <c r="AB86" i="1"/>
  <c r="T84" i="1"/>
  <c r="AB84" i="1"/>
  <c r="CQ83" i="1"/>
  <c r="P83" i="1" s="1"/>
  <c r="U210" i="6" s="1"/>
  <c r="U83" i="1"/>
  <c r="T80" i="1"/>
  <c r="AB80" i="1"/>
  <c r="CQ79" i="1"/>
  <c r="P79" i="1" s="1"/>
  <c r="U79" i="1"/>
  <c r="Y206" i="6" s="1"/>
  <c r="Q79" i="1"/>
  <c r="W206" i="6" s="1"/>
  <c r="AD76" i="1"/>
  <c r="CR76" i="1" s="1"/>
  <c r="Q76" i="1" s="1"/>
  <c r="CP76" i="1" s="1"/>
  <c r="O76" i="1" s="1"/>
  <c r="CQ75" i="1"/>
  <c r="P75" i="1" s="1"/>
  <c r="U75" i="1"/>
  <c r="Y188" i="6" s="1"/>
  <c r="Q75" i="1"/>
  <c r="W188" i="6" s="1"/>
  <c r="AD74" i="1"/>
  <c r="CR74" i="1" s="1"/>
  <c r="Q74" i="1" s="1"/>
  <c r="CS74" i="1"/>
  <c r="R74" i="1" s="1"/>
  <c r="GK74" i="1" s="1"/>
  <c r="CT71" i="1"/>
  <c r="S71" i="1" s="1"/>
  <c r="CY70" i="1"/>
  <c r="X70" i="1" s="1"/>
  <c r="CZ70" i="1"/>
  <c r="Y70" i="1" s="1"/>
  <c r="GM70" i="1" s="1"/>
  <c r="CY66" i="1"/>
  <c r="X66" i="1" s="1"/>
  <c r="CZ66" i="1"/>
  <c r="Y66" i="1" s="1"/>
  <c r="CP64" i="1"/>
  <c r="O64" i="1" s="1"/>
  <c r="AB95" i="1"/>
  <c r="G249" i="6" s="1"/>
  <c r="CX158" i="3"/>
  <c r="CX162" i="3"/>
  <c r="CX159" i="3"/>
  <c r="CX156" i="3"/>
  <c r="CX160" i="3"/>
  <c r="CX157" i="3"/>
  <c r="CX161" i="3"/>
  <c r="CP92" i="1"/>
  <c r="O92" i="1" s="1"/>
  <c r="CZ91" i="1"/>
  <c r="Y91" i="1" s="1"/>
  <c r="U87" i="1"/>
  <c r="Y228" i="6" s="1"/>
  <c r="Q87" i="1"/>
  <c r="W228" i="6" s="1"/>
  <c r="V83" i="1"/>
  <c r="Z210" i="6" s="1"/>
  <c r="AB76" i="1"/>
  <c r="CQ74" i="1"/>
  <c r="P74" i="1" s="1"/>
  <c r="CP74" i="1" s="1"/>
  <c r="O74" i="1" s="1"/>
  <c r="CZ73" i="1"/>
  <c r="Y73" i="1" s="1"/>
  <c r="AB73" i="1"/>
  <c r="G186" i="6" s="1"/>
  <c r="CY68" i="1"/>
  <c r="X68" i="1" s="1"/>
  <c r="CZ68" i="1"/>
  <c r="Y68" i="1" s="1"/>
  <c r="CZ67" i="1"/>
  <c r="Y67" i="1" s="1"/>
  <c r="CY67" i="1"/>
  <c r="X67" i="1" s="1"/>
  <c r="CZ59" i="1"/>
  <c r="Y59" i="1" s="1"/>
  <c r="CY59" i="1"/>
  <c r="X59" i="1" s="1"/>
  <c r="GK55" i="1"/>
  <c r="CY55" i="1"/>
  <c r="X55" i="1" s="1"/>
  <c r="CZ55" i="1"/>
  <c r="Y55" i="1" s="1"/>
  <c r="CX166" i="3"/>
  <c r="CX163" i="3"/>
  <c r="CX167" i="3"/>
  <c r="CX164" i="3"/>
  <c r="CX168" i="3"/>
  <c r="CX165" i="3"/>
  <c r="CX169" i="3"/>
  <c r="U91" i="1"/>
  <c r="Y232" i="6" s="1"/>
  <c r="Q91" i="1"/>
  <c r="W85" i="1"/>
  <c r="S85" i="1"/>
  <c r="V226" i="6" s="1"/>
  <c r="T82" i="1"/>
  <c r="AB82" i="1"/>
  <c r="W81" i="1"/>
  <c r="S81" i="1"/>
  <c r="AD78" i="1"/>
  <c r="CR78" i="1" s="1"/>
  <c r="Q78" i="1" s="1"/>
  <c r="CP78" i="1" s="1"/>
  <c r="O78" i="1" s="1"/>
  <c r="W77" i="1"/>
  <c r="S77" i="1"/>
  <c r="CP73" i="1"/>
  <c r="O73" i="1" s="1"/>
  <c r="CS72" i="1"/>
  <c r="R72" i="1" s="1"/>
  <c r="GK72" i="1" s="1"/>
  <c r="GK69" i="1"/>
  <c r="CZ69" i="1"/>
  <c r="Y69" i="1" s="1"/>
  <c r="CY62" i="1"/>
  <c r="X62" i="1" s="1"/>
  <c r="CZ62" i="1"/>
  <c r="Y62" i="1" s="1"/>
  <c r="CY60" i="1"/>
  <c r="X60" i="1" s="1"/>
  <c r="CZ60" i="1"/>
  <c r="Y60" i="1" s="1"/>
  <c r="AB58" i="1"/>
  <c r="CR58" i="1"/>
  <c r="Q58" i="1" s="1"/>
  <c r="CP58" i="1" s="1"/>
  <c r="O58" i="1" s="1"/>
  <c r="CZ93" i="1"/>
  <c r="Y93" i="1" s="1"/>
  <c r="CZ83" i="1"/>
  <c r="Y83" i="1" s="1"/>
  <c r="CX142" i="3"/>
  <c r="CX146" i="3"/>
  <c r="CX139" i="3"/>
  <c r="CX143" i="3"/>
  <c r="CX140" i="3"/>
  <c r="CX144" i="3"/>
  <c r="CX141" i="3"/>
  <c r="CX145" i="3"/>
  <c r="CX134" i="3"/>
  <c r="CX138" i="3"/>
  <c r="CX131" i="3"/>
  <c r="CX135" i="3"/>
  <c r="CX132" i="3"/>
  <c r="CX136" i="3"/>
  <c r="CX133" i="3"/>
  <c r="CX137" i="3"/>
  <c r="I86" i="1"/>
  <c r="Q86" i="1" s="1"/>
  <c r="I90" i="1"/>
  <c r="P80" i="1"/>
  <c r="CP80" i="1" s="1"/>
  <c r="O80" i="1" s="1"/>
  <c r="CZ79" i="1"/>
  <c r="Y79" i="1" s="1"/>
  <c r="CX122" i="3"/>
  <c r="CX126" i="3"/>
  <c r="CX130" i="3"/>
  <c r="CX123" i="3"/>
  <c r="CX127" i="3"/>
  <c r="CX124" i="3"/>
  <c r="CX128" i="3"/>
  <c r="CX121" i="3"/>
  <c r="CX125" i="3"/>
  <c r="CX129" i="3"/>
  <c r="CZ75" i="1"/>
  <c r="Y75" i="1" s="1"/>
  <c r="AB72" i="1"/>
  <c r="CP67" i="1"/>
  <c r="O67" i="1" s="1"/>
  <c r="CY64" i="1"/>
  <c r="X64" i="1" s="1"/>
  <c r="CZ64" i="1"/>
  <c r="Y64" i="1" s="1"/>
  <c r="CZ63" i="1"/>
  <c r="Y63" i="1" s="1"/>
  <c r="CY63" i="1"/>
  <c r="X63" i="1" s="1"/>
  <c r="CP62" i="1"/>
  <c r="O62" i="1" s="1"/>
  <c r="CP59" i="1"/>
  <c r="O59" i="1" s="1"/>
  <c r="GK58" i="1"/>
  <c r="CY58" i="1"/>
  <c r="X58" i="1" s="1"/>
  <c r="CZ58" i="1"/>
  <c r="Y58" i="1" s="1"/>
  <c r="CZ57" i="1"/>
  <c r="Y57" i="1" s="1"/>
  <c r="CY57" i="1"/>
  <c r="X57" i="1" s="1"/>
  <c r="CX150" i="3"/>
  <c r="CX154" i="3"/>
  <c r="CX151" i="3"/>
  <c r="CX155" i="3"/>
  <c r="CX152" i="3"/>
  <c r="CX149" i="3"/>
  <c r="CX153" i="3"/>
  <c r="CX114" i="3"/>
  <c r="CX118" i="3"/>
  <c r="CX111" i="3"/>
  <c r="CX115" i="3"/>
  <c r="CX119" i="3"/>
  <c r="CX112" i="3"/>
  <c r="CX116" i="3"/>
  <c r="CX120" i="3"/>
  <c r="CX113" i="3"/>
  <c r="CX117" i="3"/>
  <c r="P72" i="1"/>
  <c r="CP72" i="1" s="1"/>
  <c r="O72" i="1" s="1"/>
  <c r="CX106" i="3"/>
  <c r="CX110" i="3"/>
  <c r="CX107" i="3"/>
  <c r="CX108" i="3"/>
  <c r="CX105" i="3"/>
  <c r="CX109" i="3"/>
  <c r="CX102" i="3"/>
  <c r="CX99" i="3"/>
  <c r="CX103" i="3"/>
  <c r="CX100" i="3"/>
  <c r="CX104" i="3"/>
  <c r="CX101" i="3"/>
  <c r="P68" i="1"/>
  <c r="CP68" i="1" s="1"/>
  <c r="O68" i="1" s="1"/>
  <c r="AB66" i="1"/>
  <c r="CX94" i="3"/>
  <c r="CX98" i="3"/>
  <c r="CX95" i="3"/>
  <c r="CX92" i="3"/>
  <c r="CX96" i="3"/>
  <c r="CX93" i="3"/>
  <c r="CX97" i="3"/>
  <c r="AB62" i="1"/>
  <c r="CR60" i="1"/>
  <c r="Q60" i="1" s="1"/>
  <c r="P60" i="1"/>
  <c r="AB56" i="1"/>
  <c r="CR55" i="1"/>
  <c r="Q55" i="1" s="1"/>
  <c r="W131" i="6" s="1"/>
  <c r="AB55" i="1"/>
  <c r="G131" i="6" s="1"/>
  <c r="P50" i="1"/>
  <c r="CP55" i="1"/>
  <c r="O55" i="1" s="1"/>
  <c r="AB54" i="1"/>
  <c r="AB48" i="1"/>
  <c r="CR48" i="1"/>
  <c r="Q48" i="1" s="1"/>
  <c r="CY47" i="1"/>
  <c r="X47" i="1" s="1"/>
  <c r="CZ47" i="1"/>
  <c r="Y47" i="1" s="1"/>
  <c r="T50" i="1"/>
  <c r="GX50" i="1"/>
  <c r="V50" i="1"/>
  <c r="R50" i="1"/>
  <c r="GK50" i="1" s="1"/>
  <c r="AB44" i="1"/>
  <c r="CR44" i="1"/>
  <c r="Q44" i="1" s="1"/>
  <c r="CY43" i="1"/>
  <c r="X43" i="1" s="1"/>
  <c r="CZ43" i="1"/>
  <c r="Y43" i="1" s="1"/>
  <c r="AB64" i="1"/>
  <c r="CP53" i="1"/>
  <c r="O53" i="1" s="1"/>
  <c r="CY51" i="1"/>
  <c r="X51" i="1" s="1"/>
  <c r="CZ51" i="1"/>
  <c r="Y51" i="1" s="1"/>
  <c r="CP43" i="1"/>
  <c r="O43" i="1" s="1"/>
  <c r="CY42" i="1"/>
  <c r="X42" i="1" s="1"/>
  <c r="CP69" i="1"/>
  <c r="O69" i="1" s="1"/>
  <c r="AB67" i="1"/>
  <c r="G165" i="6" s="1"/>
  <c r="CP65" i="1"/>
  <c r="O65" i="1" s="1"/>
  <c r="AB63" i="1"/>
  <c r="G147" i="6" s="1"/>
  <c r="CP61" i="1"/>
  <c r="O61" i="1" s="1"/>
  <c r="AB59" i="1"/>
  <c r="G135" i="6" s="1"/>
  <c r="CX86" i="3"/>
  <c r="CX90" i="3"/>
  <c r="CX87" i="3"/>
  <c r="CX91" i="3"/>
  <c r="CX88" i="3"/>
  <c r="CX85" i="3"/>
  <c r="CX89" i="3"/>
  <c r="I56" i="1"/>
  <c r="GX56" i="1" s="1"/>
  <c r="I54" i="1"/>
  <c r="S54" i="1" s="1"/>
  <c r="CZ53" i="1"/>
  <c r="Y53" i="1" s="1"/>
  <c r="AB53" i="1"/>
  <c r="G115" i="6" s="1"/>
  <c r="CR51" i="1"/>
  <c r="Q51" i="1" s="1"/>
  <c r="W113" i="6" s="1"/>
  <c r="P51" i="1"/>
  <c r="AB49" i="1"/>
  <c r="G111" i="6" s="1"/>
  <c r="T47" i="1"/>
  <c r="AB47" i="1"/>
  <c r="G95" i="6" s="1"/>
  <c r="W46" i="1"/>
  <c r="S46" i="1"/>
  <c r="T43" i="1"/>
  <c r="AB43" i="1"/>
  <c r="G91" i="6" s="1"/>
  <c r="U42" i="1"/>
  <c r="Q42" i="1"/>
  <c r="CP42" i="1" s="1"/>
  <c r="O42" i="1" s="1"/>
  <c r="S40" i="1"/>
  <c r="AB40" i="1"/>
  <c r="CQ39" i="1"/>
  <c r="P39" i="1" s="1"/>
  <c r="W38" i="1"/>
  <c r="S38" i="1"/>
  <c r="AB38" i="1"/>
  <c r="U37" i="1"/>
  <c r="Y78" i="6" s="1"/>
  <c r="CY34" i="1"/>
  <c r="X34" i="1" s="1"/>
  <c r="CZ34" i="1"/>
  <c r="Y34" i="1" s="1"/>
  <c r="GM34" i="1" s="1"/>
  <c r="CZ31" i="1"/>
  <c r="Y31" i="1" s="1"/>
  <c r="CY31" i="1"/>
  <c r="X31" i="1" s="1"/>
  <c r="Q54" i="1"/>
  <c r="GX52" i="1"/>
  <c r="AB52" i="1"/>
  <c r="T51" i="1"/>
  <c r="U50" i="1"/>
  <c r="Q50" i="1"/>
  <c r="CX54" i="3"/>
  <c r="CX58" i="3"/>
  <c r="CX55" i="3"/>
  <c r="CX56" i="3"/>
  <c r="CX57" i="3"/>
  <c r="I49" i="1"/>
  <c r="H85" i="5" s="1"/>
  <c r="W85" i="5" s="1"/>
  <c r="CX50" i="3"/>
  <c r="CX51" i="3"/>
  <c r="CX52" i="3"/>
  <c r="CX49" i="3"/>
  <c r="CX53" i="3"/>
  <c r="V42" i="1"/>
  <c r="W40" i="1"/>
  <c r="V37" i="1"/>
  <c r="Z78" i="6" s="1"/>
  <c r="AD37" i="1"/>
  <c r="CR37" i="1" s="1"/>
  <c r="Q37" i="1" s="1"/>
  <c r="W78" i="6" s="1"/>
  <c r="CS37" i="1"/>
  <c r="R37" i="1" s="1"/>
  <c r="CZ36" i="1"/>
  <c r="Y36" i="1" s="1"/>
  <c r="CP33" i="1"/>
  <c r="O33" i="1" s="1"/>
  <c r="CZ52" i="1"/>
  <c r="Y52" i="1" s="1"/>
  <c r="GM52" i="1" s="1"/>
  <c r="CX62" i="3"/>
  <c r="CX66" i="3"/>
  <c r="CX59" i="3"/>
  <c r="CX63" i="3"/>
  <c r="CX60" i="3"/>
  <c r="CX64" i="3"/>
  <c r="CX61" i="3"/>
  <c r="CX65" i="3"/>
  <c r="W48" i="1"/>
  <c r="S48" i="1"/>
  <c r="U48" i="1"/>
  <c r="CQ45" i="1"/>
  <c r="P45" i="1" s="1"/>
  <c r="W44" i="1"/>
  <c r="S44" i="1"/>
  <c r="U44" i="1"/>
  <c r="GX42" i="1"/>
  <c r="CQ41" i="1"/>
  <c r="P41" i="1" s="1"/>
  <c r="CX34" i="3"/>
  <c r="CX38" i="3"/>
  <c r="CX31" i="3"/>
  <c r="CX35" i="3"/>
  <c r="CX39" i="3"/>
  <c r="CX32" i="3"/>
  <c r="CX36" i="3"/>
  <c r="CX33" i="3"/>
  <c r="CX37" i="3"/>
  <c r="CQ37" i="1"/>
  <c r="P37" i="1" s="1"/>
  <c r="U78" i="6" s="1"/>
  <c r="CP32" i="1"/>
  <c r="O32" i="1" s="1"/>
  <c r="CZ42" i="1"/>
  <c r="Y42" i="1" s="1"/>
  <c r="CS39" i="1"/>
  <c r="R39" i="1" s="1"/>
  <c r="AD39" i="1"/>
  <c r="CR39" i="1" s="1"/>
  <c r="Q39" i="1" s="1"/>
  <c r="W80" i="6" s="1"/>
  <c r="CR36" i="1"/>
  <c r="Q36" i="1" s="1"/>
  <c r="CP36" i="1" s="1"/>
  <c r="O36" i="1" s="1"/>
  <c r="AB36" i="1"/>
  <c r="CY32" i="1"/>
  <c r="X32" i="1" s="1"/>
  <c r="CZ32" i="1"/>
  <c r="Y32" i="1" s="1"/>
  <c r="CX70" i="3"/>
  <c r="CX74" i="3"/>
  <c r="CX67" i="3"/>
  <c r="CX71" i="3"/>
  <c r="CX68" i="3"/>
  <c r="CX72" i="3"/>
  <c r="CX69" i="3"/>
  <c r="CX73" i="3"/>
  <c r="CX42" i="3"/>
  <c r="CX46" i="3"/>
  <c r="CX43" i="3"/>
  <c r="CX47" i="3"/>
  <c r="CX40" i="3"/>
  <c r="CX44" i="3"/>
  <c r="CX48" i="3"/>
  <c r="CX41" i="3"/>
  <c r="CX45" i="3"/>
  <c r="CQ35" i="1"/>
  <c r="P35" i="1" s="1"/>
  <c r="AD35" i="1"/>
  <c r="CS33" i="1"/>
  <c r="R33" i="1" s="1"/>
  <c r="AB33" i="1"/>
  <c r="G60" i="6" s="1"/>
  <c r="CZ28" i="1"/>
  <c r="Y28" i="1" s="1"/>
  <c r="AB28" i="1"/>
  <c r="AB34" i="1"/>
  <c r="CX18" i="3"/>
  <c r="CX22" i="3"/>
  <c r="CX15" i="3"/>
  <c r="CX19" i="3"/>
  <c r="CX16" i="3"/>
  <c r="CX20" i="3"/>
  <c r="CX17" i="3"/>
  <c r="CX21" i="3"/>
  <c r="CZ30" i="1"/>
  <c r="Y30" i="1" s="1"/>
  <c r="CY30" i="1"/>
  <c r="X30" i="1" s="1"/>
  <c r="CP29" i="1"/>
  <c r="O29" i="1" s="1"/>
  <c r="CP28" i="1"/>
  <c r="O28" i="1" s="1"/>
  <c r="CX26" i="3"/>
  <c r="CX30" i="3"/>
  <c r="CX23" i="3"/>
  <c r="CX27" i="3"/>
  <c r="CX24" i="3"/>
  <c r="CX28" i="3"/>
  <c r="CX25" i="3"/>
  <c r="CX29" i="3"/>
  <c r="AB32" i="1"/>
  <c r="AB31" i="1"/>
  <c r="G51" i="6" s="1"/>
  <c r="CR29" i="1"/>
  <c r="Q29" i="1" s="1"/>
  <c r="AB29" i="1"/>
  <c r="G40" i="6" s="1"/>
  <c r="CQ30" i="1"/>
  <c r="P30" i="1" s="1"/>
  <c r="CS28" i="1"/>
  <c r="R28" i="1" s="1"/>
  <c r="CY28" i="1" s="1"/>
  <c r="X28" i="1" s="1"/>
  <c r="CX2" i="3"/>
  <c r="CX3" i="3"/>
  <c r="CX1" i="3"/>
  <c r="CS29" i="1"/>
  <c r="R29" i="1" s="1"/>
  <c r="CX6" i="3"/>
  <c r="CX4" i="3"/>
  <c r="CX5" i="3"/>
  <c r="CX7" i="3"/>
  <c r="CX8" i="3"/>
  <c r="CX9" i="3"/>
  <c r="CX10" i="3"/>
  <c r="CX11" i="3"/>
  <c r="CX12" i="3"/>
  <c r="H60" i="5" l="1"/>
  <c r="H229" i="5"/>
  <c r="H369" i="5"/>
  <c r="L389" i="5"/>
  <c r="W221" i="5"/>
  <c r="H329" i="5"/>
  <c r="W215" i="1"/>
  <c r="AJ178" i="1"/>
  <c r="AA69" i="6"/>
  <c r="H75" i="6"/>
  <c r="T53" i="5"/>
  <c r="GK205" i="1"/>
  <c r="X530" i="6"/>
  <c r="H325" i="6"/>
  <c r="CP45" i="1"/>
  <c r="O45" i="1" s="1"/>
  <c r="U93" i="6"/>
  <c r="H145" i="6"/>
  <c r="K107" i="5"/>
  <c r="H167" i="6"/>
  <c r="K120" i="5"/>
  <c r="AB113" i="6"/>
  <c r="V86" i="5"/>
  <c r="AB91" i="6"/>
  <c r="V74" i="5"/>
  <c r="H108" i="6"/>
  <c r="AB95" i="6"/>
  <c r="V77" i="5"/>
  <c r="AA147" i="6"/>
  <c r="T108" i="5"/>
  <c r="T165" i="6"/>
  <c r="H165" i="6"/>
  <c r="K119" i="5"/>
  <c r="H246" i="6"/>
  <c r="AB234" i="6"/>
  <c r="V158" i="5"/>
  <c r="K161" i="5" s="1"/>
  <c r="V86" i="1"/>
  <c r="CP75" i="1"/>
  <c r="O75" i="1" s="1"/>
  <c r="U188" i="6"/>
  <c r="CP79" i="1"/>
  <c r="O79" i="1" s="1"/>
  <c r="U206" i="6"/>
  <c r="Y210" i="6"/>
  <c r="L157" i="5"/>
  <c r="Q157" i="5" s="1"/>
  <c r="L152" i="5"/>
  <c r="Q89" i="1"/>
  <c r="W230" i="6" s="1"/>
  <c r="F230" i="6"/>
  <c r="E155" i="5"/>
  <c r="CP97" i="1"/>
  <c r="O97" i="1" s="1"/>
  <c r="W265" i="6"/>
  <c r="AB265" i="6"/>
  <c r="V173" i="5"/>
  <c r="P86" i="1"/>
  <c r="AA287" i="6"/>
  <c r="T186" i="5"/>
  <c r="H360" i="6"/>
  <c r="T345" i="6"/>
  <c r="H345" i="6"/>
  <c r="H421" i="6"/>
  <c r="T421" i="6"/>
  <c r="K267" i="5"/>
  <c r="AA363" i="6"/>
  <c r="T232" i="5"/>
  <c r="W289" i="6"/>
  <c r="K191" i="5"/>
  <c r="H358" i="6"/>
  <c r="AB345" i="6"/>
  <c r="V222" i="5"/>
  <c r="H363" i="6"/>
  <c r="T363" i="6"/>
  <c r="K232" i="5"/>
  <c r="H412" i="6"/>
  <c r="AB399" i="6"/>
  <c r="V255" i="5"/>
  <c r="CP135" i="1"/>
  <c r="O135" i="1" s="1"/>
  <c r="AA419" i="6"/>
  <c r="T266" i="5"/>
  <c r="H452" i="6"/>
  <c r="H444" i="6"/>
  <c r="T444" i="6"/>
  <c r="H497" i="6"/>
  <c r="AB490" i="6"/>
  <c r="V312" i="5"/>
  <c r="Y521" i="6"/>
  <c r="L351" i="5"/>
  <c r="Q351" i="5" s="1"/>
  <c r="L349" i="5"/>
  <c r="H538" i="6"/>
  <c r="AA532" i="6"/>
  <c r="T352" i="5"/>
  <c r="H519" i="6"/>
  <c r="AB512" i="6"/>
  <c r="V334" i="5"/>
  <c r="K338" i="5" s="1"/>
  <c r="V521" i="6"/>
  <c r="K343" i="5"/>
  <c r="U205" i="1"/>
  <c r="Y530" i="6" s="1"/>
  <c r="H549" i="6"/>
  <c r="AB543" i="6"/>
  <c r="V363" i="5"/>
  <c r="H563" i="6"/>
  <c r="H570" i="6"/>
  <c r="T563" i="6"/>
  <c r="R55" i="5"/>
  <c r="H63" i="5"/>
  <c r="W63" i="5" s="1"/>
  <c r="G59" i="6"/>
  <c r="G52" i="5"/>
  <c r="O52" i="5" s="1"/>
  <c r="R48" i="5"/>
  <c r="W52" i="5"/>
  <c r="G68" i="6"/>
  <c r="U85" i="5"/>
  <c r="H83" i="5" s="1"/>
  <c r="H95" i="5"/>
  <c r="CY61" i="1"/>
  <c r="X61" i="1" s="1"/>
  <c r="V145" i="6"/>
  <c r="CZ61" i="1"/>
  <c r="Y61" i="1" s="1"/>
  <c r="R124" i="5"/>
  <c r="G50" i="6"/>
  <c r="Y69" i="6"/>
  <c r="L64" i="5"/>
  <c r="Q64" i="5" s="1"/>
  <c r="L61" i="5"/>
  <c r="GK81" i="1"/>
  <c r="X208" i="6"/>
  <c r="CY36" i="1"/>
  <c r="X36" i="1" s="1"/>
  <c r="H117" i="5"/>
  <c r="CY65" i="1"/>
  <c r="X65" i="1" s="1"/>
  <c r="V149" i="6"/>
  <c r="K112" i="5"/>
  <c r="CZ65" i="1"/>
  <c r="Y65" i="1" s="1"/>
  <c r="S37" i="1"/>
  <c r="F226" i="6"/>
  <c r="E153" i="5"/>
  <c r="G225" i="6"/>
  <c r="V249" i="6"/>
  <c r="K166" i="5"/>
  <c r="G284" i="6"/>
  <c r="G340" i="6"/>
  <c r="W82" i="6"/>
  <c r="K68" i="5"/>
  <c r="H153" i="5"/>
  <c r="W153" i="5" s="1"/>
  <c r="GK111" i="1"/>
  <c r="X321" i="6"/>
  <c r="F381" i="6"/>
  <c r="E243" i="5"/>
  <c r="GK193" i="1"/>
  <c r="X490" i="6"/>
  <c r="K316" i="5"/>
  <c r="G520" i="6"/>
  <c r="AA188" i="6"/>
  <c r="T131" i="5"/>
  <c r="R200" i="5"/>
  <c r="P124" i="1"/>
  <c r="H277" i="5"/>
  <c r="V490" i="6"/>
  <c r="K314" i="5"/>
  <c r="H208" i="5"/>
  <c r="W208" i="5" s="1"/>
  <c r="R124" i="1"/>
  <c r="W129" i="1"/>
  <c r="G414" i="6"/>
  <c r="GK143" i="1"/>
  <c r="X423" i="6"/>
  <c r="R293" i="5"/>
  <c r="G297" i="5"/>
  <c r="O297" i="5" s="1"/>
  <c r="W297" i="5"/>
  <c r="U350" i="5"/>
  <c r="H348" i="5" s="1"/>
  <c r="T129" i="1"/>
  <c r="U361" i="5"/>
  <c r="U521" i="6"/>
  <c r="K346" i="5"/>
  <c r="CP208" i="1"/>
  <c r="O208" i="1" s="1"/>
  <c r="GM208" i="1" s="1"/>
  <c r="R364" i="5"/>
  <c r="G550" i="6"/>
  <c r="CY106" i="1"/>
  <c r="X106" i="1" s="1"/>
  <c r="AA433" i="6"/>
  <c r="H439" i="6"/>
  <c r="T274" i="5"/>
  <c r="AB209" i="1"/>
  <c r="G541" i="6" s="1"/>
  <c r="CR209" i="1"/>
  <c r="U69" i="6"/>
  <c r="K58" i="5"/>
  <c r="GN34" i="1"/>
  <c r="H60" i="6"/>
  <c r="Q49" i="1"/>
  <c r="W111" i="6" s="1"/>
  <c r="F111" i="6"/>
  <c r="E85" i="5"/>
  <c r="CY50" i="1"/>
  <c r="X50" i="1" s="1"/>
  <c r="AA113" i="6"/>
  <c r="T86" i="5"/>
  <c r="AA91" i="6"/>
  <c r="T74" i="5"/>
  <c r="H106" i="6"/>
  <c r="AA95" i="6"/>
  <c r="T77" i="5"/>
  <c r="T131" i="6"/>
  <c r="H131" i="6"/>
  <c r="K97" i="5"/>
  <c r="AA133" i="6"/>
  <c r="T98" i="5"/>
  <c r="AB147" i="6"/>
  <c r="V108" i="5"/>
  <c r="AB206" i="6"/>
  <c r="V142" i="5"/>
  <c r="AB210" i="6"/>
  <c r="H223" i="6"/>
  <c r="V145" i="5"/>
  <c r="CP91" i="1"/>
  <c r="O91" i="1" s="1"/>
  <c r="W232" i="6"/>
  <c r="GM57" i="1"/>
  <c r="AA165" i="6"/>
  <c r="T119" i="5"/>
  <c r="CY72" i="1"/>
  <c r="X72" i="1" s="1"/>
  <c r="F228" i="6"/>
  <c r="E154" i="5"/>
  <c r="W226" i="6"/>
  <c r="AB287" i="6"/>
  <c r="V186" i="5"/>
  <c r="P87" i="1"/>
  <c r="U228" i="6" s="1"/>
  <c r="U86" i="1"/>
  <c r="AA265" i="6"/>
  <c r="T173" i="5"/>
  <c r="V269" i="6"/>
  <c r="K178" i="5"/>
  <c r="AA186" i="6"/>
  <c r="T130" i="5"/>
  <c r="S87" i="1"/>
  <c r="V228" i="6" s="1"/>
  <c r="CP109" i="1"/>
  <c r="O109" i="1" s="1"/>
  <c r="W305" i="6"/>
  <c r="K201" i="5"/>
  <c r="H341" i="6"/>
  <c r="T341" i="6"/>
  <c r="K219" i="5"/>
  <c r="AA341" i="6"/>
  <c r="T219" i="5"/>
  <c r="T425" i="6"/>
  <c r="H425" i="6"/>
  <c r="K269" i="5"/>
  <c r="H356" i="6"/>
  <c r="AA345" i="6"/>
  <c r="T222" i="5"/>
  <c r="Y383" i="6"/>
  <c r="L254" i="5"/>
  <c r="Q254" i="5" s="1"/>
  <c r="L253" i="5"/>
  <c r="CP139" i="1"/>
  <c r="O139" i="1" s="1"/>
  <c r="W419" i="6"/>
  <c r="W399" i="6"/>
  <c r="K258" i="5"/>
  <c r="CP187" i="1"/>
  <c r="O187" i="1" s="1"/>
  <c r="V453" i="6"/>
  <c r="K293" i="5"/>
  <c r="CP199" i="1"/>
  <c r="O199" i="1" s="1"/>
  <c r="V510" i="6"/>
  <c r="AA417" i="6"/>
  <c r="T265" i="5"/>
  <c r="AB419" i="6"/>
  <c r="V266" i="5"/>
  <c r="H451" i="6"/>
  <c r="AB444" i="6"/>
  <c r="V282" i="5"/>
  <c r="K288" i="5" s="1"/>
  <c r="GO208" i="1"/>
  <c r="AA490" i="6"/>
  <c r="H496" i="6"/>
  <c r="T312" i="5"/>
  <c r="H508" i="6"/>
  <c r="AB501" i="6"/>
  <c r="V323" i="5"/>
  <c r="AB442" i="6"/>
  <c r="V280" i="5"/>
  <c r="H548" i="6"/>
  <c r="AA543" i="6"/>
  <c r="T363" i="5"/>
  <c r="CP211" i="1"/>
  <c r="O211" i="1" s="1"/>
  <c r="W543" i="6"/>
  <c r="K365" i="5"/>
  <c r="EC255" i="1"/>
  <c r="H568" i="6"/>
  <c r="AA563" i="6"/>
  <c r="T381" i="5"/>
  <c r="K384" i="5" s="1"/>
  <c r="X115" i="6"/>
  <c r="K92" i="5"/>
  <c r="GK53" i="1"/>
  <c r="X147" i="6"/>
  <c r="GK63" i="1"/>
  <c r="S85" i="5"/>
  <c r="H127" i="5"/>
  <c r="V40" i="6"/>
  <c r="K30" i="5"/>
  <c r="H62" i="5"/>
  <c r="W62" i="5" s="1"/>
  <c r="CP63" i="1"/>
  <c r="O63" i="1" s="1"/>
  <c r="U147" i="6"/>
  <c r="H139" i="5"/>
  <c r="GX85" i="1"/>
  <c r="R85" i="1"/>
  <c r="W163" i="5"/>
  <c r="G163" i="5"/>
  <c r="O163" i="5" s="1"/>
  <c r="R159" i="5"/>
  <c r="CY109" i="1"/>
  <c r="X109" i="1" s="1"/>
  <c r="V305" i="6"/>
  <c r="K200" i="5"/>
  <c r="CY115" i="1"/>
  <c r="X115" i="1" s="1"/>
  <c r="H340" i="6" s="1"/>
  <c r="V325" i="6"/>
  <c r="K212" i="5"/>
  <c r="CZ115" i="1"/>
  <c r="Y115" i="1" s="1"/>
  <c r="U85" i="1"/>
  <c r="Y226" i="6" s="1"/>
  <c r="AB87" i="1"/>
  <c r="G228" i="6" s="1"/>
  <c r="U289" i="6"/>
  <c r="K193" i="5"/>
  <c r="U345" i="6"/>
  <c r="K227" i="5"/>
  <c r="G398" i="6"/>
  <c r="X399" i="6"/>
  <c r="K259" i="5"/>
  <c r="R284" i="5"/>
  <c r="G290" i="5"/>
  <c r="O290" i="5" s="1"/>
  <c r="W290" i="5"/>
  <c r="V444" i="6"/>
  <c r="K284" i="5"/>
  <c r="R343" i="5"/>
  <c r="AA93" i="6"/>
  <c r="T75" i="5"/>
  <c r="AA232" i="6"/>
  <c r="T156" i="5"/>
  <c r="W345" i="6"/>
  <c r="K225" i="5"/>
  <c r="GX124" i="1"/>
  <c r="U365" i="6"/>
  <c r="K239" i="5"/>
  <c r="R129" i="1"/>
  <c r="U383" i="6"/>
  <c r="K250" i="5"/>
  <c r="H278" i="5"/>
  <c r="G281" i="5" s="1"/>
  <c r="O281" i="5" s="1"/>
  <c r="R299" i="5"/>
  <c r="G305" i="5"/>
  <c r="O305" i="5" s="1"/>
  <c r="X305" i="5"/>
  <c r="W135" i="6"/>
  <c r="K102" i="5"/>
  <c r="V124" i="1"/>
  <c r="S243" i="5"/>
  <c r="CR131" i="1"/>
  <c r="Q131" i="1" s="1"/>
  <c r="H248" i="5"/>
  <c r="H261" i="5"/>
  <c r="GK139" i="1"/>
  <c r="X419" i="6"/>
  <c r="BC26" i="1"/>
  <c r="F163" i="1"/>
  <c r="G461" i="6"/>
  <c r="CP193" i="1"/>
  <c r="O193" i="1" s="1"/>
  <c r="GM193" i="1" s="1"/>
  <c r="U490" i="6"/>
  <c r="K317" i="5"/>
  <c r="U532" i="6"/>
  <c r="K357" i="5"/>
  <c r="CP207" i="1"/>
  <c r="O207" i="1" s="1"/>
  <c r="CZ138" i="1"/>
  <c r="Y138" i="1" s="1"/>
  <c r="GN138" i="1" s="1"/>
  <c r="GK191" i="1"/>
  <c r="X476" i="6"/>
  <c r="V532" i="6"/>
  <c r="K354" i="5"/>
  <c r="W462" i="6"/>
  <c r="K300" i="5"/>
  <c r="CR197" i="1"/>
  <c r="Q197" i="1" s="1"/>
  <c r="H326" i="5"/>
  <c r="GK201" i="1"/>
  <c r="X512" i="6"/>
  <c r="AB205" i="1"/>
  <c r="G530" i="6" s="1"/>
  <c r="CR205" i="1"/>
  <c r="Q205" i="1" s="1"/>
  <c r="W530" i="6" s="1"/>
  <c r="W532" i="6"/>
  <c r="K355" i="5"/>
  <c r="H368" i="5"/>
  <c r="X372" i="5" s="1"/>
  <c r="GM249" i="1"/>
  <c r="GN249" i="1"/>
  <c r="GM251" i="1"/>
  <c r="GN251" i="1"/>
  <c r="ET246" i="1"/>
  <c r="P268" i="1"/>
  <c r="H440" i="6"/>
  <c r="AB433" i="6"/>
  <c r="V274" i="5"/>
  <c r="K278" i="5" s="1"/>
  <c r="GK199" i="1"/>
  <c r="X510" i="6"/>
  <c r="G570" i="6"/>
  <c r="AA551" i="6"/>
  <c r="T371" i="5"/>
  <c r="W246" i="1"/>
  <c r="F279" i="1"/>
  <c r="GB246" i="1"/>
  <c r="ES255" i="1"/>
  <c r="W40" i="6"/>
  <c r="K31" i="5"/>
  <c r="GK39" i="1"/>
  <c r="X80" i="6"/>
  <c r="H57" i="6"/>
  <c r="AA51" i="6"/>
  <c r="T37" i="5"/>
  <c r="K42" i="5" s="1"/>
  <c r="CP39" i="1"/>
  <c r="O39" i="1" s="1"/>
  <c r="U80" i="6"/>
  <c r="H128" i="6"/>
  <c r="AB115" i="6"/>
  <c r="V88" i="5"/>
  <c r="U56" i="1"/>
  <c r="H164" i="6"/>
  <c r="T149" i="6"/>
  <c r="H149" i="6"/>
  <c r="T91" i="6"/>
  <c r="H91" i="6"/>
  <c r="K74" i="5"/>
  <c r="H115" i="6"/>
  <c r="CP44" i="1"/>
  <c r="O44" i="1" s="1"/>
  <c r="GN57" i="1"/>
  <c r="AB133" i="6"/>
  <c r="V98" i="5"/>
  <c r="H144" i="6"/>
  <c r="T135" i="6"/>
  <c r="H135" i="6"/>
  <c r="AB188" i="6"/>
  <c r="V131" i="5"/>
  <c r="S89" i="1"/>
  <c r="V230" i="6" s="1"/>
  <c r="T186" i="6"/>
  <c r="H186" i="6"/>
  <c r="K130" i="5"/>
  <c r="CP81" i="1"/>
  <c r="O81" i="1" s="1"/>
  <c r="V208" i="6"/>
  <c r="AB131" i="6"/>
  <c r="V97" i="5"/>
  <c r="H140" i="6"/>
  <c r="AA135" i="6"/>
  <c r="T100" i="5"/>
  <c r="AB165" i="6"/>
  <c r="V119" i="5"/>
  <c r="AB90" i="1"/>
  <c r="CP98" i="1"/>
  <c r="O98" i="1" s="1"/>
  <c r="H343" i="6"/>
  <c r="K220" i="5"/>
  <c r="V87" i="1"/>
  <c r="Z228" i="6" s="1"/>
  <c r="Y289" i="6"/>
  <c r="L197" i="5"/>
  <c r="Q197" i="5" s="1"/>
  <c r="L272" i="5" s="1"/>
  <c r="L196" i="5"/>
  <c r="V365" i="6"/>
  <c r="K236" i="5"/>
  <c r="H244" i="6"/>
  <c r="AA234" i="6"/>
  <c r="T158" i="5"/>
  <c r="K160" i="5" s="1"/>
  <c r="J163" i="5" s="1"/>
  <c r="P163" i="5" s="1"/>
  <c r="AB98" i="1"/>
  <c r="H262" i="6"/>
  <c r="AB249" i="6"/>
  <c r="V164" i="5"/>
  <c r="CP105" i="1"/>
  <c r="O105" i="1" s="1"/>
  <c r="W287" i="6"/>
  <c r="Y305" i="6"/>
  <c r="L209" i="5"/>
  <c r="Q209" i="5" s="1"/>
  <c r="L206" i="5"/>
  <c r="P113" i="1"/>
  <c r="U323" i="6" s="1"/>
  <c r="F323" i="6"/>
  <c r="E208" i="5"/>
  <c r="CP118" i="1"/>
  <c r="O118" i="1" s="1"/>
  <c r="AB341" i="6"/>
  <c r="V219" i="5"/>
  <c r="CP133" i="1"/>
  <c r="O133" i="1" s="1"/>
  <c r="CP143" i="1"/>
  <c r="O143" i="1" s="1"/>
  <c r="W423" i="6"/>
  <c r="AB383" i="6"/>
  <c r="H396" i="6"/>
  <c r="V245" i="5"/>
  <c r="K252" i="5" s="1"/>
  <c r="AB425" i="6"/>
  <c r="V269" i="5"/>
  <c r="CP189" i="1"/>
  <c r="O189" i="1" s="1"/>
  <c r="V462" i="6"/>
  <c r="K299" i="5"/>
  <c r="AA421" i="6"/>
  <c r="T267" i="5"/>
  <c r="AA415" i="6"/>
  <c r="T264" i="5"/>
  <c r="AA423" i="6"/>
  <c r="T268" i="5"/>
  <c r="AA444" i="6"/>
  <c r="H450" i="6"/>
  <c r="T282" i="5"/>
  <c r="K287" i="5" s="1"/>
  <c r="W205" i="1"/>
  <c r="CP201" i="1"/>
  <c r="O201" i="1" s="1"/>
  <c r="W512" i="6"/>
  <c r="V209" i="1"/>
  <c r="Z541" i="6" s="1"/>
  <c r="AA501" i="6"/>
  <c r="H507" i="6"/>
  <c r="T323" i="5"/>
  <c r="AA442" i="6"/>
  <c r="T280" i="5"/>
  <c r="X82" i="6"/>
  <c r="K69" i="5"/>
  <c r="GK41" i="1"/>
  <c r="R79" i="5"/>
  <c r="G144" i="6"/>
  <c r="F78" i="6"/>
  <c r="E62" i="5"/>
  <c r="H71" i="5"/>
  <c r="G130" i="6"/>
  <c r="GK47" i="1"/>
  <c r="X95" i="6"/>
  <c r="K81" i="5"/>
  <c r="H155" i="5"/>
  <c r="W155" i="5" s="1"/>
  <c r="CR31" i="1"/>
  <c r="Q31" i="1" s="1"/>
  <c r="H40" i="5"/>
  <c r="X51" i="6"/>
  <c r="K41" i="5"/>
  <c r="GK31" i="1"/>
  <c r="GK35" i="1"/>
  <c r="X69" i="6"/>
  <c r="K57" i="5"/>
  <c r="H80" i="5"/>
  <c r="CR47" i="1"/>
  <c r="Q47" i="1" s="1"/>
  <c r="T133" i="6"/>
  <c r="H133" i="6"/>
  <c r="K98" i="5"/>
  <c r="R112" i="5"/>
  <c r="V210" i="6"/>
  <c r="K147" i="5"/>
  <c r="G264" i="6"/>
  <c r="G360" i="6"/>
  <c r="GK185" i="1"/>
  <c r="X444" i="6"/>
  <c r="K286" i="5"/>
  <c r="AA206" i="6"/>
  <c r="T142" i="5"/>
  <c r="T85" i="1"/>
  <c r="S155" i="5"/>
  <c r="R236" i="5"/>
  <c r="Q129" i="1"/>
  <c r="W381" i="6" s="1"/>
  <c r="R247" i="5"/>
  <c r="G254" i="5"/>
  <c r="O254" i="5" s="1"/>
  <c r="W254" i="5"/>
  <c r="V383" i="6"/>
  <c r="K247" i="5"/>
  <c r="EI26" i="1"/>
  <c r="P157" i="1"/>
  <c r="G452" i="6"/>
  <c r="G340" i="5"/>
  <c r="O340" i="5" s="1"/>
  <c r="R336" i="5"/>
  <c r="W340" i="5"/>
  <c r="V512" i="6"/>
  <c r="K336" i="5"/>
  <c r="CY201" i="1"/>
  <c r="X201" i="1" s="1"/>
  <c r="CY41" i="1"/>
  <c r="X41" i="1" s="1"/>
  <c r="W249" i="6"/>
  <c r="K167" i="5"/>
  <c r="W269" i="6"/>
  <c r="K179" i="5"/>
  <c r="S208" i="5"/>
  <c r="H204" i="5" s="1"/>
  <c r="G209" i="5" s="1"/>
  <c r="O209" i="5" s="1"/>
  <c r="V129" i="1"/>
  <c r="Z381" i="6" s="1"/>
  <c r="G498" i="6"/>
  <c r="CZ35" i="1"/>
  <c r="Y35" i="1" s="1"/>
  <c r="CR83" i="1"/>
  <c r="Q83" i="1" s="1"/>
  <c r="H148" i="5"/>
  <c r="U305" i="6"/>
  <c r="K203" i="5"/>
  <c r="GK121" i="1"/>
  <c r="X345" i="6"/>
  <c r="K226" i="5"/>
  <c r="U243" i="5"/>
  <c r="H241" i="5" s="1"/>
  <c r="H262" i="5"/>
  <c r="W270" i="5" s="1"/>
  <c r="V399" i="6"/>
  <c r="K257" i="5"/>
  <c r="GK135" i="1"/>
  <c r="X415" i="6"/>
  <c r="CP183" i="1"/>
  <c r="O183" i="1" s="1"/>
  <c r="GM183" i="1" s="1"/>
  <c r="U442" i="6"/>
  <c r="V501" i="6"/>
  <c r="K325" i="5"/>
  <c r="Y512" i="6"/>
  <c r="L340" i="5"/>
  <c r="Q340" i="5" s="1"/>
  <c r="L374" i="5" s="1"/>
  <c r="L339" i="5"/>
  <c r="H359" i="5"/>
  <c r="CZ142" i="1"/>
  <c r="Y142" i="1" s="1"/>
  <c r="Y532" i="6"/>
  <c r="L362" i="5"/>
  <c r="Q362" i="5" s="1"/>
  <c r="L360" i="5"/>
  <c r="V543" i="6"/>
  <c r="K364" i="5"/>
  <c r="W490" i="6"/>
  <c r="K315" i="5"/>
  <c r="U501" i="6"/>
  <c r="K328" i="5"/>
  <c r="U543" i="6"/>
  <c r="K367" i="5"/>
  <c r="R382" i="5"/>
  <c r="W387" i="5"/>
  <c r="G387" i="5"/>
  <c r="O387" i="5" s="1"/>
  <c r="AT246" i="1"/>
  <c r="F273" i="1"/>
  <c r="CR35" i="1"/>
  <c r="Q35" i="1" s="1"/>
  <c r="H56" i="5"/>
  <c r="G64" i="5" s="1"/>
  <c r="O64" i="5" s="1"/>
  <c r="X40" i="6"/>
  <c r="K32" i="5"/>
  <c r="CY29" i="1"/>
  <c r="X29" i="1" s="1"/>
  <c r="H40" i="6"/>
  <c r="GK33" i="1"/>
  <c r="X60" i="6"/>
  <c r="CP41" i="1"/>
  <c r="O41" i="1" s="1"/>
  <c r="U82" i="6"/>
  <c r="K70" i="5"/>
  <c r="GK37" i="1"/>
  <c r="X78" i="6"/>
  <c r="AB51" i="6"/>
  <c r="H58" i="6"/>
  <c r="V37" i="5"/>
  <c r="K43" i="5" s="1"/>
  <c r="AB39" i="1"/>
  <c r="G80" i="6" s="1"/>
  <c r="CP51" i="1"/>
  <c r="O51" i="1" s="1"/>
  <c r="U113" i="6"/>
  <c r="CP60" i="1"/>
  <c r="O60" i="1" s="1"/>
  <c r="W89" i="1"/>
  <c r="AB167" i="6"/>
  <c r="V120" i="5"/>
  <c r="V190" i="6"/>
  <c r="K135" i="5"/>
  <c r="AA131" i="6"/>
  <c r="T97" i="5"/>
  <c r="H142" i="6"/>
  <c r="AB135" i="6"/>
  <c r="V100" i="5"/>
  <c r="AB186" i="6"/>
  <c r="V130" i="5"/>
  <c r="GX86" i="1"/>
  <c r="AB232" i="6"/>
  <c r="V156" i="5"/>
  <c r="V169" i="6"/>
  <c r="K124" i="5"/>
  <c r="CP93" i="1"/>
  <c r="O93" i="1" s="1"/>
  <c r="U234" i="6"/>
  <c r="H221" i="6"/>
  <c r="AA210" i="6"/>
  <c r="T145" i="5"/>
  <c r="H249" i="6"/>
  <c r="H264" i="6"/>
  <c r="T249" i="6"/>
  <c r="AB305" i="6"/>
  <c r="H318" i="6"/>
  <c r="V198" i="5"/>
  <c r="CP77" i="1"/>
  <c r="O77" i="1" s="1"/>
  <c r="W190" i="6"/>
  <c r="K136" i="5"/>
  <c r="CZ94" i="1"/>
  <c r="Y94" i="1" s="1"/>
  <c r="H269" i="6"/>
  <c r="V289" i="6"/>
  <c r="K190" i="5"/>
  <c r="CP99" i="1"/>
  <c r="O99" i="1" s="1"/>
  <c r="W267" i="6"/>
  <c r="AA249" i="6"/>
  <c r="H260" i="6"/>
  <c r="T164" i="5"/>
  <c r="CP111" i="1"/>
  <c r="O111" i="1" s="1"/>
  <c r="W321" i="6"/>
  <c r="T417" i="6"/>
  <c r="H417" i="6"/>
  <c r="K265" i="5"/>
  <c r="AB363" i="6"/>
  <c r="V232" i="5"/>
  <c r="U381" i="6"/>
  <c r="H394" i="6"/>
  <c r="AA383" i="6"/>
  <c r="T245" i="5"/>
  <c r="K251" i="5" s="1"/>
  <c r="AB417" i="6"/>
  <c r="V265" i="5"/>
  <c r="AB421" i="6"/>
  <c r="V267" i="5"/>
  <c r="V476" i="6"/>
  <c r="K307" i="5"/>
  <c r="AA399" i="6"/>
  <c r="H410" i="6"/>
  <c r="T255" i="5"/>
  <c r="AA425" i="6"/>
  <c r="T269" i="5"/>
  <c r="AB415" i="6"/>
  <c r="V264" i="5"/>
  <c r="AB423" i="6"/>
  <c r="V268" i="5"/>
  <c r="F530" i="6"/>
  <c r="E350" i="5"/>
  <c r="GX205" i="1"/>
  <c r="GB215" i="1" s="1"/>
  <c r="AB551" i="6"/>
  <c r="V371" i="5"/>
  <c r="AB532" i="6"/>
  <c r="H539" i="6"/>
  <c r="V352" i="5"/>
  <c r="U209" i="1"/>
  <c r="F541" i="6"/>
  <c r="E361" i="5"/>
  <c r="CP213" i="1"/>
  <c r="O213" i="1" s="1"/>
  <c r="U551" i="6"/>
  <c r="H569" i="6"/>
  <c r="AB563" i="6"/>
  <c r="V381" i="5"/>
  <c r="K385" i="5" s="1"/>
  <c r="J387" i="5" s="1"/>
  <c r="P387" i="5" s="1"/>
  <c r="W64" i="5"/>
  <c r="H82" i="5"/>
  <c r="W87" i="5" s="1"/>
  <c r="G110" i="6"/>
  <c r="R39" i="5"/>
  <c r="W45" i="5"/>
  <c r="G45" i="5"/>
  <c r="O45" i="5" s="1"/>
  <c r="H72" i="5"/>
  <c r="G76" i="5" s="1"/>
  <c r="O76" i="5" s="1"/>
  <c r="H94" i="5"/>
  <c r="H128" i="5"/>
  <c r="R30" i="5"/>
  <c r="G36" i="5"/>
  <c r="O36" i="5" s="1"/>
  <c r="W36" i="5"/>
  <c r="GK43" i="1"/>
  <c r="X91" i="6"/>
  <c r="X135" i="6"/>
  <c r="GK59" i="1"/>
  <c r="CY69" i="1"/>
  <c r="X69" i="1" s="1"/>
  <c r="V167" i="6"/>
  <c r="H154" i="5"/>
  <c r="W154" i="5" s="1"/>
  <c r="H116" i="5"/>
  <c r="G121" i="5" s="1"/>
  <c r="O121" i="5" s="1"/>
  <c r="G164" i="6"/>
  <c r="CP66" i="1"/>
  <c r="O66" i="1" s="1"/>
  <c r="GM66" i="1" s="1"/>
  <c r="CR71" i="1"/>
  <c r="Q71" i="1" s="1"/>
  <c r="H125" i="5"/>
  <c r="W132" i="5" s="1"/>
  <c r="X169" i="6"/>
  <c r="K126" i="5"/>
  <c r="GK71" i="1"/>
  <c r="H140" i="5"/>
  <c r="G205" i="6"/>
  <c r="V345" i="6"/>
  <c r="K224" i="5"/>
  <c r="P85" i="1"/>
  <c r="U226" i="6" s="1"/>
  <c r="S154" i="5"/>
  <c r="H150" i="5" s="1"/>
  <c r="U155" i="5"/>
  <c r="H151" i="5" s="1"/>
  <c r="G157" i="5" s="1"/>
  <c r="O157" i="5" s="1"/>
  <c r="U249" i="6"/>
  <c r="K169" i="5"/>
  <c r="GK97" i="1"/>
  <c r="X265" i="6"/>
  <c r="R190" i="5"/>
  <c r="W197" i="5"/>
  <c r="G197" i="5"/>
  <c r="O197" i="5" s="1"/>
  <c r="G304" i="6"/>
  <c r="GK123" i="1"/>
  <c r="X361" i="6"/>
  <c r="H240" i="5"/>
  <c r="U129" i="1"/>
  <c r="Y381" i="6" s="1"/>
  <c r="G311" i="5"/>
  <c r="O311" i="5" s="1"/>
  <c r="R307" i="5"/>
  <c r="X311" i="5"/>
  <c r="G489" i="6"/>
  <c r="G529" i="6"/>
  <c r="CZ41" i="1"/>
  <c r="Y41" i="1" s="1"/>
  <c r="AB93" i="6"/>
  <c r="V75" i="5"/>
  <c r="W115" i="6"/>
  <c r="K91" i="5"/>
  <c r="V85" i="1"/>
  <c r="Z226" i="6" s="1"/>
  <c r="H205" i="5"/>
  <c r="G320" i="6"/>
  <c r="CY119" i="1"/>
  <c r="X119" i="1" s="1"/>
  <c r="T343" i="6" s="1"/>
  <c r="V343" i="6"/>
  <c r="CZ119" i="1"/>
  <c r="Y119" i="1" s="1"/>
  <c r="GX129" i="1"/>
  <c r="H318" i="5"/>
  <c r="CY53" i="1"/>
  <c r="X53" i="1" s="1"/>
  <c r="GK83" i="1"/>
  <c r="X210" i="6"/>
  <c r="K149" i="5"/>
  <c r="CR127" i="1"/>
  <c r="Q127" i="1" s="1"/>
  <c r="H237" i="5"/>
  <c r="W244" i="5" s="1"/>
  <c r="S129" i="1"/>
  <c r="CP129" i="1" s="1"/>
  <c r="O129" i="1" s="1"/>
  <c r="GK183" i="1"/>
  <c r="X442" i="6"/>
  <c r="GK195" i="1"/>
  <c r="X499" i="6"/>
  <c r="G509" i="6"/>
  <c r="S350" i="5"/>
  <c r="H347" i="5" s="1"/>
  <c r="CY116" i="1"/>
  <c r="X116" i="1" s="1"/>
  <c r="GM116" i="1" s="1"/>
  <c r="W444" i="6"/>
  <c r="K285" i="5"/>
  <c r="R354" i="5"/>
  <c r="G540" i="6"/>
  <c r="X543" i="6"/>
  <c r="K366" i="5"/>
  <c r="GK197" i="1"/>
  <c r="X501" i="6"/>
  <c r="K327" i="5"/>
  <c r="H350" i="5"/>
  <c r="X350" i="5" s="1"/>
  <c r="S361" i="5"/>
  <c r="H358" i="5" s="1"/>
  <c r="CZ134" i="1"/>
  <c r="Y134" i="1" s="1"/>
  <c r="GM134" i="1" s="1"/>
  <c r="H361" i="5"/>
  <c r="X361" i="5" s="1"/>
  <c r="G378" i="5"/>
  <c r="O378" i="5" s="1"/>
  <c r="W378" i="5"/>
  <c r="G380" i="5"/>
  <c r="O380" i="5" s="1"/>
  <c r="W380" i="5"/>
  <c r="CR203" i="1"/>
  <c r="Q203" i="1" s="1"/>
  <c r="H344" i="5"/>
  <c r="G351" i="5" s="1"/>
  <c r="O351" i="5" s="1"/>
  <c r="EH246" i="1"/>
  <c r="P264" i="1"/>
  <c r="BC246" i="1"/>
  <c r="F271" i="1"/>
  <c r="GN97" i="1"/>
  <c r="GM97" i="1"/>
  <c r="GN78" i="1"/>
  <c r="GM78" i="1"/>
  <c r="GM91" i="1"/>
  <c r="GN91" i="1"/>
  <c r="GM109" i="1"/>
  <c r="GN109" i="1"/>
  <c r="GM139" i="1"/>
  <c r="GN139" i="1"/>
  <c r="GO211" i="1"/>
  <c r="GM211" i="1"/>
  <c r="GM42" i="1"/>
  <c r="GN42" i="1"/>
  <c r="GM105" i="1"/>
  <c r="GN105" i="1"/>
  <c r="GN132" i="1"/>
  <c r="GM132" i="1"/>
  <c r="GM143" i="1"/>
  <c r="GN143" i="1"/>
  <c r="GM182" i="1"/>
  <c r="GN182" i="1"/>
  <c r="GM201" i="1"/>
  <c r="GN201" i="1"/>
  <c r="GB178" i="1"/>
  <c r="ES215" i="1"/>
  <c r="GN106" i="1"/>
  <c r="GM106" i="1"/>
  <c r="CJ178" i="1"/>
  <c r="BA215" i="1"/>
  <c r="AB35" i="1"/>
  <c r="R49" i="1"/>
  <c r="U54" i="1"/>
  <c r="CZ38" i="1"/>
  <c r="Y38" i="1" s="1"/>
  <c r="CY38" i="1"/>
  <c r="X38" i="1" s="1"/>
  <c r="W56" i="1"/>
  <c r="P56" i="1"/>
  <c r="CZ50" i="1"/>
  <c r="Y50" i="1" s="1"/>
  <c r="GN69" i="1"/>
  <c r="GM69" i="1"/>
  <c r="GN53" i="1"/>
  <c r="CZ39" i="1"/>
  <c r="Y39" i="1" s="1"/>
  <c r="CP50" i="1"/>
  <c r="O50" i="1" s="1"/>
  <c r="S90" i="1"/>
  <c r="U90" i="1"/>
  <c r="GK29" i="1"/>
  <c r="GK28" i="1"/>
  <c r="GM28" i="1" s="1"/>
  <c r="CZ29" i="1"/>
  <c r="Y29" i="1" s="1"/>
  <c r="CZ33" i="1"/>
  <c r="Y33" i="1" s="1"/>
  <c r="CP37" i="1"/>
  <c r="O37" i="1" s="1"/>
  <c r="V49" i="1"/>
  <c r="Z111" i="6" s="1"/>
  <c r="GX49" i="1"/>
  <c r="CZ40" i="1"/>
  <c r="Y40" i="1" s="1"/>
  <c r="CY40" i="1"/>
  <c r="X40" i="1" s="1"/>
  <c r="CY37" i="1"/>
  <c r="X37" i="1" s="1"/>
  <c r="Q56" i="1"/>
  <c r="CP40" i="1"/>
  <c r="O40" i="1" s="1"/>
  <c r="P49" i="1"/>
  <c r="U111" i="6" s="1"/>
  <c r="R56" i="1"/>
  <c r="GK56" i="1" s="1"/>
  <c r="CY39" i="1"/>
  <c r="X39" i="1" s="1"/>
  <c r="W54" i="1"/>
  <c r="GN52" i="1"/>
  <c r="AB78" i="1"/>
  <c r="W86" i="1"/>
  <c r="T86" i="1"/>
  <c r="R90" i="1"/>
  <c r="GK90" i="1" s="1"/>
  <c r="R86" i="1"/>
  <c r="GK86" i="1" s="1"/>
  <c r="T56" i="1"/>
  <c r="GN64" i="1"/>
  <c r="GM64" i="1"/>
  <c r="CY74" i="1"/>
  <c r="X74" i="1" s="1"/>
  <c r="CP83" i="1"/>
  <c r="O83" i="1" s="1"/>
  <c r="T87" i="1"/>
  <c r="GX87" i="1"/>
  <c r="R87" i="1"/>
  <c r="Q90" i="1"/>
  <c r="GM84" i="1"/>
  <c r="GN84" i="1"/>
  <c r="S86" i="1"/>
  <c r="T89" i="1"/>
  <c r="GN119" i="1"/>
  <c r="GM119" i="1"/>
  <c r="W90" i="1"/>
  <c r="U89" i="1"/>
  <c r="Y230" i="6" s="1"/>
  <c r="GM94" i="1"/>
  <c r="GN94" i="1"/>
  <c r="CZ101" i="1"/>
  <c r="Y101" i="1" s="1"/>
  <c r="CY101" i="1"/>
  <c r="X101" i="1" s="1"/>
  <c r="AB102" i="1"/>
  <c r="AB106" i="1"/>
  <c r="GX112" i="1"/>
  <c r="P90" i="1"/>
  <c r="CP90" i="1" s="1"/>
  <c r="O90" i="1" s="1"/>
  <c r="GK100" i="1"/>
  <c r="CZ100" i="1"/>
  <c r="Y100" i="1" s="1"/>
  <c r="CR126" i="1"/>
  <c r="Q126" i="1" s="1"/>
  <c r="CP126" i="1" s="1"/>
  <c r="O126" i="1" s="1"/>
  <c r="AB126" i="1"/>
  <c r="GM117" i="1"/>
  <c r="GN117" i="1"/>
  <c r="GM122" i="1"/>
  <c r="GN122" i="1"/>
  <c r="CI26" i="1"/>
  <c r="AZ147" i="1"/>
  <c r="GN116" i="1"/>
  <c r="GM145" i="1"/>
  <c r="GN145" i="1"/>
  <c r="AO26" i="1"/>
  <c r="F151" i="1"/>
  <c r="AO284" i="1"/>
  <c r="GM125" i="1"/>
  <c r="GN125" i="1"/>
  <c r="BB26" i="1"/>
  <c r="F160" i="1"/>
  <c r="BB284" i="1"/>
  <c r="AU26" i="1"/>
  <c r="F166" i="1"/>
  <c r="AU284" i="1"/>
  <c r="CP181" i="1"/>
  <c r="O181" i="1" s="1"/>
  <c r="CY191" i="1"/>
  <c r="X191" i="1" s="1"/>
  <c r="CZ191" i="1"/>
  <c r="Y191" i="1" s="1"/>
  <c r="AI178" i="1"/>
  <c r="V215" i="1"/>
  <c r="AQ26" i="1"/>
  <c r="F157" i="1"/>
  <c r="AQ284" i="1"/>
  <c r="CP180" i="1"/>
  <c r="O180" i="1" s="1"/>
  <c r="AC215" i="1"/>
  <c r="GO192" i="1"/>
  <c r="GM192" i="1"/>
  <c r="P205" i="1"/>
  <c r="T205" i="1"/>
  <c r="S205" i="1"/>
  <c r="V530" i="6" s="1"/>
  <c r="GM206" i="1"/>
  <c r="AP178" i="1"/>
  <c r="F224" i="1"/>
  <c r="EM178" i="1"/>
  <c r="P234" i="1"/>
  <c r="EP26" i="1"/>
  <c r="P154" i="1"/>
  <c r="GM185" i="1"/>
  <c r="GN185" i="1"/>
  <c r="CP191" i="1"/>
  <c r="O191" i="1" s="1"/>
  <c r="CZ204" i="1"/>
  <c r="Y204" i="1" s="1"/>
  <c r="R209" i="1"/>
  <c r="EI178" i="1"/>
  <c r="P225" i="1"/>
  <c r="EI284" i="1"/>
  <c r="W209" i="1"/>
  <c r="V205" i="1"/>
  <c r="F276" i="1"/>
  <c r="T246" i="1"/>
  <c r="AF178" i="1"/>
  <c r="S215" i="1"/>
  <c r="CI246" i="1"/>
  <c r="AZ255" i="1"/>
  <c r="DN246" i="1"/>
  <c r="P278" i="1"/>
  <c r="CG246" i="1"/>
  <c r="AX255" i="1"/>
  <c r="DO246" i="1"/>
  <c r="P279" i="1"/>
  <c r="V246" i="1"/>
  <c r="F278" i="1"/>
  <c r="DM255" i="1"/>
  <c r="DZ246" i="1"/>
  <c r="GO207" i="1"/>
  <c r="BA246" i="1"/>
  <c r="F275" i="1"/>
  <c r="CP30" i="1"/>
  <c r="O30" i="1" s="1"/>
  <c r="GM29" i="1"/>
  <c r="GN29" i="1"/>
  <c r="GM36" i="1"/>
  <c r="GN36" i="1"/>
  <c r="CY33" i="1"/>
  <c r="X33" i="1" s="1"/>
  <c r="H68" i="6" s="1"/>
  <c r="CY44" i="1"/>
  <c r="X44" i="1" s="1"/>
  <c r="CZ44" i="1"/>
  <c r="Y44" i="1" s="1"/>
  <c r="CY48" i="1"/>
  <c r="X48" i="1" s="1"/>
  <c r="CZ48" i="1"/>
  <c r="Y48" i="1" s="1"/>
  <c r="GM39" i="1"/>
  <c r="CY46" i="1"/>
  <c r="X46" i="1" s="1"/>
  <c r="CZ46" i="1"/>
  <c r="Y46" i="1" s="1"/>
  <c r="U49" i="1"/>
  <c r="Y111" i="6" s="1"/>
  <c r="GN65" i="1"/>
  <c r="GM65" i="1"/>
  <c r="V56" i="1"/>
  <c r="GN55" i="1"/>
  <c r="GM55" i="1"/>
  <c r="CP46" i="1"/>
  <c r="O46" i="1" s="1"/>
  <c r="GM68" i="1"/>
  <c r="GN68" i="1"/>
  <c r="GM59" i="1"/>
  <c r="GN59" i="1"/>
  <c r="V90" i="1"/>
  <c r="GN63" i="1"/>
  <c r="CZ72" i="1"/>
  <c r="Y72" i="1" s="1"/>
  <c r="AB74" i="1"/>
  <c r="CZ71" i="1"/>
  <c r="Y71" i="1" s="1"/>
  <c r="CY71" i="1"/>
  <c r="X71" i="1" s="1"/>
  <c r="CP88" i="1"/>
  <c r="O88" i="1" s="1"/>
  <c r="GM98" i="1"/>
  <c r="GN98" i="1"/>
  <c r="GM95" i="1"/>
  <c r="GN95" i="1"/>
  <c r="GN70" i="1"/>
  <c r="CP87" i="1"/>
  <c r="O87" i="1" s="1"/>
  <c r="R112" i="1"/>
  <c r="GK112" i="1" s="1"/>
  <c r="CZ96" i="1"/>
  <c r="Y96" i="1" s="1"/>
  <c r="CP100" i="1"/>
  <c r="O100" i="1" s="1"/>
  <c r="CY103" i="1"/>
  <c r="X103" i="1" s="1"/>
  <c r="CZ103" i="1"/>
  <c r="Y103" i="1" s="1"/>
  <c r="Q113" i="1"/>
  <c r="CZ74" i="1"/>
  <c r="Y74" i="1" s="1"/>
  <c r="GM74" i="1" s="1"/>
  <c r="T90" i="1"/>
  <c r="CR128" i="1"/>
  <c r="Q128" i="1" s="1"/>
  <c r="CP128" i="1" s="1"/>
  <c r="O128" i="1" s="1"/>
  <c r="AB128" i="1"/>
  <c r="GM140" i="1"/>
  <c r="GN140" i="1"/>
  <c r="EM26" i="1"/>
  <c r="P166" i="1"/>
  <c r="EM284" i="1"/>
  <c r="GM133" i="1"/>
  <c r="GN133" i="1"/>
  <c r="CZ102" i="1"/>
  <c r="Y102" i="1" s="1"/>
  <c r="CG26" i="1"/>
  <c r="AX147" i="1"/>
  <c r="EH26" i="1"/>
  <c r="P156" i="1"/>
  <c r="EH284" i="1"/>
  <c r="EG26" i="1"/>
  <c r="P151" i="1"/>
  <c r="EG284" i="1"/>
  <c r="CY195" i="1"/>
  <c r="X195" i="1" s="1"/>
  <c r="CZ195" i="1"/>
  <c r="Y195" i="1" s="1"/>
  <c r="AG178" i="1"/>
  <c r="T215" i="1"/>
  <c r="AU178" i="1"/>
  <c r="F234" i="1"/>
  <c r="GA178" i="1"/>
  <c r="ER215" i="1"/>
  <c r="ET178" i="1"/>
  <c r="P228" i="1"/>
  <c r="GO193" i="1"/>
  <c r="GM200" i="1"/>
  <c r="GN200" i="1"/>
  <c r="CY204" i="1"/>
  <c r="X204" i="1" s="1"/>
  <c r="GM184" i="1"/>
  <c r="GN184" i="1"/>
  <c r="GO198" i="1"/>
  <c r="GM198" i="1"/>
  <c r="CY203" i="1"/>
  <c r="X203" i="1" s="1"/>
  <c r="CZ203" i="1"/>
  <c r="Y203" i="1" s="1"/>
  <c r="P209" i="1"/>
  <c r="U541" i="6" s="1"/>
  <c r="Q209" i="1"/>
  <c r="GM213" i="1"/>
  <c r="GO213" i="1"/>
  <c r="EU178" i="1"/>
  <c r="P231" i="1"/>
  <c r="EM246" i="1"/>
  <c r="P274" i="1"/>
  <c r="W178" i="1"/>
  <c r="F239" i="1"/>
  <c r="DQ255" i="1"/>
  <c r="ED246" i="1"/>
  <c r="FY246" i="1"/>
  <c r="EP255" i="1"/>
  <c r="DW246" i="1"/>
  <c r="DJ255" i="1"/>
  <c r="DK255" i="1"/>
  <c r="DX246" i="1"/>
  <c r="Q255" i="1"/>
  <c r="AD246" i="1"/>
  <c r="GN41" i="1"/>
  <c r="GM41" i="1"/>
  <c r="GM51" i="1"/>
  <c r="GN51" i="1"/>
  <c r="V54" i="1"/>
  <c r="R54" i="1"/>
  <c r="GK54" i="1" s="1"/>
  <c r="T54" i="1"/>
  <c r="GX54" i="1"/>
  <c r="GM43" i="1"/>
  <c r="GN43" i="1"/>
  <c r="CP48" i="1"/>
  <c r="O48" i="1" s="1"/>
  <c r="P54" i="1"/>
  <c r="CP54" i="1" s="1"/>
  <c r="O54" i="1" s="1"/>
  <c r="GM60" i="1"/>
  <c r="GN60" i="1"/>
  <c r="GM72" i="1"/>
  <c r="GN72" i="1"/>
  <c r="GN62" i="1"/>
  <c r="GM62" i="1"/>
  <c r="GM80" i="1"/>
  <c r="GN80" i="1"/>
  <c r="GM73" i="1"/>
  <c r="GN73" i="1"/>
  <c r="CY81" i="1"/>
  <c r="X81" i="1" s="1"/>
  <c r="CZ81" i="1"/>
  <c r="Y81" i="1" s="1"/>
  <c r="CY85" i="1"/>
  <c r="X85" i="1" s="1"/>
  <c r="CZ85" i="1"/>
  <c r="Y85" i="1" s="1"/>
  <c r="GX90" i="1"/>
  <c r="GM92" i="1"/>
  <c r="GN92" i="1"/>
  <c r="GM93" i="1"/>
  <c r="GN93" i="1"/>
  <c r="GM82" i="1"/>
  <c r="GN82" i="1"/>
  <c r="W112" i="1"/>
  <c r="S112" i="1"/>
  <c r="T112" i="1"/>
  <c r="GM110" i="1"/>
  <c r="GN110" i="1"/>
  <c r="GM101" i="1"/>
  <c r="GN101" i="1"/>
  <c r="CY107" i="1"/>
  <c r="X107" i="1" s="1"/>
  <c r="CZ107" i="1"/>
  <c r="Y107" i="1" s="1"/>
  <c r="V112" i="1"/>
  <c r="CY96" i="1"/>
  <c r="X96" i="1" s="1"/>
  <c r="GM96" i="1" s="1"/>
  <c r="GM108" i="1"/>
  <c r="GN108" i="1"/>
  <c r="CP86" i="1"/>
  <c r="O86" i="1" s="1"/>
  <c r="CP107" i="1"/>
  <c r="O107" i="1" s="1"/>
  <c r="EU26" i="1"/>
  <c r="P163" i="1"/>
  <c r="EU284" i="1"/>
  <c r="CP103" i="1"/>
  <c r="O103" i="1" s="1"/>
  <c r="W113" i="1"/>
  <c r="AB130" i="1"/>
  <c r="CR130" i="1"/>
  <c r="Q130" i="1" s="1"/>
  <c r="CP130" i="1" s="1"/>
  <c r="O130" i="1" s="1"/>
  <c r="GM137" i="1"/>
  <c r="GN137" i="1"/>
  <c r="U112" i="1"/>
  <c r="AH147" i="1" s="1"/>
  <c r="AP26" i="1"/>
  <c r="F156" i="1"/>
  <c r="AP284" i="1"/>
  <c r="GN142" i="1"/>
  <c r="GM142" i="1"/>
  <c r="ET26" i="1"/>
  <c r="P160" i="1"/>
  <c r="ET284" i="1"/>
  <c r="CY187" i="1"/>
  <c r="X187" i="1" s="1"/>
  <c r="CZ187" i="1"/>
  <c r="Y187" i="1" s="1"/>
  <c r="DX215" i="1"/>
  <c r="CY199" i="1"/>
  <c r="X199" i="1" s="1"/>
  <c r="CZ199" i="1"/>
  <c r="Y199" i="1" s="1"/>
  <c r="GM135" i="1"/>
  <c r="GN135" i="1"/>
  <c r="CI178" i="1"/>
  <c r="AZ215" i="1"/>
  <c r="R255" i="1"/>
  <c r="AE246" i="1"/>
  <c r="AK215" i="1"/>
  <c r="AB204" i="1"/>
  <c r="CR204" i="1"/>
  <c r="Q204" i="1" s="1"/>
  <c r="CP204" i="1" s="1"/>
  <c r="O204" i="1" s="1"/>
  <c r="AQ178" i="1"/>
  <c r="F225" i="1"/>
  <c r="EP178" i="1"/>
  <c r="P222" i="1"/>
  <c r="CP195" i="1"/>
  <c r="O195" i="1" s="1"/>
  <c r="AX178" i="1"/>
  <c r="F222" i="1"/>
  <c r="AB202" i="1"/>
  <c r="CR202" i="1"/>
  <c r="Q202" i="1" s="1"/>
  <c r="CP202" i="1" s="1"/>
  <c r="O202" i="1" s="1"/>
  <c r="EB215" i="1"/>
  <c r="GO212" i="1"/>
  <c r="GM212" i="1"/>
  <c r="DU246" i="1"/>
  <c r="FZ255" i="1"/>
  <c r="DH255" i="1"/>
  <c r="FX255" i="1"/>
  <c r="FW255" i="1"/>
  <c r="U246" i="1"/>
  <c r="F277" i="1"/>
  <c r="DW215" i="1"/>
  <c r="GA246" i="1"/>
  <c r="ER255" i="1"/>
  <c r="AC246" i="1"/>
  <c r="CE255" i="1"/>
  <c r="CH255" i="1"/>
  <c r="P255" i="1"/>
  <c r="CF255" i="1"/>
  <c r="GM210" i="1"/>
  <c r="GO210" i="1"/>
  <c r="AL246" i="1"/>
  <c r="Y255" i="1"/>
  <c r="EC246" i="1"/>
  <c r="DP255" i="1"/>
  <c r="P276" i="1"/>
  <c r="DL246" i="1"/>
  <c r="W49" i="1"/>
  <c r="EB147" i="1" s="1"/>
  <c r="S49" i="1"/>
  <c r="V111" i="6" s="1"/>
  <c r="T49" i="1"/>
  <c r="DY147" i="1" s="1"/>
  <c r="CP35" i="1"/>
  <c r="O35" i="1" s="1"/>
  <c r="GN32" i="1"/>
  <c r="GM32" i="1"/>
  <c r="AB37" i="1"/>
  <c r="G78" i="6" s="1"/>
  <c r="GN45" i="1"/>
  <c r="GM45" i="1"/>
  <c r="GN61" i="1"/>
  <c r="GM61" i="1"/>
  <c r="CP38" i="1"/>
  <c r="O38" i="1" s="1"/>
  <c r="GM67" i="1"/>
  <c r="GN67" i="1"/>
  <c r="S56" i="1"/>
  <c r="CY77" i="1"/>
  <c r="X77" i="1" s="1"/>
  <c r="CZ77" i="1"/>
  <c r="Y77" i="1" s="1"/>
  <c r="GM58" i="1"/>
  <c r="GN58" i="1"/>
  <c r="GM75" i="1"/>
  <c r="GN75" i="1"/>
  <c r="GM79" i="1"/>
  <c r="GN79" i="1"/>
  <c r="P89" i="1"/>
  <c r="GX89" i="1"/>
  <c r="R89" i="1"/>
  <c r="CZ99" i="1"/>
  <c r="Y99" i="1" s="1"/>
  <c r="CY99" i="1"/>
  <c r="X99" i="1" s="1"/>
  <c r="V89" i="1"/>
  <c r="GN104" i="1"/>
  <c r="GM104" i="1"/>
  <c r="CY111" i="1"/>
  <c r="X111" i="1" s="1"/>
  <c r="CZ111" i="1"/>
  <c r="Y111" i="1" s="1"/>
  <c r="CY123" i="1"/>
  <c r="X123" i="1" s="1"/>
  <c r="CZ123" i="1"/>
  <c r="Y123" i="1" s="1"/>
  <c r="CY127" i="1"/>
  <c r="X127" i="1" s="1"/>
  <c r="CZ127" i="1"/>
  <c r="Y127" i="1" s="1"/>
  <c r="GN76" i="1"/>
  <c r="GM76" i="1"/>
  <c r="GN102" i="1"/>
  <c r="GM102" i="1"/>
  <c r="GN114" i="1"/>
  <c r="GM114" i="1"/>
  <c r="CZ87" i="1"/>
  <c r="Y87" i="1" s="1"/>
  <c r="CY87" i="1"/>
  <c r="X87" i="1" s="1"/>
  <c r="T113" i="1"/>
  <c r="GX113" i="1"/>
  <c r="V113" i="1"/>
  <c r="Z323" i="6" s="1"/>
  <c r="R113" i="1"/>
  <c r="GM118" i="1"/>
  <c r="GN118" i="1"/>
  <c r="CR124" i="1"/>
  <c r="Q124" i="1" s="1"/>
  <c r="CP124" i="1" s="1"/>
  <c r="O124" i="1" s="1"/>
  <c r="AB124" i="1"/>
  <c r="P112" i="1"/>
  <c r="GM121" i="1"/>
  <c r="GN121" i="1"/>
  <c r="CP123" i="1"/>
  <c r="O123" i="1" s="1"/>
  <c r="GM136" i="1"/>
  <c r="GN136" i="1"/>
  <c r="GM144" i="1"/>
  <c r="GN144" i="1"/>
  <c r="GA26" i="1"/>
  <c r="ER147" i="1"/>
  <c r="GK130" i="1"/>
  <c r="CZ130" i="1"/>
  <c r="Y130" i="1" s="1"/>
  <c r="GM141" i="1"/>
  <c r="GN141" i="1"/>
  <c r="GM120" i="1"/>
  <c r="GN120" i="1"/>
  <c r="CY130" i="1"/>
  <c r="X130" i="1" s="1"/>
  <c r="AB132" i="1"/>
  <c r="S113" i="1"/>
  <c r="V323" i="6" s="1"/>
  <c r="AT26" i="1"/>
  <c r="F165" i="1"/>
  <c r="EL26" i="1"/>
  <c r="P165" i="1"/>
  <c r="CY189" i="1"/>
  <c r="X189" i="1" s="1"/>
  <c r="CZ189" i="1"/>
  <c r="Y189" i="1" s="1"/>
  <c r="AH178" i="1"/>
  <c r="U215" i="1"/>
  <c r="CR186" i="1"/>
  <c r="Q186" i="1" s="1"/>
  <c r="CP186" i="1" s="1"/>
  <c r="O186" i="1" s="1"/>
  <c r="AB186" i="1"/>
  <c r="EH178" i="1"/>
  <c r="P224" i="1"/>
  <c r="AL215" i="1"/>
  <c r="GM188" i="1"/>
  <c r="GO188" i="1"/>
  <c r="GO196" i="1"/>
  <c r="GM196" i="1"/>
  <c r="BB178" i="1"/>
  <c r="F228" i="1"/>
  <c r="GO194" i="1"/>
  <c r="GM194" i="1"/>
  <c r="CZ209" i="1"/>
  <c r="Y209" i="1" s="1"/>
  <c r="CY209" i="1"/>
  <c r="X209" i="1" s="1"/>
  <c r="BC178" i="1"/>
  <c r="F231" i="1"/>
  <c r="BC284" i="1"/>
  <c r="GK202" i="1"/>
  <c r="AE215" i="1"/>
  <c r="T209" i="1"/>
  <c r="DY215" i="1" s="1"/>
  <c r="F274" i="1"/>
  <c r="AU246" i="1"/>
  <c r="F264" i="1"/>
  <c r="AP246" i="1"/>
  <c r="GN253" i="1"/>
  <c r="FT255" i="1" s="1"/>
  <c r="DT255" i="1"/>
  <c r="GM253" i="1"/>
  <c r="FS255" i="1" s="1"/>
  <c r="AQ246" i="1"/>
  <c r="F265" i="1"/>
  <c r="DV246" i="1"/>
  <c r="DI255" i="1"/>
  <c r="EI246" i="1"/>
  <c r="P265" i="1"/>
  <c r="GN252" i="1"/>
  <c r="CB255" i="1" s="1"/>
  <c r="GM252" i="1"/>
  <c r="CA255" i="1" s="1"/>
  <c r="AB255" i="1"/>
  <c r="AK246" i="1"/>
  <c r="X255" i="1"/>
  <c r="W233" i="5" l="1"/>
  <c r="G233" i="5"/>
  <c r="O233" i="5" s="1"/>
  <c r="W209" i="5"/>
  <c r="H381" i="6"/>
  <c r="K243" i="5"/>
  <c r="G362" i="5"/>
  <c r="O362" i="5" s="1"/>
  <c r="X362" i="5"/>
  <c r="X351" i="5"/>
  <c r="AA361" i="6"/>
  <c r="T231" i="5"/>
  <c r="GK89" i="1"/>
  <c r="X230" i="6"/>
  <c r="H69" i="6"/>
  <c r="H77" i="6"/>
  <c r="T69" i="6"/>
  <c r="AB453" i="6"/>
  <c r="H460" i="6"/>
  <c r="V291" i="5"/>
  <c r="K295" i="5" s="1"/>
  <c r="H285" i="6"/>
  <c r="T285" i="6"/>
  <c r="K185" i="5"/>
  <c r="H304" i="6"/>
  <c r="T289" i="6"/>
  <c r="H289" i="6"/>
  <c r="AB208" i="6"/>
  <c r="V143" i="5"/>
  <c r="CZ89" i="1"/>
  <c r="Y89" i="1" s="1"/>
  <c r="AI147" i="1"/>
  <c r="AA499" i="6"/>
  <c r="T321" i="5"/>
  <c r="EA215" i="1"/>
  <c r="Z530" i="6"/>
  <c r="H487" i="6"/>
  <c r="AA476" i="6"/>
  <c r="T306" i="5"/>
  <c r="K308" i="5" s="1"/>
  <c r="H280" i="6"/>
  <c r="AA269" i="6"/>
  <c r="T176" i="5"/>
  <c r="T210" i="6"/>
  <c r="H210" i="6"/>
  <c r="H225" i="6"/>
  <c r="GN39" i="1"/>
  <c r="AA80" i="6"/>
  <c r="T63" i="5"/>
  <c r="AD147" i="1"/>
  <c r="H78" i="6"/>
  <c r="K62" i="5"/>
  <c r="H48" i="6"/>
  <c r="AB40" i="6"/>
  <c r="V28" i="5"/>
  <c r="K34" i="5" s="1"/>
  <c r="W521" i="6"/>
  <c r="K344" i="5"/>
  <c r="CP203" i="1"/>
  <c r="O203" i="1" s="1"/>
  <c r="AB343" i="6"/>
  <c r="V220" i="5"/>
  <c r="W99" i="5"/>
  <c r="G99" i="5"/>
  <c r="O99" i="5" s="1"/>
  <c r="T551" i="6"/>
  <c r="H551" i="6"/>
  <c r="K371" i="5"/>
  <c r="T267" i="6"/>
  <c r="H267" i="6"/>
  <c r="K174" i="5"/>
  <c r="H234" i="6"/>
  <c r="H248" i="6"/>
  <c r="T234" i="6"/>
  <c r="H46" i="6"/>
  <c r="AA40" i="6"/>
  <c r="T28" i="5"/>
  <c r="K33" i="5" s="1"/>
  <c r="W69" i="6"/>
  <c r="K56" i="5"/>
  <c r="H76" i="6"/>
  <c r="AB69" i="6"/>
  <c r="V53" i="5"/>
  <c r="W121" i="5"/>
  <c r="W76" i="5"/>
  <c r="H512" i="6"/>
  <c r="H520" i="6"/>
  <c r="T512" i="6"/>
  <c r="T423" i="6"/>
  <c r="H423" i="6"/>
  <c r="K268" i="5"/>
  <c r="T287" i="6"/>
  <c r="H287" i="6"/>
  <c r="K186" i="5"/>
  <c r="T208" i="6"/>
  <c r="H208" i="6"/>
  <c r="K143" i="5"/>
  <c r="K95" i="5"/>
  <c r="T80" i="6"/>
  <c r="H80" i="6"/>
  <c r="K63" i="5"/>
  <c r="ES246" i="1"/>
  <c r="P275" i="1"/>
  <c r="H316" i="6"/>
  <c r="AA305" i="6"/>
  <c r="T198" i="5"/>
  <c r="GK85" i="1"/>
  <c r="X226" i="6"/>
  <c r="H147" i="6"/>
  <c r="T147" i="6"/>
  <c r="K108" i="5"/>
  <c r="K368" i="5"/>
  <c r="GM138" i="1"/>
  <c r="H320" i="6"/>
  <c r="T305" i="6"/>
  <c r="H305" i="6"/>
  <c r="G372" i="5"/>
  <c r="O372" i="5" s="1"/>
  <c r="H162" i="6"/>
  <c r="AB149" i="6"/>
  <c r="V110" i="5"/>
  <c r="K117" i="5" s="1"/>
  <c r="G132" i="5"/>
  <c r="O132" i="5" s="1"/>
  <c r="AA145" i="6"/>
  <c r="T107" i="5"/>
  <c r="K262" i="5"/>
  <c r="GN66" i="1"/>
  <c r="AA541" i="6"/>
  <c r="T361" i="5"/>
  <c r="K358" i="5" s="1"/>
  <c r="T361" i="6"/>
  <c r="H361" i="6"/>
  <c r="K231" i="5"/>
  <c r="GK113" i="1"/>
  <c r="X323" i="6"/>
  <c r="AA228" i="6"/>
  <c r="T154" i="5"/>
  <c r="H378" i="6"/>
  <c r="AB365" i="6"/>
  <c r="V234" i="5"/>
  <c r="AB321" i="6"/>
  <c r="V207" i="5"/>
  <c r="EA147" i="1"/>
  <c r="Z230" i="6"/>
  <c r="H203" i="6"/>
  <c r="AB190" i="6"/>
  <c r="V133" i="5"/>
  <c r="K140" i="5" s="1"/>
  <c r="AB510" i="6"/>
  <c r="V332" i="5"/>
  <c r="GN187" i="1"/>
  <c r="H459" i="6"/>
  <c r="AA453" i="6"/>
  <c r="T291" i="5"/>
  <c r="K294" i="5" s="1"/>
  <c r="GM81" i="1"/>
  <c r="AA208" i="6"/>
  <c r="T143" i="5"/>
  <c r="CJ147" i="1"/>
  <c r="AB521" i="6"/>
  <c r="H528" i="6"/>
  <c r="V341" i="5"/>
  <c r="DV147" i="1"/>
  <c r="W323" i="6"/>
  <c r="H476" i="6"/>
  <c r="H489" i="6"/>
  <c r="T476" i="6"/>
  <c r="CP205" i="1"/>
  <c r="O205" i="1" s="1"/>
  <c r="U530" i="6"/>
  <c r="H441" i="6"/>
  <c r="T433" i="6"/>
  <c r="H433" i="6"/>
  <c r="AB269" i="6"/>
  <c r="H282" i="6"/>
  <c r="V176" i="5"/>
  <c r="GK87" i="1"/>
  <c r="X228" i="6"/>
  <c r="AA78" i="6"/>
  <c r="T62" i="5"/>
  <c r="K59" i="5" s="1"/>
  <c r="AB60" i="6"/>
  <c r="H67" i="6"/>
  <c r="V46" i="5"/>
  <c r="K50" i="5" s="1"/>
  <c r="GK49" i="1"/>
  <c r="X111" i="6"/>
  <c r="W365" i="6"/>
  <c r="K237" i="5"/>
  <c r="AA115" i="6"/>
  <c r="H126" i="6"/>
  <c r="T88" i="5"/>
  <c r="K94" i="5" s="1"/>
  <c r="W169" i="6"/>
  <c r="K125" i="5"/>
  <c r="T269" i="6"/>
  <c r="H190" i="6"/>
  <c r="H205" i="6"/>
  <c r="T190" i="6"/>
  <c r="T113" i="6"/>
  <c r="H113" i="6"/>
  <c r="K86" i="5"/>
  <c r="H88" i="6"/>
  <c r="AA82" i="6"/>
  <c r="T65" i="5"/>
  <c r="K71" i="5" s="1"/>
  <c r="G244" i="5"/>
  <c r="O244" i="5" s="1"/>
  <c r="W95" i="6"/>
  <c r="K80" i="5"/>
  <c r="CP47" i="1"/>
  <c r="O47" i="1" s="1"/>
  <c r="H462" i="6"/>
  <c r="H475" i="6"/>
  <c r="T462" i="6"/>
  <c r="H399" i="6"/>
  <c r="H414" i="6"/>
  <c r="T399" i="6"/>
  <c r="T559" i="6"/>
  <c r="H559" i="6"/>
  <c r="K377" i="5"/>
  <c r="J378" i="5" s="1"/>
  <c r="P378" i="5" s="1"/>
  <c r="X333" i="5"/>
  <c r="G333" i="5"/>
  <c r="O333" i="5" s="1"/>
  <c r="G270" i="5"/>
  <c r="O270" i="5" s="1"/>
  <c r="H336" i="6"/>
  <c r="AA325" i="6"/>
  <c r="T210" i="5"/>
  <c r="K318" i="5"/>
  <c r="T453" i="6"/>
  <c r="H461" i="6"/>
  <c r="H453" i="6"/>
  <c r="CP85" i="1"/>
  <c r="O85" i="1" s="1"/>
  <c r="T232" i="6"/>
  <c r="H232" i="6"/>
  <c r="K156" i="5"/>
  <c r="K277" i="5"/>
  <c r="GK124" i="1"/>
  <c r="CZ124" i="1"/>
  <c r="Y124" i="1" s="1"/>
  <c r="CY124" i="1"/>
  <c r="X124" i="1" s="1"/>
  <c r="W281" i="5"/>
  <c r="T265" i="6"/>
  <c r="H265" i="6"/>
  <c r="K173" i="5"/>
  <c r="T206" i="6"/>
  <c r="H206" i="6"/>
  <c r="K142" i="5"/>
  <c r="H93" i="6"/>
  <c r="T93" i="6"/>
  <c r="K75" i="5"/>
  <c r="AB541" i="6"/>
  <c r="V361" i="5"/>
  <c r="K359" i="5" s="1"/>
  <c r="AB462" i="6"/>
  <c r="H474" i="6"/>
  <c r="V298" i="5"/>
  <c r="K303" i="5" s="1"/>
  <c r="AB228" i="6"/>
  <c r="V154" i="5"/>
  <c r="H376" i="6"/>
  <c r="AA365" i="6"/>
  <c r="T234" i="5"/>
  <c r="GN111" i="1"/>
  <c r="AA321" i="6"/>
  <c r="T207" i="5"/>
  <c r="GM99" i="1"/>
  <c r="AA267" i="6"/>
  <c r="T174" i="5"/>
  <c r="K170" i="5" s="1"/>
  <c r="CP89" i="1"/>
  <c r="O89" i="1" s="1"/>
  <c r="U230" i="6"/>
  <c r="GN77" i="1"/>
  <c r="AA190" i="6"/>
  <c r="H201" i="6"/>
  <c r="T133" i="5"/>
  <c r="K139" i="5" s="1"/>
  <c r="T499" i="6"/>
  <c r="H499" i="6"/>
  <c r="K321" i="5"/>
  <c r="GO199" i="1"/>
  <c r="AA510" i="6"/>
  <c r="T332" i="5"/>
  <c r="H302" i="6"/>
  <c r="AB289" i="6"/>
  <c r="V188" i="5"/>
  <c r="K195" i="5" s="1"/>
  <c r="AB226" i="6"/>
  <c r="V153" i="5"/>
  <c r="AG147" i="1"/>
  <c r="T147" i="1" s="1"/>
  <c r="GO203" i="1"/>
  <c r="H527" i="6"/>
  <c r="AA521" i="6"/>
  <c r="T341" i="5"/>
  <c r="AB285" i="6"/>
  <c r="V185" i="5"/>
  <c r="H181" i="6"/>
  <c r="AA169" i="6"/>
  <c r="T122" i="5"/>
  <c r="K127" i="5" s="1"/>
  <c r="DZ147" i="1"/>
  <c r="GM44" i="1"/>
  <c r="GN28" i="1"/>
  <c r="AB80" i="6"/>
  <c r="V63" i="5"/>
  <c r="G69" i="6"/>
  <c r="G77" i="6"/>
  <c r="X322" i="5"/>
  <c r="G322" i="5"/>
  <c r="O322" i="5" s="1"/>
  <c r="G374" i="5" s="1"/>
  <c r="AA343" i="6"/>
  <c r="T220" i="5"/>
  <c r="J99" i="5"/>
  <c r="P99" i="5" s="1"/>
  <c r="AB82" i="6"/>
  <c r="H89" i="6"/>
  <c r="V65" i="5"/>
  <c r="K72" i="5" s="1"/>
  <c r="G22" i="5"/>
  <c r="K261" i="5"/>
  <c r="GN134" i="1"/>
  <c r="H90" i="6"/>
  <c r="T82" i="6"/>
  <c r="H82" i="6"/>
  <c r="T40" i="6"/>
  <c r="T442" i="6"/>
  <c r="H442" i="6"/>
  <c r="K280" i="5"/>
  <c r="GN183" i="1"/>
  <c r="W157" i="5"/>
  <c r="AA512" i="6"/>
  <c r="H518" i="6"/>
  <c r="T334" i="5"/>
  <c r="K337" i="5" s="1"/>
  <c r="G87" i="5"/>
  <c r="O87" i="5" s="1"/>
  <c r="G272" i="5" s="1"/>
  <c r="W51" i="6"/>
  <c r="K40" i="5"/>
  <c r="J45" i="5" s="1"/>
  <c r="P45" i="5" s="1"/>
  <c r="CP31" i="1"/>
  <c r="O31" i="1" s="1"/>
  <c r="CP127" i="1"/>
  <c r="O127" i="1" s="1"/>
  <c r="K104" i="5"/>
  <c r="T115" i="6"/>
  <c r="W501" i="6"/>
  <c r="K326" i="5"/>
  <c r="CP197" i="1"/>
  <c r="O197" i="1" s="1"/>
  <c r="T532" i="6"/>
  <c r="H540" i="6"/>
  <c r="H532" i="6"/>
  <c r="GK129" i="1"/>
  <c r="X381" i="6"/>
  <c r="J290" i="5"/>
  <c r="P290" i="5" s="1"/>
  <c r="AB325" i="6"/>
  <c r="H338" i="6"/>
  <c r="V210" i="5"/>
  <c r="K217" i="5" s="1"/>
  <c r="G144" i="5"/>
  <c r="O144" i="5" s="1"/>
  <c r="W144" i="5"/>
  <c r="J36" i="5"/>
  <c r="P36" i="5" s="1"/>
  <c r="K330" i="5"/>
  <c r="T510" i="6"/>
  <c r="H510" i="6"/>
  <c r="K332" i="5"/>
  <c r="T419" i="6"/>
  <c r="H419" i="6"/>
  <c r="K266" i="5"/>
  <c r="K228" i="5"/>
  <c r="AB145" i="6"/>
  <c r="V107" i="5"/>
  <c r="K105" i="5" s="1"/>
  <c r="GM63" i="1"/>
  <c r="GN115" i="1"/>
  <c r="T325" i="6"/>
  <c r="GM189" i="1"/>
  <c r="H473" i="6"/>
  <c r="AA462" i="6"/>
  <c r="T298" i="5"/>
  <c r="K302" i="5" s="1"/>
  <c r="AB361" i="6"/>
  <c r="V231" i="5"/>
  <c r="K229" i="5" s="1"/>
  <c r="J233" i="5" s="1"/>
  <c r="P233" i="5" s="1"/>
  <c r="AB267" i="6"/>
  <c r="V174" i="5"/>
  <c r="K171" i="5" s="1"/>
  <c r="H300" i="6"/>
  <c r="AA289" i="6"/>
  <c r="T188" i="5"/>
  <c r="K194" i="5" s="1"/>
  <c r="J197" i="5" s="1"/>
  <c r="P197" i="5" s="1"/>
  <c r="GM85" i="1"/>
  <c r="AA226" i="6"/>
  <c r="T153" i="5"/>
  <c r="DV215" i="1"/>
  <c r="DI215" i="1" s="1"/>
  <c r="W541" i="6"/>
  <c r="AB499" i="6"/>
  <c r="V321" i="5"/>
  <c r="AA285" i="6"/>
  <c r="T185" i="5"/>
  <c r="T228" i="6"/>
  <c r="H228" i="6"/>
  <c r="K154" i="5"/>
  <c r="H183" i="6"/>
  <c r="AB169" i="6"/>
  <c r="V122" i="5"/>
  <c r="K128" i="5" s="1"/>
  <c r="GN33" i="1"/>
  <c r="H66" i="6"/>
  <c r="AA60" i="6"/>
  <c r="T46" i="5"/>
  <c r="K49" i="5" s="1"/>
  <c r="J52" i="5" s="1"/>
  <c r="P52" i="5" s="1"/>
  <c r="GK209" i="1"/>
  <c r="X541" i="6"/>
  <c r="AB476" i="6"/>
  <c r="H488" i="6"/>
  <c r="V306" i="5"/>
  <c r="K309" i="5" s="1"/>
  <c r="J311" i="5" s="1"/>
  <c r="P311" i="5" s="1"/>
  <c r="AJ147" i="1"/>
  <c r="GM53" i="1"/>
  <c r="V381" i="6"/>
  <c r="CY129" i="1"/>
  <c r="X129" i="1" s="1"/>
  <c r="GN129" i="1" s="1"/>
  <c r="CZ129" i="1"/>
  <c r="Y129" i="1" s="1"/>
  <c r="AA167" i="6"/>
  <c r="T120" i="5"/>
  <c r="DZ215" i="1"/>
  <c r="Y541" i="6"/>
  <c r="T321" i="6"/>
  <c r="H321" i="6"/>
  <c r="K207" i="5"/>
  <c r="H284" i="6"/>
  <c r="CP71" i="1"/>
  <c r="O71" i="1" s="1"/>
  <c r="H50" i="6"/>
  <c r="G389" i="5"/>
  <c r="W210" i="6"/>
  <c r="K148" i="5"/>
  <c r="J340" i="5"/>
  <c r="P340" i="5" s="1"/>
  <c r="K329" i="5"/>
  <c r="J333" i="5" s="1"/>
  <c r="P333" i="5" s="1"/>
  <c r="J305" i="5"/>
  <c r="P305" i="5" s="1"/>
  <c r="H130" i="6"/>
  <c r="T561" i="6"/>
  <c r="H561" i="6"/>
  <c r="K379" i="5"/>
  <c r="J380" i="5" s="1"/>
  <c r="P380" i="5" s="1"/>
  <c r="H490" i="6"/>
  <c r="H498" i="6"/>
  <c r="T490" i="6"/>
  <c r="CP131" i="1"/>
  <c r="O131" i="1" s="1"/>
  <c r="W383" i="6"/>
  <c r="K248" i="5"/>
  <c r="J254" i="5" s="1"/>
  <c r="P254" i="5" s="1"/>
  <c r="H550" i="6"/>
  <c r="T543" i="6"/>
  <c r="H543" i="6"/>
  <c r="J297" i="5"/>
  <c r="P297" i="5" s="1"/>
  <c r="T60" i="6"/>
  <c r="V78" i="6"/>
  <c r="CZ37" i="1"/>
  <c r="Y37" i="1" s="1"/>
  <c r="H160" i="6"/>
  <c r="AA149" i="6"/>
  <c r="T110" i="5"/>
  <c r="K369" i="5"/>
  <c r="J372" i="5" s="1"/>
  <c r="P372" i="5" s="1"/>
  <c r="GM207" i="1"/>
  <c r="K319" i="5"/>
  <c r="J322" i="5" s="1"/>
  <c r="P322" i="5" s="1"/>
  <c r="T415" i="6"/>
  <c r="H415" i="6"/>
  <c r="K264" i="5"/>
  <c r="T188" i="6"/>
  <c r="H188" i="6"/>
  <c r="K131" i="5"/>
  <c r="T167" i="6"/>
  <c r="T145" i="6"/>
  <c r="GM115" i="1"/>
  <c r="DY26" i="1"/>
  <c r="DL147" i="1"/>
  <c r="AG26" i="1"/>
  <c r="DY178" i="1"/>
  <c r="DL215" i="1"/>
  <c r="DV178" i="1"/>
  <c r="AJ26" i="1"/>
  <c r="W147" i="1"/>
  <c r="AI26" i="1"/>
  <c r="V147" i="1"/>
  <c r="AD26" i="1"/>
  <c r="Q147" i="1"/>
  <c r="CA246" i="1"/>
  <c r="AR255" i="1"/>
  <c r="AS255" i="1"/>
  <c r="CB246" i="1"/>
  <c r="CJ26" i="1"/>
  <c r="BA147" i="1"/>
  <c r="DV26" i="1"/>
  <c r="DI147" i="1"/>
  <c r="EA26" i="1"/>
  <c r="DN147" i="1"/>
  <c r="AH26" i="1"/>
  <c r="U147" i="1"/>
  <c r="AL178" i="1"/>
  <c r="Y215" i="1"/>
  <c r="DP246" i="1"/>
  <c r="P280" i="1"/>
  <c r="U178" i="1"/>
  <c r="F237" i="1"/>
  <c r="GM124" i="1"/>
  <c r="GN124" i="1"/>
  <c r="Y246" i="1"/>
  <c r="F281" i="1"/>
  <c r="CF246" i="1"/>
  <c r="AW255" i="1"/>
  <c r="O255" i="1"/>
  <c r="AB246" i="1"/>
  <c r="BC22" i="1"/>
  <c r="F300" i="1"/>
  <c r="BC316" i="1"/>
  <c r="CP112" i="1"/>
  <c r="O112" i="1" s="1"/>
  <c r="DU147" i="1"/>
  <c r="CY49" i="1"/>
  <c r="X49" i="1" s="1"/>
  <c r="CZ49" i="1"/>
  <c r="Y49" i="1" s="1"/>
  <c r="DX147" i="1"/>
  <c r="P246" i="1"/>
  <c r="F258" i="1"/>
  <c r="ER246" i="1"/>
  <c r="P266" i="1"/>
  <c r="P258" i="1"/>
  <c r="DH246" i="1"/>
  <c r="AZ178" i="1"/>
  <c r="F226" i="1"/>
  <c r="AD215" i="1"/>
  <c r="ET22" i="1"/>
  <c r="ET316" i="1"/>
  <c r="P297" i="1"/>
  <c r="GN74" i="1"/>
  <c r="CY89" i="1"/>
  <c r="X89" i="1" s="1"/>
  <c r="Q246" i="1"/>
  <c r="F267" i="1"/>
  <c r="DQ246" i="1"/>
  <c r="P281" i="1"/>
  <c r="AX26" i="1"/>
  <c r="F154" i="1"/>
  <c r="AX284" i="1"/>
  <c r="GM87" i="1"/>
  <c r="GN87" i="1"/>
  <c r="F262" i="1"/>
  <c r="AX246" i="1"/>
  <c r="F266" i="1"/>
  <c r="AZ246" i="1"/>
  <c r="GO191" i="1"/>
  <c r="GM191" i="1"/>
  <c r="AC178" i="1"/>
  <c r="P215" i="1"/>
  <c r="CF215" i="1"/>
  <c r="CE215" i="1"/>
  <c r="CH215" i="1"/>
  <c r="CY86" i="1"/>
  <c r="X86" i="1" s="1"/>
  <c r="CZ86" i="1"/>
  <c r="Y86" i="1" s="1"/>
  <c r="AE147" i="1"/>
  <c r="GM33" i="1"/>
  <c r="GM111" i="1"/>
  <c r="GM77" i="1"/>
  <c r="GO189" i="1"/>
  <c r="GM127" i="1"/>
  <c r="GN44" i="1"/>
  <c r="GM187" i="1"/>
  <c r="DI246" i="1"/>
  <c r="P267" i="1"/>
  <c r="EB26" i="1"/>
  <c r="DO147" i="1"/>
  <c r="AY255" i="1"/>
  <c r="CH246" i="1"/>
  <c r="EQ255" i="1"/>
  <c r="FZ246" i="1"/>
  <c r="EB178" i="1"/>
  <c r="DO215" i="1"/>
  <c r="AK178" i="1"/>
  <c r="X215" i="1"/>
  <c r="DX178" i="1"/>
  <c r="DK215" i="1"/>
  <c r="AP22" i="1"/>
  <c r="AP316" i="1"/>
  <c r="F293" i="1"/>
  <c r="G16" i="2" s="1"/>
  <c r="G18" i="2" s="1"/>
  <c r="P262" i="1"/>
  <c r="EP246" i="1"/>
  <c r="ER178" i="1"/>
  <c r="P226" i="1"/>
  <c r="EH22" i="1"/>
  <c r="EH316" i="1"/>
  <c r="P293" i="1"/>
  <c r="V16" i="2" s="1"/>
  <c r="V18" i="2" s="1"/>
  <c r="EM22" i="1"/>
  <c r="P303" i="1"/>
  <c r="EM316" i="1"/>
  <c r="GN100" i="1"/>
  <c r="GM100" i="1"/>
  <c r="GM46" i="1"/>
  <c r="GN46" i="1"/>
  <c r="DZ26" i="1"/>
  <c r="DM147" i="1"/>
  <c r="AC147" i="1"/>
  <c r="GM180" i="1"/>
  <c r="GN180" i="1"/>
  <c r="AB215" i="1"/>
  <c r="V178" i="1"/>
  <c r="F238" i="1"/>
  <c r="DU215" i="1"/>
  <c r="AO22" i="1"/>
  <c r="F288" i="1"/>
  <c r="AO316" i="1"/>
  <c r="GN96" i="1"/>
  <c r="CP49" i="1"/>
  <c r="O49" i="1" s="1"/>
  <c r="CY90" i="1"/>
  <c r="X90" i="1" s="1"/>
  <c r="GM90" i="1" s="1"/>
  <c r="CZ90" i="1"/>
  <c r="Y90" i="1" s="1"/>
  <c r="CP56" i="1"/>
  <c r="O56" i="1" s="1"/>
  <c r="ES178" i="1"/>
  <c r="P235" i="1"/>
  <c r="GN99" i="1"/>
  <c r="GN71" i="1"/>
  <c r="CP113" i="1"/>
  <c r="O113" i="1" s="1"/>
  <c r="AE178" i="1"/>
  <c r="R215" i="1"/>
  <c r="GN35" i="1"/>
  <c r="GM35" i="1"/>
  <c r="DG255" i="1"/>
  <c r="DT246" i="1"/>
  <c r="CZ113" i="1"/>
  <c r="Y113" i="1" s="1"/>
  <c r="CY113" i="1"/>
  <c r="X113" i="1" s="1"/>
  <c r="CE246" i="1"/>
  <c r="AV255" i="1"/>
  <c r="FW246" i="1"/>
  <c r="EN255" i="1"/>
  <c r="GO202" i="1"/>
  <c r="GM202" i="1"/>
  <c r="GO195" i="1"/>
  <c r="GM195" i="1"/>
  <c r="GM103" i="1"/>
  <c r="GN103" i="1"/>
  <c r="GM107" i="1"/>
  <c r="GN107" i="1"/>
  <c r="DK246" i="1"/>
  <c r="P270" i="1"/>
  <c r="T178" i="1"/>
  <c r="F236" i="1"/>
  <c r="EG22" i="1"/>
  <c r="P288" i="1"/>
  <c r="EG316" i="1"/>
  <c r="GM88" i="1"/>
  <c r="GN88" i="1"/>
  <c r="GM30" i="1"/>
  <c r="GN30" i="1"/>
  <c r="S178" i="1"/>
  <c r="F230" i="1"/>
  <c r="EA178" i="1"/>
  <c r="DN215" i="1"/>
  <c r="AQ22" i="1"/>
  <c r="F294" i="1"/>
  <c r="AQ316" i="1"/>
  <c r="GN181" i="1"/>
  <c r="FT215" i="1" s="1"/>
  <c r="GM181" i="1"/>
  <c r="BB22" i="1"/>
  <c r="F297" i="1"/>
  <c r="BB316" i="1"/>
  <c r="GM126" i="1"/>
  <c r="GN126" i="1"/>
  <c r="GM40" i="1"/>
  <c r="GN40" i="1"/>
  <c r="GN37" i="1"/>
  <c r="GM37" i="1"/>
  <c r="DW147" i="1"/>
  <c r="GM50" i="1"/>
  <c r="GN50" i="1"/>
  <c r="GN81" i="1"/>
  <c r="GM199" i="1"/>
  <c r="GN85" i="1"/>
  <c r="CY54" i="1"/>
  <c r="X54" i="1" s="1"/>
  <c r="FS246" i="1"/>
  <c r="EJ255" i="1"/>
  <c r="GM186" i="1"/>
  <c r="GN186" i="1"/>
  <c r="GN123" i="1"/>
  <c r="GM123" i="1"/>
  <c r="F280" i="1"/>
  <c r="X246" i="1"/>
  <c r="GN89" i="1"/>
  <c r="GM89" i="1"/>
  <c r="GM38" i="1"/>
  <c r="GN38" i="1"/>
  <c r="EK255" i="1"/>
  <c r="FT246" i="1"/>
  <c r="EC215" i="1"/>
  <c r="ER26" i="1"/>
  <c r="P158" i="1"/>
  <c r="ER284" i="1"/>
  <c r="CZ56" i="1"/>
  <c r="Y56" i="1" s="1"/>
  <c r="CY56" i="1"/>
  <c r="X56" i="1" s="1"/>
  <c r="DW178" i="1"/>
  <c r="DJ215" i="1"/>
  <c r="EO255" i="1"/>
  <c r="FX246" i="1"/>
  <c r="GO204" i="1"/>
  <c r="GM204" i="1"/>
  <c r="F269" i="1"/>
  <c r="R246" i="1"/>
  <c r="GN130" i="1"/>
  <c r="GM130" i="1"/>
  <c r="EU22" i="1"/>
  <c r="P300" i="1"/>
  <c r="EU316" i="1"/>
  <c r="GN86" i="1"/>
  <c r="GM86" i="1"/>
  <c r="CY112" i="1"/>
  <c r="X112" i="1" s="1"/>
  <c r="CZ112" i="1"/>
  <c r="Y112" i="1" s="1"/>
  <c r="GM48" i="1"/>
  <c r="GN48" i="1"/>
  <c r="DJ246" i="1"/>
  <c r="P269" i="1"/>
  <c r="CP209" i="1"/>
  <c r="O209" i="1" s="1"/>
  <c r="GM128" i="1"/>
  <c r="GN128" i="1"/>
  <c r="DM246" i="1"/>
  <c r="P277" i="1"/>
  <c r="EI22" i="1"/>
  <c r="P294" i="1"/>
  <c r="EI316" i="1"/>
  <c r="EP284" i="1"/>
  <c r="CY205" i="1"/>
  <c r="X205" i="1" s="1"/>
  <c r="CZ205" i="1"/>
  <c r="Y205" i="1" s="1"/>
  <c r="AU22" i="1"/>
  <c r="AU316" i="1"/>
  <c r="F303" i="1"/>
  <c r="AZ26" i="1"/>
  <c r="F158" i="1"/>
  <c r="AZ284" i="1"/>
  <c r="GN90" i="1"/>
  <c r="GM83" i="1"/>
  <c r="GN83" i="1"/>
  <c r="GB147" i="1"/>
  <c r="AF147" i="1"/>
  <c r="BA178" i="1"/>
  <c r="F235" i="1"/>
  <c r="CZ54" i="1"/>
  <c r="Y54" i="1" s="1"/>
  <c r="J270" i="5" l="1"/>
  <c r="P270" i="5" s="1"/>
  <c r="K216" i="5"/>
  <c r="K116" i="5"/>
  <c r="J121" i="5" s="1"/>
  <c r="P121" i="5" s="1"/>
  <c r="J109" i="5"/>
  <c r="P109" i="5" s="1"/>
  <c r="J175" i="5"/>
  <c r="P175" i="5" s="1"/>
  <c r="GO205" i="1"/>
  <c r="AA530" i="6"/>
  <c r="T350" i="5"/>
  <c r="CC215" i="1"/>
  <c r="AB111" i="6"/>
  <c r="V85" i="5"/>
  <c r="K83" i="5" s="1"/>
  <c r="T383" i="6"/>
  <c r="H383" i="6"/>
  <c r="H398" i="6"/>
  <c r="GM131" i="1"/>
  <c r="GN131" i="1"/>
  <c r="H185" i="6"/>
  <c r="T169" i="6"/>
  <c r="H169" i="6"/>
  <c r="K347" i="5"/>
  <c r="J221" i="5"/>
  <c r="P221" i="5" s="1"/>
  <c r="K183" i="5"/>
  <c r="T521" i="6"/>
  <c r="H521" i="6"/>
  <c r="H529" i="6"/>
  <c r="GM203" i="1"/>
  <c r="K182" i="5"/>
  <c r="AL147" i="1"/>
  <c r="ED215" i="1"/>
  <c r="AB530" i="6"/>
  <c r="V350" i="5"/>
  <c r="GN54" i="1"/>
  <c r="AA323" i="6"/>
  <c r="T208" i="5"/>
  <c r="K204" i="5" s="1"/>
  <c r="T323" i="6"/>
  <c r="H323" i="6"/>
  <c r="K208" i="5"/>
  <c r="T111" i="6"/>
  <c r="H111" i="6"/>
  <c r="K85" i="5"/>
  <c r="AA230" i="6"/>
  <c r="T155" i="5"/>
  <c r="K150" i="5" s="1"/>
  <c r="AA111" i="6"/>
  <c r="T85" i="5"/>
  <c r="K82" i="5" s="1"/>
  <c r="AB381" i="6"/>
  <c r="V243" i="5"/>
  <c r="K241" i="5" s="1"/>
  <c r="H509" i="6"/>
  <c r="H501" i="6"/>
  <c r="T501" i="6"/>
  <c r="H554" i="6" s="1"/>
  <c r="GM197" i="1"/>
  <c r="GO197" i="1"/>
  <c r="GM71" i="1"/>
  <c r="T230" i="6"/>
  <c r="H230" i="6"/>
  <c r="K155" i="5"/>
  <c r="H572" i="6"/>
  <c r="H110" i="6"/>
  <c r="T95" i="6"/>
  <c r="H95" i="6"/>
  <c r="GN47" i="1"/>
  <c r="GM47" i="1"/>
  <c r="K348" i="5"/>
  <c r="ED147" i="1"/>
  <c r="DQ147" i="1" s="1"/>
  <c r="AB323" i="6"/>
  <c r="V208" i="5"/>
  <c r="K205" i="5" s="1"/>
  <c r="DM215" i="1"/>
  <c r="DZ178" i="1"/>
  <c r="AA381" i="6"/>
  <c r="T243" i="5"/>
  <c r="K240" i="5" s="1"/>
  <c r="H380" i="6"/>
  <c r="T365" i="6"/>
  <c r="H365" i="6"/>
  <c r="J132" i="5"/>
  <c r="P132" i="5" s="1"/>
  <c r="G18" i="5"/>
  <c r="J87" i="5"/>
  <c r="P87" i="5" s="1"/>
  <c r="J144" i="5"/>
  <c r="P144" i="5" s="1"/>
  <c r="G17" i="5"/>
  <c r="G16" i="5"/>
  <c r="DT215" i="1"/>
  <c r="DT178" i="1" s="1"/>
  <c r="H541" i="6"/>
  <c r="T541" i="6"/>
  <c r="K361" i="5"/>
  <c r="J362" i="5" s="1"/>
  <c r="P362" i="5" s="1"/>
  <c r="EC147" i="1"/>
  <c r="EC26" i="1" s="1"/>
  <c r="AB78" i="6"/>
  <c r="V62" i="5"/>
  <c r="K60" i="5" s="1"/>
  <c r="J64" i="5" s="1"/>
  <c r="P64" i="5" s="1"/>
  <c r="H59" i="6"/>
  <c r="T51" i="6"/>
  <c r="H576" i="6" s="1"/>
  <c r="H51" i="6"/>
  <c r="GM31" i="1"/>
  <c r="GN31" i="1"/>
  <c r="H583" i="6"/>
  <c r="J76" i="5"/>
  <c r="P76" i="5" s="1"/>
  <c r="GN127" i="1"/>
  <c r="J281" i="5"/>
  <c r="P281" i="5" s="1"/>
  <c r="H226" i="6"/>
  <c r="T226" i="6"/>
  <c r="K153" i="5"/>
  <c r="J389" i="5"/>
  <c r="H530" i="6"/>
  <c r="T530" i="6"/>
  <c r="K350" i="5"/>
  <c r="T78" i="6"/>
  <c r="AB230" i="6"/>
  <c r="V155" i="5"/>
  <c r="K151" i="5" s="1"/>
  <c r="GM129" i="1"/>
  <c r="T381" i="6"/>
  <c r="ED178" i="1"/>
  <c r="DQ215" i="1"/>
  <c r="ED26" i="1"/>
  <c r="CC178" i="1"/>
  <c r="AT215" i="1"/>
  <c r="AL26" i="1"/>
  <c r="Y147" i="1"/>
  <c r="AF26" i="1"/>
  <c r="S147" i="1"/>
  <c r="DW26" i="1"/>
  <c r="DJ147" i="1"/>
  <c r="BB18" i="1"/>
  <c r="F329" i="1"/>
  <c r="GM56" i="1"/>
  <c r="GN56" i="1"/>
  <c r="CB147" i="1" s="1"/>
  <c r="EU18" i="1"/>
  <c r="P332" i="1"/>
  <c r="EK246" i="1"/>
  <c r="P272" i="1"/>
  <c r="FT178" i="1"/>
  <c r="EK215" i="1"/>
  <c r="DN178" i="1"/>
  <c r="P238" i="1"/>
  <c r="AV246" i="1"/>
  <c r="F260" i="1"/>
  <c r="R178" i="1"/>
  <c r="F229" i="1"/>
  <c r="DU178" i="1"/>
  <c r="DH215" i="1"/>
  <c r="FX215" i="1"/>
  <c r="FW215" i="1"/>
  <c r="FZ215" i="1"/>
  <c r="CB215" i="1"/>
  <c r="AC26" i="1"/>
  <c r="P147" i="1"/>
  <c r="CE147" i="1"/>
  <c r="CF147" i="1"/>
  <c r="CH147" i="1"/>
  <c r="DK178" i="1"/>
  <c r="P230" i="1"/>
  <c r="DO178" i="1"/>
  <c r="P239" i="1"/>
  <c r="CH178" i="1"/>
  <c r="AY215" i="1"/>
  <c r="ET18" i="1"/>
  <c r="P329" i="1"/>
  <c r="BC18" i="1"/>
  <c r="F332" i="1"/>
  <c r="F257" i="1"/>
  <c r="O246" i="1"/>
  <c r="Y178" i="1"/>
  <c r="F241" i="1"/>
  <c r="DN26" i="1"/>
  <c r="P170" i="1"/>
  <c r="DN284" i="1"/>
  <c r="BA26" i="1"/>
  <c r="F167" i="1"/>
  <c r="BA284" i="1"/>
  <c r="F282" i="1"/>
  <c r="AR246" i="1"/>
  <c r="AB147" i="1"/>
  <c r="GB26" i="1"/>
  <c r="ES147" i="1"/>
  <c r="AK147" i="1"/>
  <c r="AQ18" i="1"/>
  <c r="F326" i="1"/>
  <c r="EG18" i="1"/>
  <c r="P320" i="1"/>
  <c r="GM54" i="1"/>
  <c r="CA147" i="1" s="1"/>
  <c r="DG246" i="1"/>
  <c r="P257" i="1"/>
  <c r="AO18" i="1"/>
  <c r="F320" i="1"/>
  <c r="CA215" i="1"/>
  <c r="DM26" i="1"/>
  <c r="P169" i="1"/>
  <c r="DM284" i="1"/>
  <c r="AY246" i="1"/>
  <c r="F263" i="1"/>
  <c r="AE26" i="1"/>
  <c r="R147" i="1"/>
  <c r="CE178" i="1"/>
  <c r="AV215" i="1"/>
  <c r="AW246" i="1"/>
  <c r="F261" i="1"/>
  <c r="V26" i="1"/>
  <c r="F170" i="1"/>
  <c r="V284" i="1"/>
  <c r="W26" i="1"/>
  <c r="F171" i="1"/>
  <c r="W284" i="1"/>
  <c r="DL178" i="1"/>
  <c r="P236" i="1"/>
  <c r="DL26" i="1"/>
  <c r="P168" i="1"/>
  <c r="DL284" i="1"/>
  <c r="AZ22" i="1"/>
  <c r="AZ316" i="1"/>
  <c r="F295" i="1"/>
  <c r="AU18" i="1"/>
  <c r="F335" i="1"/>
  <c r="EP22" i="1"/>
  <c r="EP316" i="1"/>
  <c r="P291" i="1"/>
  <c r="EO246" i="1"/>
  <c r="P261" i="1"/>
  <c r="EC178" i="1"/>
  <c r="DP215" i="1"/>
  <c r="P260" i="1"/>
  <c r="EN246" i="1"/>
  <c r="GM113" i="1"/>
  <c r="GN113" i="1"/>
  <c r="GM205" i="1"/>
  <c r="AP18" i="1"/>
  <c r="F325" i="1"/>
  <c r="X178" i="1"/>
  <c r="F240" i="1"/>
  <c r="DO26" i="1"/>
  <c r="P171" i="1"/>
  <c r="DO284" i="1"/>
  <c r="CF178" i="1"/>
  <c r="AW215" i="1"/>
  <c r="AX22" i="1"/>
  <c r="AX316" i="1"/>
  <c r="F291" i="1"/>
  <c r="AD178" i="1"/>
  <c r="Q215" i="1"/>
  <c r="DU26" i="1"/>
  <c r="FW147" i="1"/>
  <c r="DH147" i="1"/>
  <c r="FZ147" i="1"/>
  <c r="FX147" i="1"/>
  <c r="U26" i="1"/>
  <c r="F169" i="1"/>
  <c r="U284" i="1"/>
  <c r="DI26" i="1"/>
  <c r="P159" i="1"/>
  <c r="DI284" i="1"/>
  <c r="Q26" i="1"/>
  <c r="F159" i="1"/>
  <c r="EI18" i="1"/>
  <c r="P326" i="1"/>
  <c r="GO209" i="1"/>
  <c r="FU215" i="1" s="1"/>
  <c r="GM209" i="1"/>
  <c r="DJ178" i="1"/>
  <c r="P229" i="1"/>
  <c r="ER22" i="1"/>
  <c r="P295" i="1"/>
  <c r="ER316" i="1"/>
  <c r="P282" i="1"/>
  <c r="EJ246" i="1"/>
  <c r="FS215" i="1"/>
  <c r="GN49" i="1"/>
  <c r="GM49" i="1"/>
  <c r="AB178" i="1"/>
  <c r="O215" i="1"/>
  <c r="EM18" i="1"/>
  <c r="P335" i="1"/>
  <c r="EH18" i="1"/>
  <c r="P325" i="1"/>
  <c r="I19" i="5" s="1"/>
  <c r="EQ246" i="1"/>
  <c r="P263" i="1"/>
  <c r="P178" i="1"/>
  <c r="F218" i="1"/>
  <c r="DX26" i="1"/>
  <c r="DK147" i="1"/>
  <c r="GN112" i="1"/>
  <c r="GM112" i="1"/>
  <c r="AS246" i="1"/>
  <c r="F272" i="1"/>
  <c r="DI178" i="1"/>
  <c r="P227" i="1"/>
  <c r="T26" i="1"/>
  <c r="F168" i="1"/>
  <c r="T284" i="1"/>
  <c r="DT147" i="1"/>
  <c r="J157" i="5" l="1"/>
  <c r="P157" i="5" s="1"/>
  <c r="DG215" i="1"/>
  <c r="P237" i="1"/>
  <c r="DM178" i="1"/>
  <c r="J209" i="5"/>
  <c r="P209" i="5" s="1"/>
  <c r="J351" i="5"/>
  <c r="P351" i="5" s="1"/>
  <c r="J374" i="5" s="1"/>
  <c r="DP147" i="1"/>
  <c r="H428" i="6"/>
  <c r="J244" i="5"/>
  <c r="P244" i="5" s="1"/>
  <c r="FS147" i="1"/>
  <c r="EJ147" i="1" s="1"/>
  <c r="FT147" i="1"/>
  <c r="FT26" i="1" s="1"/>
  <c r="J187" i="5"/>
  <c r="P187" i="5" s="1"/>
  <c r="J272" i="5" s="1"/>
  <c r="CB26" i="1"/>
  <c r="AS147" i="1"/>
  <c r="FS26" i="1"/>
  <c r="EK147" i="1"/>
  <c r="DK26" i="1"/>
  <c r="P162" i="1"/>
  <c r="DK284" i="1"/>
  <c r="FZ26" i="1"/>
  <c r="EQ147" i="1"/>
  <c r="W22" i="1"/>
  <c r="F308" i="1"/>
  <c r="W316" i="1"/>
  <c r="DT26" i="1"/>
  <c r="DG147" i="1"/>
  <c r="FS178" i="1"/>
  <c r="EJ215" i="1"/>
  <c r="CA178" i="1"/>
  <c r="AR215" i="1"/>
  <c r="ES26" i="1"/>
  <c r="P167" i="1"/>
  <c r="ES284" i="1"/>
  <c r="DN22" i="1"/>
  <c r="P307" i="1"/>
  <c r="DN316" i="1"/>
  <c r="CE26" i="1"/>
  <c r="AV147" i="1"/>
  <c r="FZ178" i="1"/>
  <c r="EQ215" i="1"/>
  <c r="DG178" i="1"/>
  <c r="P217" i="1"/>
  <c r="T22" i="1"/>
  <c r="T316" i="1"/>
  <c r="F305" i="1"/>
  <c r="FX26" i="1"/>
  <c r="EO147" i="1"/>
  <c r="AX18" i="1"/>
  <c r="F323" i="1"/>
  <c r="DO22" i="1"/>
  <c r="P308" i="1"/>
  <c r="DO316" i="1"/>
  <c r="DP178" i="1"/>
  <c r="P240" i="1"/>
  <c r="DL22" i="1"/>
  <c r="P305" i="1"/>
  <c r="DL316" i="1"/>
  <c r="V22" i="1"/>
  <c r="V316" i="1"/>
  <c r="F307" i="1"/>
  <c r="DM22" i="1"/>
  <c r="P306" i="1"/>
  <c r="DM316" i="1"/>
  <c r="BA22" i="1"/>
  <c r="F304" i="1"/>
  <c r="H16" i="2" s="1"/>
  <c r="H18" i="2" s="1"/>
  <c r="BA316" i="1"/>
  <c r="P26" i="1"/>
  <c r="F150" i="1"/>
  <c r="P284" i="1"/>
  <c r="FW178" i="1"/>
  <c r="EN215" i="1"/>
  <c r="DP26" i="1"/>
  <c r="P172" i="1"/>
  <c r="DP284" i="1"/>
  <c r="S26" i="1"/>
  <c r="F162" i="1"/>
  <c r="S284" i="1"/>
  <c r="AT178" i="1"/>
  <c r="F233" i="1"/>
  <c r="AT284" i="1"/>
  <c r="AK26" i="1"/>
  <c r="X147" i="1"/>
  <c r="AB26" i="1"/>
  <c r="O147" i="1"/>
  <c r="CH26" i="1"/>
  <c r="AY147" i="1"/>
  <c r="FX178" i="1"/>
  <c r="EO215" i="1"/>
  <c r="FU178" i="1"/>
  <c r="EL215" i="1"/>
  <c r="ER18" i="1"/>
  <c r="P327" i="1"/>
  <c r="DH26" i="1"/>
  <c r="P150" i="1"/>
  <c r="DH284" i="1"/>
  <c r="CB178" i="1"/>
  <c r="AS215" i="1"/>
  <c r="CA26" i="1"/>
  <c r="AR147" i="1"/>
  <c r="DQ26" i="1"/>
  <c r="P173" i="1"/>
  <c r="DQ284" i="1"/>
  <c r="DQ178" i="1"/>
  <c r="P241" i="1"/>
  <c r="U22" i="1"/>
  <c r="U316" i="1"/>
  <c r="F306" i="1"/>
  <c r="Q178" i="1"/>
  <c r="F227" i="1"/>
  <c r="EP18" i="1"/>
  <c r="P323" i="1"/>
  <c r="AV178" i="1"/>
  <c r="F220" i="1"/>
  <c r="DI22" i="1"/>
  <c r="P296" i="1"/>
  <c r="DI316" i="1"/>
  <c r="AW178" i="1"/>
  <c r="F221" i="1"/>
  <c r="AZ18" i="1"/>
  <c r="F327" i="1"/>
  <c r="AY178" i="1"/>
  <c r="F223" i="1"/>
  <c r="CF26" i="1"/>
  <c r="AW147" i="1"/>
  <c r="DH178" i="1"/>
  <c r="P218" i="1"/>
  <c r="EK178" i="1"/>
  <c r="P232" i="1"/>
  <c r="DJ26" i="1"/>
  <c r="P161" i="1"/>
  <c r="DJ284" i="1"/>
  <c r="Y26" i="1"/>
  <c r="F173" i="1"/>
  <c r="Y284" i="1"/>
  <c r="O178" i="1"/>
  <c r="F217" i="1"/>
  <c r="Q284" i="1"/>
  <c r="FW26" i="1"/>
  <c r="EN147" i="1"/>
  <c r="R26" i="1"/>
  <c r="F161" i="1"/>
  <c r="R284" i="1"/>
  <c r="AS178" i="1" l="1"/>
  <c r="F232" i="1"/>
  <c r="P22" i="1"/>
  <c r="P316" i="1"/>
  <c r="F287" i="1"/>
  <c r="DL18" i="1"/>
  <c r="P337" i="1"/>
  <c r="AW26" i="1"/>
  <c r="F153" i="1"/>
  <c r="AW284" i="1"/>
  <c r="DI18" i="1"/>
  <c r="P328" i="1"/>
  <c r="EO178" i="1"/>
  <c r="P221" i="1"/>
  <c r="AT22" i="1"/>
  <c r="AT316" i="1"/>
  <c r="F302" i="1"/>
  <c r="F16" i="2" s="1"/>
  <c r="F18" i="2" s="1"/>
  <c r="DO18" i="1"/>
  <c r="P340" i="1"/>
  <c r="T18" i="1"/>
  <c r="F337" i="1"/>
  <c r="EQ178" i="1"/>
  <c r="P223" i="1"/>
  <c r="DN18" i="1"/>
  <c r="P339" i="1"/>
  <c r="EJ178" i="1"/>
  <c r="P242" i="1"/>
  <c r="W18" i="1"/>
  <c r="F340" i="1"/>
  <c r="EK26" i="1"/>
  <c r="P164" i="1"/>
  <c r="EK284" i="1"/>
  <c r="AS26" i="1"/>
  <c r="F164" i="1"/>
  <c r="AS284" i="1"/>
  <c r="EN26" i="1"/>
  <c r="P152" i="1"/>
  <c r="EN284" i="1"/>
  <c r="DJ22" i="1"/>
  <c r="P298" i="1"/>
  <c r="DJ316" i="1"/>
  <c r="AR26" i="1"/>
  <c r="F174" i="1"/>
  <c r="AR284" i="1"/>
  <c r="DH22" i="1"/>
  <c r="P287" i="1"/>
  <c r="DH316" i="1"/>
  <c r="EN178" i="1"/>
  <c r="P220" i="1"/>
  <c r="DM18" i="1"/>
  <c r="P338" i="1"/>
  <c r="I21" i="5" s="1"/>
  <c r="G21" i="5" s="1"/>
  <c r="V18" i="1"/>
  <c r="F339" i="1"/>
  <c r="EO26" i="1"/>
  <c r="P153" i="1"/>
  <c r="EO284" i="1"/>
  <c r="DK22" i="1"/>
  <c r="DK316" i="1"/>
  <c r="P299" i="1"/>
  <c r="Y16" i="2" s="1"/>
  <c r="Y18" i="2" s="1"/>
  <c r="R22" i="1"/>
  <c r="F298" i="1"/>
  <c r="R316" i="1"/>
  <c r="Y22" i="1"/>
  <c r="Y316" i="1"/>
  <c r="F310" i="1"/>
  <c r="U18" i="1"/>
  <c r="F338" i="1"/>
  <c r="DQ22" i="1"/>
  <c r="P310" i="1"/>
  <c r="DQ316" i="1"/>
  <c r="EL178" i="1"/>
  <c r="P233" i="1"/>
  <c r="EL284" i="1"/>
  <c r="AY26" i="1"/>
  <c r="F155" i="1"/>
  <c r="AY284" i="1"/>
  <c r="X26" i="1"/>
  <c r="F172" i="1"/>
  <c r="X284" i="1"/>
  <c r="DP22" i="1"/>
  <c r="DP316" i="1"/>
  <c r="P309" i="1"/>
  <c r="BA18" i="1"/>
  <c r="F336" i="1"/>
  <c r="AV26" i="1"/>
  <c r="F152" i="1"/>
  <c r="AV284" i="1"/>
  <c r="AR178" i="1"/>
  <c r="F242" i="1"/>
  <c r="DG26" i="1"/>
  <c r="P149" i="1"/>
  <c r="DG284" i="1"/>
  <c r="EJ26" i="1"/>
  <c r="P174" i="1"/>
  <c r="EJ284" i="1"/>
  <c r="ES22" i="1"/>
  <c r="P304" i="1"/>
  <c r="W16" i="2" s="1"/>
  <c r="W18" i="2" s="1"/>
  <c r="ES316" i="1"/>
  <c r="EQ26" i="1"/>
  <c r="P155" i="1"/>
  <c r="EQ284" i="1"/>
  <c r="Q22" i="1"/>
  <c r="Q316" i="1"/>
  <c r="F296" i="1"/>
  <c r="O26" i="1"/>
  <c r="F149" i="1"/>
  <c r="O284" i="1"/>
  <c r="S22" i="1"/>
  <c r="S316" i="1"/>
  <c r="F299" i="1"/>
  <c r="J16" i="2" s="1"/>
  <c r="J18" i="2" s="1"/>
  <c r="EJ22" i="1" l="1"/>
  <c r="P311" i="1"/>
  <c r="P312" i="1" s="1"/>
  <c r="G579" i="6" s="1"/>
  <c r="EJ316" i="1"/>
  <c r="X22" i="1"/>
  <c r="X316" i="1"/>
  <c r="F309" i="1"/>
  <c r="DH18" i="1"/>
  <c r="P319" i="1"/>
  <c r="AS22" i="1"/>
  <c r="F301" i="1"/>
  <c r="E16" i="2" s="1"/>
  <c r="AS316" i="1"/>
  <c r="ES18" i="1"/>
  <c r="P336" i="1"/>
  <c r="I20" i="5" s="1"/>
  <c r="DQ18" i="1"/>
  <c r="P342" i="1"/>
  <c r="R18" i="1"/>
  <c r="F330" i="1"/>
  <c r="DK18" i="1"/>
  <c r="P331" i="1"/>
  <c r="EN22" i="1"/>
  <c r="P289" i="1"/>
  <c r="EN316" i="1"/>
  <c r="AW22" i="1"/>
  <c r="F290" i="1"/>
  <c r="AW316" i="1"/>
  <c r="S18" i="1"/>
  <c r="F331" i="1"/>
  <c r="EQ22" i="1"/>
  <c r="P292" i="1"/>
  <c r="EQ316" i="1"/>
  <c r="DP18" i="1"/>
  <c r="P341" i="1"/>
  <c r="EL22" i="1"/>
  <c r="P302" i="1"/>
  <c r="U16" i="2" s="1"/>
  <c r="U18" i="2" s="1"/>
  <c r="EL316" i="1"/>
  <c r="DJ18" i="1"/>
  <c r="P330" i="1"/>
  <c r="DG22" i="1"/>
  <c r="P286" i="1"/>
  <c r="DG316" i="1"/>
  <c r="AY22" i="1"/>
  <c r="F292" i="1"/>
  <c r="AY316" i="1"/>
  <c r="Y18" i="1"/>
  <c r="F342" i="1"/>
  <c r="EO22" i="1"/>
  <c r="P290" i="1"/>
  <c r="EO316" i="1"/>
  <c r="AR22" i="1"/>
  <c r="AR316" i="1"/>
  <c r="F311" i="1"/>
  <c r="F312" i="1" s="1"/>
  <c r="EK22" i="1"/>
  <c r="P301" i="1"/>
  <c r="T16" i="2" s="1"/>
  <c r="EK316" i="1"/>
  <c r="AT18" i="1"/>
  <c r="F334" i="1"/>
  <c r="P18" i="1"/>
  <c r="F319" i="1"/>
  <c r="Q18" i="1"/>
  <c r="F328" i="1"/>
  <c r="AV22" i="1"/>
  <c r="AV316" i="1"/>
  <c r="F289" i="1"/>
  <c r="O22" i="1"/>
  <c r="O316" i="1"/>
  <c r="F286" i="1"/>
  <c r="I22" i="5" l="1"/>
  <c r="F313" i="1"/>
  <c r="F314" i="1" s="1"/>
  <c r="AY18" i="1"/>
  <c r="F324" i="1"/>
  <c r="EL18" i="1"/>
  <c r="P334" i="1"/>
  <c r="I18" i="5" s="1"/>
  <c r="AS18" i="1"/>
  <c r="F333" i="1"/>
  <c r="EJ18" i="1"/>
  <c r="P343" i="1"/>
  <c r="P344" i="1" s="1"/>
  <c r="AV18" i="1"/>
  <c r="F321" i="1"/>
  <c r="EK18" i="1"/>
  <c r="P333" i="1"/>
  <c r="I17" i="5" s="1"/>
  <c r="AR18" i="1"/>
  <c r="F343" i="1"/>
  <c r="F344" i="1" s="1"/>
  <c r="EQ18" i="1"/>
  <c r="P324" i="1"/>
  <c r="EN18" i="1"/>
  <c r="P321" i="1"/>
  <c r="I16" i="2"/>
  <c r="I18" i="2" s="1"/>
  <c r="E18" i="2"/>
  <c r="P313" i="1"/>
  <c r="G580" i="6" s="1"/>
  <c r="O18" i="1"/>
  <c r="F318" i="1"/>
  <c r="X16" i="2"/>
  <c r="X18" i="2" s="1"/>
  <c r="T18" i="2"/>
  <c r="AW18" i="1"/>
  <c r="F322" i="1"/>
  <c r="X18" i="1"/>
  <c r="F341" i="1"/>
  <c r="EO18" i="1"/>
  <c r="P322" i="1"/>
  <c r="DG18" i="1"/>
  <c r="P318" i="1"/>
  <c r="P314" i="1" l="1"/>
  <c r="G581" i="6" s="1"/>
  <c r="G585" i="6"/>
  <c r="J391" i="5"/>
  <c r="P345" i="1"/>
  <c r="F345" i="1"/>
  <c r="F346" i="1" s="1"/>
  <c r="G586" i="6" l="1"/>
  <c r="J392" i="5"/>
  <c r="P346" i="1"/>
  <c r="G587" i="6" l="1"/>
  <c r="F31" i="6"/>
  <c r="J393" i="5"/>
  <c r="I16" i="5"/>
</calcChain>
</file>

<file path=xl/sharedStrings.xml><?xml version="1.0" encoding="utf-8"?>
<sst xmlns="http://schemas.openxmlformats.org/spreadsheetml/2006/main" count="12588" uniqueCount="758">
  <si>
    <t>Smeta.RU  (495) 974-1589</t>
  </si>
  <si>
    <t>_PS_</t>
  </si>
  <si>
    <t>Smeta.RU</t>
  </si>
  <si>
    <t>НИЯУ МИФИ  Доп. раб. место  MCCS-0027251</t>
  </si>
  <si>
    <t>Новый объект</t>
  </si>
  <si>
    <t>Капитальный ремонт 3-го этажа, балконов 5-го этажа НВПК НИЯУ МИФИ</t>
  </si>
  <si>
    <t/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</si>
  <si>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</si>
  <si>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</si>
  <si>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</si>
  <si>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</si>
  <si>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</si>
  <si>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</si>
  <si>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Новый раздел</t>
  </si>
  <si>
    <t>Раздел 1 Общестроительные работы</t>
  </si>
  <si>
    <t>1</t>
  </si>
  <si>
    <t>46-04-012-01</t>
  </si>
  <si>
    <t>Разборка деревянных заполнений проемов оконных с подоконными досками</t>
  </si>
  <si>
    <t>100 м2</t>
  </si>
  <si>
    <t>ФЕР-2001, 46-04-012-01, приказ Минстроя России №1039/пр от 30.12.2016г.</t>
  </si>
  <si>
    <t>Общестроительные работы</t>
  </si>
  <si>
    <t>Реконструкция зданий и сооружений</t>
  </si>
  <si>
    <t>ФЕР-46</t>
  </si>
  <si>
    <t>*0,9</t>
  </si>
  <si>
    <t>*0,85</t>
  </si>
  <si>
    <t>2</t>
  </si>
  <si>
    <t>57-2-3</t>
  </si>
  <si>
    <t>Разборка покрытий полов из керамических плиток</t>
  </si>
  <si>
    <t>ФЕРр-2001, 57-2-3, приказ Минстроя России №1039/пр от 30.12.2016г.</t>
  </si>
  <si>
    <t>Ремонтно-строительные работы</t>
  </si>
  <si>
    <t>Полы</t>
  </si>
  <si>
    <t>рФЕР-57</t>
  </si>
  <si>
    <t>3</t>
  </si>
  <si>
    <t>57-3-2</t>
  </si>
  <si>
    <t>Разборка плинтусов цементных и из керамической плитки</t>
  </si>
  <si>
    <t>100 м</t>
  </si>
  <si>
    <t>ФЕРр-2001, 57-3-2, приказ Минстроя России №1039/пр от 30.12.2016г.</t>
  </si>
  <si>
    <t>4</t>
  </si>
  <si>
    <t>62-25-1 прим.</t>
  </si>
  <si>
    <t>Огрунтовка ранее окрашенных фасадов под окраску перхлорвиниловыми красками простых с земли и лесов</t>
  </si>
  <si>
    <t>ФЕРр-2001, 62-25-1, приказ Минстроя России №1039/пр от 30.12.2016г.</t>
  </si>
  <si>
    <t>Малярные работы</t>
  </si>
  <si>
    <t>рФЕР-62</t>
  </si>
  <si>
    <t>4,1</t>
  </si>
  <si>
    <t>14.4.01.19-0001</t>
  </si>
  <si>
    <t>Грунтовка ХС-04 коричневая</t>
  </si>
  <si>
    <t>т</t>
  </si>
  <si>
    <t>ФССЦ-2001, 14.4.01.19-0001, приказ Минстроя России №1039/пр от 30.12.2016г.</t>
  </si>
  <si>
    <t>4,2</t>
  </si>
  <si>
    <t>14.3.01.01-0001</t>
  </si>
  <si>
    <t>Грунтовка: «Бетоконтакт», КНАУФ</t>
  </si>
  <si>
    <t>кг</t>
  </si>
  <si>
    <t>ФССЦ-2001, 14.3.01.01-0001, приказ Минстроя России №1039/пр от 30.12.2016г.</t>
  </si>
  <si>
    <t>5</t>
  </si>
  <si>
    <t>62-23-4</t>
  </si>
  <si>
    <t>Окраска силикатными красками за 1 раз ранее окрашенных фасадов по кирпичу с земли и лесов</t>
  </si>
  <si>
    <t>ФЕРр-2001, 62-23-4, приказ Минстроя России №1039/пр от 30.12.2016г.</t>
  </si>
  <si>
    <t>5,1</t>
  </si>
  <si>
    <t>14.3.02.05</t>
  </si>
  <si>
    <t>Краски силикатные</t>
  </si>
  <si>
    <t>5,2</t>
  </si>
  <si>
    <t>14.3.02.05-0102</t>
  </si>
  <si>
    <t>Краска силикатная  фасадная CERESIT СТ (прим.)</t>
  </si>
  <si>
    <t>ФССЦ-2001, 14.3.02.05-0102, приказ Минстроя России №1039/пр от 30.12.2016г.</t>
  </si>
  <si>
    <t>6</t>
  </si>
  <si>
    <t>09-03-050-01</t>
  </si>
  <si>
    <t>Монтаж стальных плинтусов из гнутого профиля</t>
  </si>
  <si>
    <t>ФЕР-2001, 09-03-050-01, приказ Минстроя России №1039/пр от 30.12.2016г.</t>
  </si>
  <si>
    <t>)*1,25</t>
  </si>
  <si>
    <t>)*1,15</t>
  </si>
  <si>
    <t>Металлические конструкции</t>
  </si>
  <si>
    <t>ФЕР-09</t>
  </si>
  <si>
    <t>Поправка: МДС 81-35.2004, п.4.7</t>
  </si>
  <si>
    <t>6,1</t>
  </si>
  <si>
    <t>07.2.07.13</t>
  </si>
  <si>
    <t>Планка из стального листа</t>
  </si>
  <si>
    <t>6,2</t>
  </si>
  <si>
    <t>01.5.02.01-0151</t>
  </si>
  <si>
    <t>Уголки металлические оцинкованные прижимные (ТУ 5262-002- 73088633-09)</t>
  </si>
  <si>
    <t>ФССЦ-2001, 01.5.02.01-0151, приказ Минстроя России №1039/пр от 30.12.2016г.</t>
  </si>
  <si>
    <t>7</t>
  </si>
  <si>
    <t>15-04-030-04</t>
  </si>
  <si>
    <t>Масляная окраска металлических поверхностей решеток, переплетов, труб диаметром менее 50 мм и т.п., количество окрасок 2</t>
  </si>
  <si>
    <t>ФЕР-2001, 15-04-030-04, приказ Минстроя России №1039/пр от 30.12.2016г.</t>
  </si>
  <si>
    <t>Отделочные работы</t>
  </si>
  <si>
    <t>ФЕР-15</t>
  </si>
  <si>
    <t>7,1</t>
  </si>
  <si>
    <t>14.4.02.04</t>
  </si>
  <si>
    <t>Краски для внутренних работ масляные готовые к применению</t>
  </si>
  <si>
    <t>7,2</t>
  </si>
  <si>
    <t>14.4.04.08-0002</t>
  </si>
  <si>
    <t>Эмаль ПФ-115 БИО различных цветов</t>
  </si>
  <si>
    <t>ФССЦ-2001, 14.4.04.08-0002, приказ Минстроя России №1039/пр от 30.12.2016г.</t>
  </si>
  <si>
    <t>8</t>
  </si>
  <si>
    <t>46-02-007-01</t>
  </si>
  <si>
    <t>Кладка отдельных участков кирпичных стен и заделка проемов в кирпичных стенах при объеме кладки в одном месте до 5 м3</t>
  </si>
  <si>
    <t>м3</t>
  </si>
  <si>
    <t>ФЕР-2001, 46-02-007-01, приказ Минстроя России №1039/пр от 30.12.2016г.</t>
  </si>
  <si>
    <t>8,1</t>
  </si>
  <si>
    <t>06.1.01.05</t>
  </si>
  <si>
    <t>Кирпич глиняный обыкновенный</t>
  </si>
  <si>
    <t>1000 шт.</t>
  </si>
  <si>
    <t>8,2</t>
  </si>
  <si>
    <t>06.1.01.05-0141</t>
  </si>
  <si>
    <t>Кирпич керамический утолщенный пустотелый лицевой, размером 250х120х88 мм, марка 125</t>
  </si>
  <si>
    <t>ФССЦ-2001, 06.1.01.05-0141, приказ Минстроя России №1039/пр от 30.12.2016г.</t>
  </si>
  <si>
    <t>9</t>
  </si>
  <si>
    <t>11-01-011-01</t>
  </si>
  <si>
    <t>Устройство стяжек цементных толщиной 20 мм</t>
  </si>
  <si>
    <t>ФЕР-2001, 11-01-011-01, приказ Минстроя России №1039/пр от 30.12.2016г.</t>
  </si>
  <si>
    <t>ФЕР-11</t>
  </si>
  <si>
    <t>9,1</t>
  </si>
  <si>
    <t>04.3.01.09</t>
  </si>
  <si>
    <t>Раствор готовый кладочный тяжелый цементный</t>
  </si>
  <si>
    <t>9,2</t>
  </si>
  <si>
    <t>04.3.01.09-0014</t>
  </si>
  <si>
    <t>Раствор готовый кладочный цементный марки 100</t>
  </si>
  <si>
    <t>ФССЦ-2001, 04.3.01.09-0014, приказ Минстроя России №1039/пр от 30.12.2016г.</t>
  </si>
  <si>
    <t>10</t>
  </si>
  <si>
    <t>11-01-011-02</t>
  </si>
  <si>
    <t>Устройство стяжек на каждые 5 мм изменения толщины стяжки добавлять или исключать к расценке 11-01-011-01</t>
  </si>
  <si>
    <t>ФЕР-2001, 11-01-011-02, приказ Минстроя России №1039/пр от 30.12.2016г.</t>
  </si>
  <si>
    <t>*2</t>
  </si>
  <si>
    <t>)*1,25*2</t>
  </si>
  <si>
    <t>)*1,15*2</t>
  </si>
  <si>
    <t>10,1</t>
  </si>
  <si>
    <t>10,2</t>
  </si>
  <si>
    <t>11</t>
  </si>
  <si>
    <t>11-01-027-03</t>
  </si>
  <si>
    <t>Устройство покрытий на цементном растворе из плиток керамических для полов одноцветных с красителем</t>
  </si>
  <si>
    <t>ФЕР-2001, 11-01-027-03, приказ Минстроя России №1039/пр от 30.12.2016г.</t>
  </si>
  <si>
    <t>11,1</t>
  </si>
  <si>
    <t>11,2</t>
  </si>
  <si>
    <t>12</t>
  </si>
  <si>
    <t>11-01-039-04</t>
  </si>
  <si>
    <t>Устройство плинтусов из плиток керамических</t>
  </si>
  <si>
    <t>ФЕР-2001, 11-01-039-04, приказ Минстроя России №1039/пр от 30.12.2016г.</t>
  </si>
  <si>
    <t>12,1</t>
  </si>
  <si>
    <t>12,2</t>
  </si>
  <si>
    <t>12,3</t>
  </si>
  <si>
    <t>06.2.05.03</t>
  </si>
  <si>
    <t>Плитки керамические плинтусные</t>
  </si>
  <si>
    <t>м</t>
  </si>
  <si>
    <t>12,4</t>
  </si>
  <si>
    <t>06.2.05.03-0031</t>
  </si>
  <si>
    <t>Плитки керамические плинтусные прямые</t>
  </si>
  <si>
    <t>ФССЦ-2001, 06.2.05.03-0031, приказ Минстроя России №1039/пр от 30.12.2016г.</t>
  </si>
  <si>
    <t>13</t>
  </si>
  <si>
    <t>13-06-003-01</t>
  </si>
  <si>
    <t>Очистка поверхности щетками</t>
  </si>
  <si>
    <t>м2</t>
  </si>
  <si>
    <t>ФЕР-2001, 13-06-003-01, приказ Минстроя России №1039/пр от 30.12.2016г.</t>
  </si>
  <si>
    <t>Защита строительных конструкций</t>
  </si>
  <si>
    <t>ФЕР-13</t>
  </si>
  <si>
    <t>14</t>
  </si>
  <si>
    <t>15-04-006-03</t>
  </si>
  <si>
    <t>Покрытие поверхностей грунтовкой глубокого проникновения за 1 раз стен</t>
  </si>
  <si>
    <t>ФЕР-2001, 15-04-006-03, приказ Минстроя России №1039/пр от 30.12.2016г.</t>
  </si>
  <si>
    <t>14,1</t>
  </si>
  <si>
    <t>14.4.01.21</t>
  </si>
  <si>
    <t>Грунтовка</t>
  </si>
  <si>
    <t>14,2</t>
  </si>
  <si>
    <t>15</t>
  </si>
  <si>
    <t>15-04-006-01</t>
  </si>
  <si>
    <t>Покрытие поверхностей грунтовкой глубокого проникновения за 1 раз потолков</t>
  </si>
  <si>
    <t>ФЕР-2001, 15-04-006-01, приказ Минстроя России №1039/пр от 30.12.2016г.</t>
  </si>
  <si>
    <t>15,1</t>
  </si>
  <si>
    <t>15,2</t>
  </si>
  <si>
    <t>16</t>
  </si>
  <si>
    <t>15-02-016-03</t>
  </si>
  <si>
    <t>Штукатурка поверхностей внутри здания цементно-известковым или цементным раствором по камню и бетону улучшенная стен</t>
  </si>
  <si>
    <t>ФЕР-2001, 15-02-016-03, приказ Минстроя России №1039/пр от 30.12.2016г.</t>
  </si>
  <si>
    <t>17</t>
  </si>
  <si>
    <t>15-04-005-03</t>
  </si>
  <si>
    <t>Окраска поливинилацетатными водоэмульсионными составами улучшенная по штукатурке стен</t>
  </si>
  <si>
    <t>ФЕР-2001, 15-04-005-03, приказ Минстроя России №1039/пр от 30.12.2016г.</t>
  </si>
  <si>
    <t>17,1</t>
  </si>
  <si>
    <t>14.3.02.01</t>
  </si>
  <si>
    <t>Краска водоэмульсионная</t>
  </si>
  <si>
    <t>17,2</t>
  </si>
  <si>
    <t>14.3.02.01-0014</t>
  </si>
  <si>
    <t>Краска акриловая Alpina RENOVA, CAPAROL водно-дисперсионная</t>
  </si>
  <si>
    <t>ФССЦ-2001, 14.3.02.01-0014, приказ Минстроя России №1039/пр от 30.12.2016г.</t>
  </si>
  <si>
    <t>18</t>
  </si>
  <si>
    <t>15-04-005-04</t>
  </si>
  <si>
    <t>Окраска поливинилацетатными водоэмульсионными составами улучшенная по штукатурке потолков</t>
  </si>
  <si>
    <t>ФЕР-2001, 15-04-005-04, приказ Минстроя России №1039/пр от 30.12.2016г.</t>
  </si>
  <si>
    <t>18,1</t>
  </si>
  <si>
    <t>18,2</t>
  </si>
  <si>
    <t>19</t>
  </si>
  <si>
    <t>10-01-034-05</t>
  </si>
  <si>
    <t>Установка в жилых и общественных зданиях оконных блоков из ПВХ профилей поворотных (откидных, поворотно-откидных) с площадью проема до 2 м2 двухстворчатых</t>
  </si>
  <si>
    <t>ФЕР-2001, 10-01-034-05, приказ Минстроя России №1039/пр от 30.12.2016г.</t>
  </si>
  <si>
    <t>Деревянные конструкции</t>
  </si>
  <si>
    <t>ФЕР-10</t>
  </si>
  <si>
    <t>19,1</t>
  </si>
  <si>
    <t>11.3.02.03</t>
  </si>
  <si>
    <t>Блоки оконные пластиковые</t>
  </si>
  <si>
    <t>19,2</t>
  </si>
  <si>
    <t>11.3.02.01-0016</t>
  </si>
  <si>
    <t>Блок оконный пластиковый двустворчатый, с глухой и поворотно-откидной створкой, двухкамерным стеклопакетом (32 мм), площадью до 2 м2</t>
  </si>
  <si>
    <t>ФССЦ-2001, 11.3.02.01-0016, приказ Минстроя России №1039/пр от 30.12.2016г.</t>
  </si>
  <si>
    <t>20</t>
  </si>
  <si>
    <t>10-01-035-01</t>
  </si>
  <si>
    <t>Установка подоконных досок из ПВХ в каменных стенах толщиной до 0,51 м</t>
  </si>
  <si>
    <t>ФЕР-2001, 10-01-035-01, приказ Минстроя России №1039/пр от 30.12.2016г.</t>
  </si>
  <si>
    <t>20,1</t>
  </si>
  <si>
    <t>11.3.03.01-0007</t>
  </si>
  <si>
    <t>Доски подоконные ПВХ, шириной 400 мм</t>
  </si>
  <si>
    <t>ФССЦ-2001, 11.3.03.01-0007, приказ Минстроя России №1039/пр от 30.12.2016г.</t>
  </si>
  <si>
    <t>21</t>
  </si>
  <si>
    <t>12-01-010-01</t>
  </si>
  <si>
    <t>Устройство мелких покрытий (брандмауэры, парапеты, свесы и т.п.) из листовой оцинкованной стали</t>
  </si>
  <si>
    <t>ФЕР-2001, 12-01-010-01, приказ Минстроя России №1039/пр от 30.12.2016г.</t>
  </si>
  <si>
    <t>Кровли</t>
  </si>
  <si>
    <t>ФЕР-12</t>
  </si>
  <si>
    <t>22</t>
  </si>
  <si>
    <t>15-01-050-04</t>
  </si>
  <si>
    <t>Облицовка оконных и дверных откосов декоративным бумажно-слоистым пластиком или листами из синтетических материалов на клее</t>
  </si>
  <si>
    <t>ФЕР-2001, 15-01-050-04, приказ Минстроя России №1039/пр от 30.12.2016г.</t>
  </si>
  <si>
    <t>22,1</t>
  </si>
  <si>
    <t>01.6.01.11</t>
  </si>
  <si>
    <t>Листы облицовочные декоративные</t>
  </si>
  <si>
    <t>22,2</t>
  </si>
  <si>
    <t>11.3.03.05-0011</t>
  </si>
  <si>
    <t>Сэндвич-панели для откосов (наружные слои – листы из поливинилхлорида, внутреннее наполнение – вспененный пенополистирол) белые, ширина 1,5 м, длина 3,0 м, толщина 10 мм</t>
  </si>
  <si>
    <t>ФССЦ-2001, 11.3.03.05-0011, приказ Минстроя России №1039/пр от 30.12.2016г.</t>
  </si>
  <si>
    <t>22,3</t>
  </si>
  <si>
    <t>14.1.06.05</t>
  </si>
  <si>
    <t>Клей</t>
  </si>
  <si>
    <t>22,4</t>
  </si>
  <si>
    <t>22,5</t>
  </si>
  <si>
    <t>22,6</t>
  </si>
  <si>
    <t>14.1.05.01-0003</t>
  </si>
  <si>
    <t>Клеи жидкие гвозди универсальные TITEBOND</t>
  </si>
  <si>
    <t>ФССЦ-2001, 14.1.05.01-0003, приказ Минстроя России №1039/пр от 30.12.2016г.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</si>
  <si>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</si>
  <si>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</si>
  <si>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</si>
  <si>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</si>
  <si>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</si>
  <si>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</si>
  <si>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</si>
  <si>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</si>
  <si>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</si>
  <si>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</si>
  <si>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</si>
  <si>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</si>
  <si>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</si>
  <si>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</si>
  <si>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</si>
  <si>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</si>
  <si>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</si>
  <si>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</si>
  <si>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</si>
  <si>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</si>
  <si>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</si>
  <si>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</si>
  <si>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</si>
  <si>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</si>
  <si>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</si>
  <si>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</si>
  <si>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</si>
  <si>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</si>
  <si>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</si>
  <si>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</si>
  <si>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</si>
  <si>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</si>
  <si>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</si>
  <si>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</si>
  <si>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</si>
  <si>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</si>
  <si>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</si>
  <si>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</si>
  <si>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</si>
  <si>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</si>
  <si>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</si>
  <si>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</si>
  <si>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</si>
  <si>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</si>
  <si>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</si>
  <si>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</si>
  <si>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</si>
  <si>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</si>
  <si>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</si>
  <si>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</si>
  <si>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</si>
  <si>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</si>
  <si>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Раздел 2 Система электроснабжения</t>
  </si>
  <si>
    <t>23</t>
  </si>
  <si>
    <t>67-1-1</t>
  </si>
  <si>
    <t>Демонтаж скрытой электропроводки</t>
  </si>
  <si>
    <t>ФЕРр-2001, 67-1-1, приказ Минстроя России №1039/пр от 30.12.2016г.</t>
  </si>
  <si>
    <t>Электромонтажные работы</t>
  </si>
  <si>
    <t>рФЕР-67</t>
  </si>
  <si>
    <t>23,1</t>
  </si>
  <si>
    <t>01.7.07.07</t>
  </si>
  <si>
    <t>Строительный мусор</t>
  </si>
  <si>
    <t>24</t>
  </si>
  <si>
    <t>67-4-3</t>
  </si>
  <si>
    <t>Демонтаж светильников с лампами накаливания</t>
  </si>
  <si>
    <t>100 ШТ</t>
  </si>
  <si>
    <t>ФЕРр-2001, 67-4-3, приказ Минстроя России №1039/пр от 30.12.2016г.</t>
  </si>
  <si>
    <t>25</t>
  </si>
  <si>
    <t>67-4-1</t>
  </si>
  <si>
    <t>Демонтаж выключателей, розеток</t>
  </si>
  <si>
    <t>ФЕРр-2001, 67-4-1, приказ Минстроя России №1039/пр от 30.12.2016г.</t>
  </si>
  <si>
    <t>26</t>
  </si>
  <si>
    <t>м08-02-370-02</t>
  </si>
  <si>
    <t>Демонтаж:Щиток до трех групп, устанавливаемый в нише цоколя</t>
  </si>
  <si>
    <t>ШТ</t>
  </si>
  <si>
    <t>ФЕРм-2001, м08-02-370-02, приказ Минстроя России №1039/пр от 30.12.2016г.</t>
  </si>
  <si>
    <t>Поправка: Табл.3, п.4  Наименование: Демонтаж: Оборудование, не пригодное для дальнейшего использования, (предназначено в лом) без разборки и резки</t>
  </si>
  <si>
    <t>)*0</t>
  </si>
  <si>
    <t>)*0,3</t>
  </si>
  <si>
    <t>Монтажные работы</t>
  </si>
  <si>
    <t>Электромонтажные работы ,  отдел 01-03 : ( на АЭС  НР = 110% ) - (работы по упр. авиа.- движением:  СП=55% (  {АВИА}=1; обычные работы : СП=65 - {AВИА}=0), при работе на АЭС СП= 68% )</t>
  </si>
  <si>
    <t>мФЕР-08</t>
  </si>
  <si>
    <t>Поправка: Табл.3, п.4</t>
  </si>
  <si>
    <t>27</t>
  </si>
  <si>
    <t>м10-04-101-07</t>
  </si>
  <si>
    <t>Демонтаж:Громкоговоритель или звуковая колонка в помещении</t>
  </si>
  <si>
    <t>ФЕРм-2001, м10-04-101-07, приказ Минстроя России №1039/пр от 30.12.2016г.</t>
  </si>
  <si>
    <t>Связь:  монтаж теле- радио оборудования ( отдел 4 и 5 )  - (при устройстве средств посадки самолетов : НР=95%, СП=55% - {АВИА}=1)</t>
  </si>
  <si>
    <t>мФЕР-10</t>
  </si>
  <si>
    <t>28</t>
  </si>
  <si>
    <t>м08-02-390-01</t>
  </si>
  <si>
    <t>Короба пластмассовые шириной до 40 мм</t>
  </si>
  <si>
    <t>ФЕРм-2001, м08-02-390-01, приказ Минстроя России №1039/пр от 30.12.2016г.</t>
  </si>
  <si>
    <t>28,1</t>
  </si>
  <si>
    <t>20.2.05.04-0027</t>
  </si>
  <si>
    <t>Кабель-канал (короб) "Электропласт" 40x16 мм</t>
  </si>
  <si>
    <t>ФССЦ-2001, 20.2.05.04-0027, приказ Минстроя России №1039/пр от 30.12.2016г.</t>
  </si>
  <si>
    <t>29</t>
  </si>
  <si>
    <t>м08-02-399-01</t>
  </si>
  <si>
    <t>Провод в коробах, сечением до 6 мм2</t>
  </si>
  <si>
    <t>ФЕРм-2001, м08-02-399-01, приказ Минстроя России №1039/пр от 30.12.2016г.</t>
  </si>
  <si>
    <t>29,1</t>
  </si>
  <si>
    <t>21.1.06.10-0374</t>
  </si>
  <si>
    <t>Кабель силовой с медными жилами с изоляцией и оболочкой из ПВХ, не распространяющий горение, с низким дымо- и газовыделением, напряжением 1,0 кВ (ГОСТ Р 53769-2010), марки ВВГнг(A)-LS 3х1,5ок</t>
  </si>
  <si>
    <t>1000 м</t>
  </si>
  <si>
    <t>ФССЦ-2001, 21.1.06.10-0374, приказ Минстроя России №1039/пр от 30.12.2016г.</t>
  </si>
  <si>
    <t>1000 М</t>
  </si>
  <si>
    <t>30</t>
  </si>
  <si>
    <t>69-2-1</t>
  </si>
  <si>
    <t>Сверление отверстий в кирпичных стенах электроперфоратором диаметром до 20 мм, толщина стен 0,5 кирпича</t>
  </si>
  <si>
    <t>ФЕРр-2001, 69-2-1, приказ Минстроя России №1039/пр от 30.12.2016г.</t>
  </si>
  <si>
    <t>Прочие ремонтно-строительные работы</t>
  </si>
  <si>
    <t>рФЕР-69</t>
  </si>
  <si>
    <t>31</t>
  </si>
  <si>
    <t>м08-03-594-14</t>
  </si>
  <si>
    <t>Светильник в подвесных потолках, устанавливаемый на профиле, количество ламп в светильнике до 4</t>
  </si>
  <si>
    <t>ФЕРм-2001, м08-03-594-14, приказ Минстроя России №1039/пр от 30.12.2016г.</t>
  </si>
  <si>
    <t>31,1</t>
  </si>
  <si>
    <t>20.3.03.04-0221</t>
  </si>
  <si>
    <t>Светильники светодиодные ДВО-36w 595[595[45 4000К 3550 Лм колотый лед IP 20 (94499 NLP-IS2) прим.</t>
  </si>
  <si>
    <t>шт.</t>
  </si>
  <si>
    <t>ФССЦ-2001, 20.3.03.04-0221, приказ Минстроя России №1039/пр от 30.12.2016г.</t>
  </si>
  <si>
    <t>32</t>
  </si>
  <si>
    <t>м08-03-591-05</t>
  </si>
  <si>
    <t>Выключатель двухклавишный утопленного типа при скрытой проводке</t>
  </si>
  <si>
    <t>ФЕРм-2001, м08-03-591-05, приказ Минстроя России №1039/пр от 30.12.2016г.</t>
  </si>
  <si>
    <t>32,1</t>
  </si>
  <si>
    <t>20.4.01.02-0001</t>
  </si>
  <si>
    <t>Выключатель двухклавишный для скрытой проводки</t>
  </si>
  <si>
    <t>10 шт.</t>
  </si>
  <si>
    <t>ФССЦ-2001, 20.4.01.02-0001, приказ Минстроя России №1039/пр от 30.12.2016г.</t>
  </si>
  <si>
    <t>33</t>
  </si>
  <si>
    <t>Щиток до трех групп, устанавливаемый в нише цоколя</t>
  </si>
  <si>
    <t>33,1</t>
  </si>
  <si>
    <t>20.4.04.02-0027</t>
  </si>
  <si>
    <t>Щиты распределительные навесные металлические (прим.)</t>
  </si>
  <si>
    <t>ФССЦ-2001, 20.4.04.02-0027, приказ Минстроя России №1039/пр от 30.12.2016г.</t>
  </si>
  <si>
    <t>Раздел 3 Уборка и вывоз мусора</t>
  </si>
  <si>
    <t>34</t>
  </si>
  <si>
    <t>т01-01-01-041</t>
  </si>
  <si>
    <t>Погрузочные работы при автомобильных перевозках мусора строительного с погрузкой вручную</t>
  </si>
  <si>
    <t>1 Т ГРУЗА</t>
  </si>
  <si>
    <t>ФССЦпг-2001, т01-01-01-041, приказ Минстроя России №1039/пр от 30.12.2016г.</t>
  </si>
  <si>
    <t>Погрузочно-разгрузочные работы</t>
  </si>
  <si>
    <t>Перевозка грузов , (ФССЦпр 2011-изм. № 4-6, раздел 1):  погрузочно-разгрузочные работы  (НР и СП в прям. затратах )</t>
  </si>
  <si>
    <t>ФССЦпр  пог. а/п (2011,изм. 4-6)</t>
  </si>
  <si>
    <t>35</t>
  </si>
  <si>
    <t>т03-01-01-070</t>
  </si>
  <si>
    <t>Перевозка грузов I класса автомобилями бортовыми грузоподъемностью до 15 т на расстояние до 70 км</t>
  </si>
  <si>
    <t>ФССЦпг-2001, т03-01-01-070, приказ Минстроя России №1039/пр от 30.12.2016г.</t>
  </si>
  <si>
    <t>Перевозка грузов авто/транспортом</t>
  </si>
  <si>
    <t>Перевозкуа грузов (ФССЦпр-2011 - изм. 7, разделы 1-4) - по сметной стоимости</t>
  </si>
  <si>
    <t>ФССЦпр , изм. 7</t>
  </si>
  <si>
    <t>36</t>
  </si>
  <si>
    <t>69-15-1</t>
  </si>
  <si>
    <t>Затаривание строительного мусора в мешки</t>
  </si>
  <si>
    <t>ФЕРр-2001, 69-15-1, приказ Минстроя России №1039/пр от 30.12.2016г.</t>
  </si>
  <si>
    <t>Итого 1</t>
  </si>
  <si>
    <t>Итого2</t>
  </si>
  <si>
    <t>Итого НДС 18%</t>
  </si>
  <si>
    <t>Итого 3</t>
  </si>
  <si>
    <t>Всего по смете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</si>
  <si>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</si>
  <si>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</si>
  <si>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</si>
  <si>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</si>
  <si>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</si>
  <si>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</si>
  <si>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</si>
  <si>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</si>
  <si>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</si>
  <si>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</si>
  <si>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</si>
  <si>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</si>
  <si>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</si>
  <si>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</si>
  <si>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</si>
  <si>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</si>
  <si>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</si>
  <si>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</si>
  <si>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</si>
  <si>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</si>
  <si>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</si>
  <si>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</si>
  <si>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</si>
  <si>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</si>
  <si>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</si>
  <si>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</si>
  <si>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</si>
  <si>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</si>
  <si>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</si>
  <si>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</si>
  <si>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</si>
  <si>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</si>
  <si>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</si>
  <si>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</si>
  <si>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</si>
  <si>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</si>
  <si>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</si>
  <si>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</si>
  <si>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</si>
  <si>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</si>
  <si>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</si>
  <si>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</si>
  <si>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</si>
  <si>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</si>
  <si>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</si>
  <si>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</si>
  <si>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</si>
  <si>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</si>
  <si>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</si>
  <si>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</si>
  <si>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</si>
  <si>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</si>
  <si>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</si>
  <si>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</si>
  <si>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</si>
  <si>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</si>
  <si>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</si>
  <si>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</si>
  <si>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</si>
  <si>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</si>
  <si>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</si>
  <si>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Базовый</t>
  </si>
  <si>
    <t>Текущий уровень цен</t>
  </si>
  <si>
    <t>Индексы за итогом</t>
  </si>
  <si>
    <t>Новый уровень цен</t>
  </si>
  <si>
    <t>_OBSM_</t>
  </si>
  <si>
    <t>1-100-24</t>
  </si>
  <si>
    <t>Рабочий среднего разряда 2.4</t>
  </si>
  <si>
    <t>чел.-ч.</t>
  </si>
  <si>
    <t>4-100-00</t>
  </si>
  <si>
    <t>Затраты труда машинистов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</si>
  <si>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</si>
  <si>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</si>
  <si>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</si>
  <si>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маш.-ч</t>
  </si>
  <si>
    <t>1-100-30</t>
  </si>
  <si>
    <t>Рабочий среднего разряда 3</t>
  </si>
  <si>
    <t>1-100-20</t>
  </si>
  <si>
    <t>Рабочий среднего разряда 2</t>
  </si>
  <si>
    <t>1-100-31</t>
  </si>
  <si>
    <t>Рабочий среднего разряда 3.1</t>
  </si>
  <si>
    <t>91.06.03-060</t>
  </si>
  <si>
    <t>ФСЭМ-2001, 91.06.03-060, приказ Минстроя России №1039/пр от 30.12.2016г.</t>
  </si>
  <si>
    <t>Лебедки электрические тяговым усилием до 5,79 кН (0,59 т)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</si>
  <si>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</si>
  <si>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</si>
  <si>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</si>
  <si>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91.18.01-011</t>
  </si>
  <si>
    <t>ФСЭМ-2001, 91.18.01-011, приказ Минстроя России №1039/пр от 30.12.2016г.</t>
  </si>
  <si>
    <t>Компрессоры передвижные с электродвигателем давлением 600 кПа (6 ат), производительность 0,5 м3/мин</t>
  </si>
  <si>
    <t>91.21.01-014</t>
  </si>
  <si>
    <t>ФСЭМ-2001, 91.21.01-014, приказ Минстроя России №1039/пр от 30.12.2016г.</t>
  </si>
  <si>
    <t>Агрегаты окрасочные с пневматическим распылением для окраски фасадов зданий, производительность 500 м3/ч, мощность 1 кВт</t>
  </si>
  <si>
    <t>1-100-32</t>
  </si>
  <si>
    <t>Рабочий среднего разряда 3.2</t>
  </si>
  <si>
    <t>01.7.20.08-0051</t>
  </si>
  <si>
    <t>ФССЦ-2001, 01.7.20.08-0051, приказ Минстроя России №1039/пр от 30.12.2016г.</t>
  </si>
  <si>
    <t>Ветошь</t>
  </si>
  <si>
    <t>01.8.01.07-0001</t>
  </si>
  <si>
    <t>ФССЦ-2001, 01.8.01.07-0001, приказ Минстроя России №1039/пр от 30.12.2016г.</t>
  </si>
  <si>
    <t>Стекло жидкое калийное</t>
  </si>
  <si>
    <t>02.4.03.02-0001</t>
  </si>
  <si>
    <t>ФССЦ-2001, 02.4.03.02-0001, приказ Минстроя России №1039/пр от 30.12.2016г.</t>
  </si>
  <si>
    <t>Пемза шлаковая (щебень пористый из металлургического шлака), марка 600, фракция 5-10 мм</t>
  </si>
  <si>
    <t>1-100-37</t>
  </si>
  <si>
    <t>Рабочий среднего разряда 3.7</t>
  </si>
  <si>
    <t>1-100-33</t>
  </si>
  <si>
    <t>Рабочий среднего разряда 3.3</t>
  </si>
  <si>
    <t>14.5.05.02-0001</t>
  </si>
  <si>
    <t>ФССЦ-2001, 14.5.05.02-0001, приказ Минстроя России №1039/пр от 30.12.2016г.</t>
  </si>
  <si>
    <t>Олифа натуральная</t>
  </si>
  <si>
    <t>1-100-25</t>
  </si>
  <si>
    <t>Рабочий среднего разряда 2.5</t>
  </si>
  <si>
    <t>91.06.03-055</t>
  </si>
  <si>
    <t>ФСЭМ-2001, 91.06.03-055, приказ Минстроя России №1039/пр от 30.12.2016г.</t>
  </si>
  <si>
    <t>Лебедки электрические тяговым усилием 19,62 кН (2 т)</t>
  </si>
  <si>
    <t>04.3.01.12-0003</t>
  </si>
  <si>
    <t>ФССЦ-2001, 04.3.01.12-0003, приказ Минстроя России №1039/пр от 30.12.2016г.</t>
  </si>
  <si>
    <t>Раствор готовый кладочный цементно-известковый марки 50</t>
  </si>
  <si>
    <t>1-100-22</t>
  </si>
  <si>
    <t>Рабочий среднего разряда 2.2</t>
  </si>
  <si>
    <t>91.07.04-002</t>
  </si>
  <si>
    <t>ФСЭМ-2001, 91.07.04-002, приказ Минстроя России №1039/пр от 30.12.2016г.</t>
  </si>
  <si>
    <t>Вибратор поверхностный</t>
  </si>
  <si>
    <t>01.7.03.01-0001</t>
  </si>
  <si>
    <t>ФССЦ-2001, 01.7.03.01-0001, приказ Минстроя России №1039/пр от 30.12.2016г.</t>
  </si>
  <si>
    <t>Вода</t>
  </si>
  <si>
    <t>91.06.05-011</t>
  </si>
  <si>
    <t>ФСЭМ-2001, 91.06.05-011, приказ Минстроя России №1039/пр от 30.12.2016г.</t>
  </si>
  <si>
    <t>Погрузчик, грузоподъемность 5 т</t>
  </si>
  <si>
    <t>01.7.07.29-0091</t>
  </si>
  <si>
    <t>ФССЦ-2001, 01.7.07.29-0091, приказ Минстроя России №1039/пр от 30.12.2016г.</t>
  </si>
  <si>
    <t>Опилки древесные</t>
  </si>
  <si>
    <t>06.2.02.01-0071</t>
  </si>
  <si>
    <t>ФССЦ-2001, 06.2.02.01-0071, приказ Минстроя России №1039/пр от 30.12.2016г.</t>
  </si>
  <si>
    <t>Плитки керамические для полов гладкие неглазурованные одноцветные с красителем квадратные и прямоугольные</t>
  </si>
  <si>
    <t>1-100-39</t>
  </si>
  <si>
    <t>Рабочий среднего разряда 3.9</t>
  </si>
  <si>
    <t>1-100-40</t>
  </si>
  <si>
    <t>Рабочий среднего разряда 4</t>
  </si>
  <si>
    <t>1-100-38</t>
  </si>
  <si>
    <t>Рабочий среднего разряда 3.8</t>
  </si>
  <si>
    <t>91.07.07-041</t>
  </si>
  <si>
    <t>ФСЭМ-2001, 91.07.07-041, приказ Минстроя России №1039/пр от 30.12.2016г.</t>
  </si>
  <si>
    <t>Растворонасосы 1 м3/ч</t>
  </si>
  <si>
    <t>01.7.15.06-0121</t>
  </si>
  <si>
    <t>ФССЦ-2001, 01.7.15.06-0121, приказ Минстроя России №1039/пр от 30.12.2016г.</t>
  </si>
  <si>
    <t>Гвозди строительные с плоской головкой 1,6x50 мм</t>
  </si>
  <si>
    <t>08.1.02.17-0161</t>
  </si>
  <si>
    <t>ФССЦ-2001, 08.1.02.17-0161, приказ Минстроя России №1039/пр от 30.12.2016г.</t>
  </si>
  <si>
    <t>Сетка тканая с квадратными ячейками № 05 без покрытия</t>
  </si>
  <si>
    <t>1-100-34</t>
  </si>
  <si>
    <t>Рабочий среднего разряда 3.4</t>
  </si>
  <si>
    <t>01.7.17.11-0011</t>
  </si>
  <si>
    <t>ФССЦ-2001, 01.7.17.11-0011, приказ Минстроя России №1039/пр от 30.12.2016г.</t>
  </si>
  <si>
    <t>Шкурка шлифовальная двухслойная с зернистостью 40-25</t>
  </si>
  <si>
    <t>14.5.11.01-0001</t>
  </si>
  <si>
    <t>ФССЦ-2001, 14.5.11.01-0001, приказ Минстроя России №1039/пр от 30.12.2016г.</t>
  </si>
  <si>
    <t>Шпатлевка клеевая</t>
  </si>
  <si>
    <t>01.7.06.02-0001</t>
  </si>
  <si>
    <t>ФССЦ-2001, 01.7.06.02-0001, приказ Минстроя России №1039/пр от 30.12.2016г.</t>
  </si>
  <si>
    <t>Лента бутиловая</t>
  </si>
  <si>
    <t>01.7.06.02-0002</t>
  </si>
  <si>
    <t>ФССЦ-2001, 01.7.06.02-0002, приказ Минстроя России №1039/пр от 30.12.2016г.</t>
  </si>
  <si>
    <t>Лента бутиловая диффузионная</t>
  </si>
  <si>
    <t>01.7.06.11-0001</t>
  </si>
  <si>
    <t>ФССЦ-2001, 01.7.06.11-0001, приказ Минстроя России №1039/пр от 30.12.2016г.</t>
  </si>
  <si>
    <t>Лента ПСУЛ</t>
  </si>
  <si>
    <t>10 м</t>
  </si>
  <si>
    <t>01.7.15.07-0005</t>
  </si>
  <si>
    <t>ФССЦ-2001, 01.7.15.07-0005, приказ Минстроя России №1039/пр от 30.12.2016г.</t>
  </si>
  <si>
    <t>Дюбели монтажные 10х130 (10х132, 10х150) мм</t>
  </si>
  <si>
    <t>11.3.03.15-0021</t>
  </si>
  <si>
    <t>ФССЦ-2001, 11.3.03.15-0021, приказ Минстроя России №1039/пр от 30.12.2016г.</t>
  </si>
  <si>
    <t>Клинья пластиковые монтажные</t>
  </si>
  <si>
    <t>100 шт.</t>
  </si>
  <si>
    <t>14.5.01.05-0001</t>
  </si>
  <si>
    <t>ФССЦ-2001, 14.5.01.05-0001, приказ Минстроя России №1039/пр от 30.12.2016г.</t>
  </si>
  <si>
    <t>Герметик пенополиуретановый (пена монтажная) типа Makrofleks, Soudal в баллонах по 750 мл</t>
  </si>
  <si>
    <t>91.05.01-017</t>
  </si>
  <si>
    <t>ФСЭМ-2001, 91.05.01-017, приказ Минстроя России №1039/пр от 30.12.2016г.</t>
  </si>
  <si>
    <t>Краны башенные, грузоподъемность 8 т</t>
  </si>
  <si>
    <t>01.7.15.06-0146</t>
  </si>
  <si>
    <t>ФССЦ-2001, 01.7.15.06-0146, приказ Минстроя России №1039/пр от 30.12.2016г.</t>
  </si>
  <si>
    <t>Гвозди толевые круглые 3,0х40 мм</t>
  </si>
  <si>
    <t>08.3.03.05-0002</t>
  </si>
  <si>
    <t>ФССЦ-2001, 08.3.03.05-0002, приказ Минстроя России №1039/пр от 30.12.2016г.</t>
  </si>
  <si>
    <t>Проволока канатная оцинкованная, диаметром 3 мм</t>
  </si>
  <si>
    <t>08.3.05.05-0053</t>
  </si>
  <si>
    <t>ФССЦ-2001, 08.3.05.05-0053, приказ Минстроя России №1039/пр от 30.12.2016г.</t>
  </si>
  <si>
    <t>Сталь листовая оцинкованная толщиной листа 0,7 мм</t>
  </si>
  <si>
    <t>1-100-36</t>
  </si>
  <si>
    <t>Рабочий среднего разряда 3.6</t>
  </si>
  <si>
    <t>1-100-46</t>
  </si>
  <si>
    <t>Рабочий среднего разряда 4.6</t>
  </si>
  <si>
    <t>91.05.05-014</t>
  </si>
  <si>
    <t>ФСЭМ-2001, 91.05.05-014, приказ Минстроя России №1039/пр от 30.12.2016г.</t>
  </si>
  <si>
    <t>Краны на автомобильном ходу, грузоподъемность 10 т</t>
  </si>
  <si>
    <t>01.7.06.05-0041</t>
  </si>
  <si>
    <t>ФССЦ-2001, 01.7.06.05-0041, приказ Минстроя России №1039/пр от 30.12.2016г.</t>
  </si>
  <si>
    <t>Лента изоляционная прорезиненная односторонняя ширина 20 мм, толщина 0,25-0,35 мм</t>
  </si>
  <si>
    <t>01.7.15.03-0042</t>
  </si>
  <si>
    <t>ФССЦ-2001, 01.7.15.03-0042, приказ Минстроя России №1039/пр от 30.12.2016г.</t>
  </si>
  <si>
    <t>Болты с гайками и шайбами строительные</t>
  </si>
  <si>
    <t>08.3.07.01-0076</t>
  </si>
  <si>
    <t>ФССЦ-2001, 08.3.07.01-0076, приказ Минстроя России №1039/пр от 30.12.2016г.</t>
  </si>
  <si>
    <t>Сталь полосовая, марка стали Ст3сп шириной 50-200 мм толщиной 4-5 мм</t>
  </si>
  <si>
    <t>999-9950</t>
  </si>
  <si>
    <t>Вспомогательные ненормируемые материалы (2% от ОЗП)</t>
  </si>
  <si>
    <t>РУБ</t>
  </si>
  <si>
    <t>1-100-35</t>
  </si>
  <si>
    <t>Рабочий среднего разряда 3.5</t>
  </si>
  <si>
    <t>01.7.06.05-0042</t>
  </si>
  <si>
    <t>ФССЦ-2001, 01.7.06.05-0042, приказ Минстроя России №1039/пр от 30.12.2016г.</t>
  </si>
  <si>
    <t>Лента липкая изоляционная на поликасиновом компаунде марки ЛСЭПЛ, шириной 20-30 мм, толщиной от 0,14 до 0,19 мм</t>
  </si>
  <si>
    <t>21.2.03.09-0105</t>
  </si>
  <si>
    <t>ФССЦ-2001, 21.2.03.09-0105, приказ Минстроя России №1039/пр от 30.12.2016г.</t>
  </si>
  <si>
    <t>Провода силовые с медной жилой с резиновой изоляцией, в оплетке из хлопчатобумажной пряжи, пропитанной противогнилостным составом марки ПРТО сечением 1х1,5 мм2</t>
  </si>
  <si>
    <t>22.2.02.23-0011</t>
  </si>
  <si>
    <t>ФССЦ-2001, 22.2.02.23-0011, приказ Минстроя России №1039/пр от 30.12.2016г.</t>
  </si>
  <si>
    <t>Глухари</t>
  </si>
  <si>
    <t>01.7.15.07-0022</t>
  </si>
  <si>
    <t>ФССЦ-2001, 01.7.15.07-0022, приказ Минстроя России №1039/пр от 30.12.2016г.</t>
  </si>
  <si>
    <t>Дюбели распорные полиэтиленовые 6х40 мм</t>
  </si>
  <si>
    <t>01.7.15.14-0165</t>
  </si>
  <si>
    <t>ФССЦ-2001, 01.7.15.14-0165, приказ Минстроя России №1039/пр от 30.12.2016г.</t>
  </si>
  <si>
    <t>Шурупы с полукруглой головкой 4x40 мм</t>
  </si>
  <si>
    <t>01.7.06.07-0001</t>
  </si>
  <si>
    <t>ФССЦ-2001, 01.7.06.07-0001, приказ Минстроя России №1039/пр от 30.12.2016г.</t>
  </si>
  <si>
    <t>Лента К226</t>
  </si>
  <si>
    <t>14.4.02.09-0001</t>
  </si>
  <si>
    <t>ФССЦ-2001, 14.4.02.09-0001, приказ Минстроя России №1039/пр от 30.12.2016г.</t>
  </si>
  <si>
    <t>Краска</t>
  </si>
  <si>
    <t>1-100-42</t>
  </si>
  <si>
    <t>Рабочий среднего разряда 4.2</t>
  </si>
  <si>
    <t>91.17.04-233</t>
  </si>
  <si>
    <t>ФСЭМ-2001, 91.17.04-233, приказ Минстроя России №1039/пр от 30.12.2016г.</t>
  </si>
  <si>
    <t>Установки для сварки ручной дуговой (постоянного тока)</t>
  </si>
  <si>
    <t>01.7.11.07-0034</t>
  </si>
  <si>
    <t>ФССЦ-2001, 01.7.11.07-0034, приказ Минстроя России №1039/пр от 30.12.2016г.</t>
  </si>
  <si>
    <t>Электроды диаметром 4 мм Э42А</t>
  </si>
  <si>
    <t>03.1.01.01-0002</t>
  </si>
  <si>
    <t>ФССЦ-2001, 03.1.01.01-0002, приказ Минстроя России №1039/пр от 30.12.2016г.</t>
  </si>
  <si>
    <t>Гипсовые вяжущие, марка Г3</t>
  </si>
  <si>
    <t>20.2.02.01-0019</t>
  </si>
  <si>
    <t>ФССЦ-2001, 20.2.02.01-0019, приказ Минстроя России №1039/пр от 30.12.2016г.</t>
  </si>
  <si>
    <t>Втулки изолирующие</t>
  </si>
  <si>
    <t>1-100-10</t>
  </si>
  <si>
    <t>Рабочий среднего разряда 1</t>
  </si>
  <si>
    <t>01.7.20.03-0003</t>
  </si>
  <si>
    <t>ФССЦ-2001, 01.7.20.03-0003, приказ Минстроя России №1039/пр от 30.12.2016г.</t>
  </si>
  <si>
    <t>Мешки полипропиленовые (50 кг)</t>
  </si>
  <si>
    <t>01.7.15.14</t>
  </si>
  <si>
    <t>Шурупы строительные</t>
  </si>
  <si>
    <t>Конструкции стальные</t>
  </si>
  <si>
    <t>04.3.01.12-0111</t>
  </si>
  <si>
    <t>ФССЦ-2001, 04.3.01.12-0111, приказ Минстроя России №1039/пр от 30.12.2016г.</t>
  </si>
  <si>
    <t>Раствор готовый отделочный тяжелый, цементно-известковый 1:1:6</t>
  </si>
  <si>
    <t>11.3.03.01</t>
  </si>
  <si>
    <t>Доски подоконные ПВХ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</si>
  <si>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</si>
  <si>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</si>
  <si>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</si>
  <si>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</si>
  <si>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</si>
  <si>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</si>
  <si>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</si>
  <si>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 xml:space="preserve">     Оборудование</t>
  </si>
  <si>
    <t xml:space="preserve">     Прочие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</si>
  <si>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</si>
  <si>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</si>
  <si>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</si>
  <si>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</si>
  <si>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</si>
  <si>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</si>
  <si>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</si>
  <si>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</si>
  <si>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</si>
  <si>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</si>
  <si>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</si>
  <si>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</si>
  <si>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</si>
  <si>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</si>
  <si>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</si>
  <si>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Зарплата</t>
  </si>
  <si>
    <t>в т.ч. зарплата машинистов</t>
  </si>
  <si>
    <t>НР от ФОТ</t>
  </si>
  <si>
    <t>%</t>
  </si>
  <si>
    <t>СП от ФОТ</t>
  </si>
  <si>
    <t>Затраты труда</t>
  </si>
  <si>
    <t>чел-ч</t>
  </si>
  <si>
    <t>Материальные ресурсы</t>
  </si>
  <si>
    <t>к нр *2</t>
  </si>
  <si>
    <t>Унифицированная форма № КС-2</t>
  </si>
  <si>
    <t>Утверждена постановлением Госкомстата России</t>
  </si>
  <si>
    <t>от 11.11.99. № 100</t>
  </si>
  <si>
    <t>Код</t>
  </si>
  <si>
    <t>Форма по ОКУД</t>
  </si>
  <si>
    <t>0322005</t>
  </si>
  <si>
    <t>Инвестор</t>
  </si>
  <si>
    <t>по ОКПО</t>
  </si>
  <si>
    <t>организация, адрес, телефон, факс</t>
  </si>
  <si>
    <t>Заказчик</t>
  </si>
  <si>
    <t>Подрядчик</t>
  </si>
  <si>
    <t>Стройка</t>
  </si>
  <si>
    <t>наименование, адрес</t>
  </si>
  <si>
    <t>Объект</t>
  </si>
  <si>
    <t>наименование</t>
  </si>
  <si>
    <t xml:space="preserve">Вид деятельности по ОКДП  </t>
  </si>
  <si>
    <t xml:space="preserve">Договор подряда  </t>
  </si>
  <si>
    <t>номер</t>
  </si>
  <si>
    <t>дата</t>
  </si>
  <si>
    <t xml:space="preserve">Вид операции  </t>
  </si>
  <si>
    <t>Номер документа</t>
  </si>
  <si>
    <t>Дата составления</t>
  </si>
  <si>
    <t>Отчетный период</t>
  </si>
  <si>
    <t>с</t>
  </si>
  <si>
    <t>по</t>
  </si>
  <si>
    <t>AKT</t>
  </si>
  <si>
    <t>О ПРИЕМКЕ ВЫПОЛНЕННЫХ РАБОТ</t>
  </si>
  <si>
    <t>Сметная (договорная) стоимость в соответствии с договором подряда (субподряда)</t>
  </si>
  <si>
    <t xml:space="preserve"> тыс.руб</t>
  </si>
  <si>
    <t>Номер</t>
  </si>
  <si>
    <t>Наименование работ</t>
  </si>
  <si>
    <t>Номер единичной расценки</t>
  </si>
  <si>
    <t>Единица измерения</t>
  </si>
  <si>
    <t>Выполнено работ</t>
  </si>
  <si>
    <t>по порядку</t>
  </si>
  <si>
    <t>поз. по смете</t>
  </si>
  <si>
    <t>Количество</t>
  </si>
  <si>
    <t>цена за единицу, руб</t>
  </si>
  <si>
    <t>стоимость, руб</t>
  </si>
  <si>
    <t>Коэфф. к ОЗП</t>
  </si>
  <si>
    <t>Коэфф. к эксплуатации машин</t>
  </si>
  <si>
    <t>Коэфф. к материалам</t>
  </si>
  <si>
    <t>Коэфф. к ЗПМ</t>
  </si>
  <si>
    <t>% НР</t>
  </si>
  <si>
    <t>% НР с поправкой</t>
  </si>
  <si>
    <t>% СП</t>
  </si>
  <si>
    <t>СП с поправкой</t>
  </si>
  <si>
    <t xml:space="preserve">Итого с НР и СП </t>
  </si>
  <si>
    <t>Исключен
Грунтовка ХС-04 коричневая</t>
  </si>
  <si>
    <t xml:space="preserve">Эксплуатация машин </t>
  </si>
  <si>
    <t xml:space="preserve">Оплата труда машинистов </t>
  </si>
  <si>
    <t xml:space="preserve">Оплата труда рабочих </t>
  </si>
  <si>
    <t xml:space="preserve">Затраты труда рабочих </t>
  </si>
  <si>
    <t xml:space="preserve">Затраты труда машинистов </t>
  </si>
  <si>
    <t xml:space="preserve">Стоимость материалов </t>
  </si>
  <si>
    <t>Коэфф. к сметной цене</t>
  </si>
  <si>
    <t xml:space="preserve">Сдал </t>
  </si>
  <si>
    <t>должность</t>
  </si>
  <si>
    <t>подпись</t>
  </si>
  <si>
    <t>расшифровка подпись</t>
  </si>
  <si>
    <t>М.П.</t>
  </si>
  <si>
    <t xml:space="preserve">Принял </t>
  </si>
  <si>
    <t>СМЕТА</t>
  </si>
  <si>
    <t>Составлена в ценах II квартал 2018 года</t>
  </si>
  <si>
    <t>Приложение 1 к приложению 5</t>
  </si>
  <si>
    <t>извещение о проведении запроса котировок в электронной форме</t>
  </si>
  <si>
    <t>Ремонт лестничной клетки 3-го этажа, балконов 5-го этажа в здании общежития №2 Новоронежского политехнического колледжа-филиала НИЯУ МИФИ (НВПК НИЯУ МИФИ) по адресу: Воронежская обл., г. Новоронеж, ул. Космонавтов, д.1 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</si>
</sst>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\-\ #,##0.00"/>
    <numFmt numFmtId="165" formatCode="#,##0.00####;[Red]\-\ #,##0.00####"/>
  </numFmts>
  <fonts count="21" x14ac:knownFonts="1">
    <font>
      <sz val="10"/>
      <name val="Arial"/>
      <charset val="204"/>
    </font>
    <font>
      <b/>
      <sz val="10"/>
      <color indexed="12"/>
      <name val="Arial"/>
      <charset val="204"/>
    </font>
    <font>
      <sz val="10"/>
      <color indexed="18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sz val="10"/>
      <color indexed="16"/>
      <name val="Arial"/>
      <charset val="204"/>
    </font>
    <font>
      <b/>
      <sz val="10"/>
      <color indexed="14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b/>
      <sz val="9"/>
      <name val="Arial"/>
      <family val="2"/>
      <charset val="204"/>
    </font>
    <font>
      <i/>
      <sz val="11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1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 applyAlignment="1">
      <alignment horizontal="right"/>
    </xf>
    <xf numFmtId="0" fontId="13" fillId="0" borderId="0" xfId="0" applyFont="1"/>
    <xf numFmtId="0" fontId="13" fillId="0" borderId="0" xfId="0" applyFont="1" applyAlignment="1">
      <alignment horizontal="left"/>
    </xf>
    <xf numFmtId="0" fontId="13" fillId="0" borderId="0" xfId="0" applyFont="1" applyBorder="1" applyAlignment="1">
      <alignment wrapText="1"/>
    </xf>
    <xf numFmtId="0" fontId="16" fillId="0" borderId="0" xfId="0" applyFont="1" applyAlignment="1">
      <alignment vertical="center" wrapText="1"/>
    </xf>
    <xf numFmtId="0" fontId="15" fillId="0" borderId="0" xfId="0" applyFont="1" applyBorder="1" applyAlignment="1">
      <alignment horizontal="center" wrapText="1"/>
    </xf>
    <xf numFmtId="0" fontId="16" fillId="0" borderId="0" xfId="0" applyFont="1" applyBorder="1" applyAlignment="1">
      <alignment wrapText="1"/>
    </xf>
    <xf numFmtId="0" fontId="13" fillId="0" borderId="0" xfId="0" applyFont="1" applyAlignment="1">
      <alignment horizontal="center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165" fontId="13" fillId="0" borderId="0" xfId="0" applyNumberFormat="1" applyFont="1"/>
    <xf numFmtId="164" fontId="13" fillId="0" borderId="0" xfId="0" applyNumberFormat="1" applyFont="1"/>
    <xf numFmtId="0" fontId="11" fillId="0" borderId="0" xfId="0" applyFont="1" applyAlignment="1">
      <alignment wrapText="1"/>
    </xf>
    <xf numFmtId="164" fontId="0" fillId="0" borderId="0" xfId="0" applyNumberFormat="1"/>
    <xf numFmtId="0" fontId="16" fillId="0" borderId="0" xfId="0" applyFont="1"/>
    <xf numFmtId="0" fontId="13" fillId="0" borderId="0" xfId="0" applyFont="1" applyAlignment="1">
      <alignment horizontal="left" wrapText="1"/>
    </xf>
    <xf numFmtId="0" fontId="13" fillId="0" borderId="2" xfId="0" applyFont="1" applyBorder="1" applyAlignment="1">
      <alignment horizontal="left" wrapText="1"/>
    </xf>
    <xf numFmtId="0" fontId="19" fillId="0" borderId="0" xfId="0" applyFont="1" applyAlignment="1">
      <alignment horizontal="right" wrapText="1"/>
    </xf>
    <xf numFmtId="165" fontId="13" fillId="0" borderId="0" xfId="0" applyNumberFormat="1" applyFont="1" applyAlignment="1">
      <alignment horizontal="right"/>
    </xf>
    <xf numFmtId="0" fontId="13" fillId="0" borderId="0" xfId="0" applyFont="1" applyAlignment="1">
      <alignment horizontal="right" wrapText="1"/>
    </xf>
    <xf numFmtId="164" fontId="13" fillId="0" borderId="0" xfId="0" applyNumberFormat="1" applyFont="1" applyAlignment="1">
      <alignment horizontal="right"/>
    </xf>
    <xf numFmtId="0" fontId="12" fillId="0" borderId="0" xfId="0" applyFont="1" applyAlignment="1">
      <alignment horizontal="right"/>
    </xf>
    <xf numFmtId="164" fontId="19" fillId="0" borderId="0" xfId="0" applyNumberFormat="1" applyFont="1" applyAlignment="1">
      <alignment horizontal="right"/>
    </xf>
    <xf numFmtId="0" fontId="11" fillId="0" borderId="0" xfId="0" applyFont="1" applyAlignment="1">
      <alignment horizontal="right" wrapText="1"/>
    </xf>
    <xf numFmtId="0" fontId="19" fillId="0" borderId="2" xfId="0" applyFont="1" applyBorder="1" applyAlignment="1">
      <alignment horizontal="right" wrapText="1"/>
    </xf>
    <xf numFmtId="0" fontId="13" fillId="0" borderId="2" xfId="0" applyFont="1" applyBorder="1" applyAlignment="1">
      <alignment horizontal="right"/>
    </xf>
    <xf numFmtId="165" fontId="13" fillId="0" borderId="2" xfId="0" applyNumberFormat="1" applyFont="1" applyBorder="1" applyAlignment="1">
      <alignment horizontal="right"/>
    </xf>
    <xf numFmtId="0" fontId="13" fillId="0" borderId="2" xfId="0" applyFont="1" applyBorder="1" applyAlignment="1">
      <alignment horizontal="right" wrapText="1"/>
    </xf>
    <xf numFmtId="164" fontId="13" fillId="0" borderId="2" xfId="0" applyNumberFormat="1" applyFont="1" applyBorder="1" applyAlignment="1">
      <alignment horizontal="right"/>
    </xf>
    <xf numFmtId="164" fontId="12" fillId="0" borderId="2" xfId="0" applyNumberFormat="1" applyFont="1" applyBorder="1" applyAlignment="1">
      <alignment horizontal="right"/>
    </xf>
    <xf numFmtId="164" fontId="18" fillId="0" borderId="0" xfId="0" applyNumberFormat="1" applyFont="1" applyAlignment="1">
      <alignment horizontal="right"/>
    </xf>
    <xf numFmtId="164" fontId="12" fillId="0" borderId="0" xfId="0" applyNumberFormat="1" applyFont="1" applyAlignment="1">
      <alignment horizontal="right"/>
    </xf>
    <xf numFmtId="0" fontId="13" fillId="0" borderId="0" xfId="0" quotePrefix="1" applyFont="1" applyAlignment="1">
      <alignment horizontal="right" wrapText="1"/>
    </xf>
    <xf numFmtId="0" fontId="13" fillId="0" borderId="2" xfId="0" quotePrefix="1" applyFont="1" applyBorder="1" applyAlignment="1">
      <alignment horizontal="right" wrapText="1"/>
    </xf>
    <xf numFmtId="0" fontId="12" fillId="0" borderId="2" xfId="0" applyFont="1" applyBorder="1" applyAlignment="1">
      <alignment horizontal="right"/>
    </xf>
    <xf numFmtId="0" fontId="13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 wrapText="1"/>
    </xf>
    <xf numFmtId="0" fontId="13" fillId="0" borderId="2" xfId="0" applyFont="1" applyBorder="1" applyAlignment="1">
      <alignment horizontal="left" vertical="top"/>
    </xf>
    <xf numFmtId="0" fontId="13" fillId="0" borderId="2" xfId="0" applyFont="1" applyBorder="1" applyAlignment="1">
      <alignment horizontal="left" vertical="top" wrapText="1"/>
    </xf>
    <xf numFmtId="165" fontId="11" fillId="0" borderId="0" xfId="0" applyNumberFormat="1" applyFont="1" applyAlignment="1">
      <alignment horizontal="left"/>
    </xf>
    <xf numFmtId="0" fontId="16" fillId="0" borderId="0" xfId="0" applyFont="1" applyAlignment="1">
      <alignment horizontal="left" wrapText="1"/>
    </xf>
    <xf numFmtId="0" fontId="13" fillId="0" borderId="5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14" fontId="11" fillId="0" borderId="4" xfId="0" applyNumberFormat="1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165" fontId="11" fillId="0" borderId="0" xfId="0" applyNumberFormat="1" applyFont="1" applyAlignment="1">
      <alignment horizontal="right" wrapText="1"/>
    </xf>
    <xf numFmtId="164" fontId="11" fillId="0" borderId="0" xfId="0" applyNumberFormat="1" applyFont="1" applyAlignment="1">
      <alignment horizontal="right" wrapText="1"/>
    </xf>
    <xf numFmtId="0" fontId="16" fillId="0" borderId="0" xfId="0" applyFont="1" applyAlignment="1">
      <alignment horizontal="right"/>
    </xf>
    <xf numFmtId="164" fontId="16" fillId="0" borderId="0" xfId="0" applyNumberFormat="1" applyFont="1" applyAlignment="1">
      <alignment horizontal="right"/>
    </xf>
    <xf numFmtId="0" fontId="13" fillId="0" borderId="14" xfId="0" applyFont="1" applyBorder="1" applyAlignment="1">
      <alignment horizontal="left" vertical="center" shrinkToFit="1"/>
    </xf>
    <xf numFmtId="0" fontId="13" fillId="0" borderId="14" xfId="0" applyFont="1" applyBorder="1" applyAlignment="1">
      <alignment horizontal="center" vertical="center" shrinkToFit="1"/>
    </xf>
    <xf numFmtId="0" fontId="12" fillId="0" borderId="0" xfId="0" applyFont="1" applyAlignment="1">
      <alignment horizontal="center" vertical="top" shrinkToFit="1"/>
    </xf>
    <xf numFmtId="0" fontId="20" fillId="0" borderId="0" xfId="0" applyFont="1"/>
    <xf numFmtId="0" fontId="13" fillId="0" borderId="0" xfId="0" applyFont="1"/>
    <xf numFmtId="0" fontId="13" fillId="0" borderId="0" xfId="0" applyFont="1" applyAlignment="1">
      <alignment horizontal="right"/>
    </xf>
    <xf numFmtId="0" fontId="11" fillId="0" borderId="0" xfId="0" applyFont="1" applyAlignment="1">
      <alignment horizontal="left"/>
    </xf>
    <xf numFmtId="0" fontId="0" fillId="0" borderId="0" xfId="0" applyAlignment="1">
      <alignment horizontal="left"/>
    </xf>
    <xf numFmtId="164" fontId="16" fillId="0" borderId="1" xfId="0" applyNumberFormat="1" applyFont="1" applyBorder="1" applyAlignment="1">
      <alignment horizontal="right"/>
    </xf>
    <xf numFmtId="0" fontId="16" fillId="0" borderId="0" xfId="0" applyFont="1" applyAlignment="1">
      <alignment horizontal="right"/>
    </xf>
    <xf numFmtId="164" fontId="13" fillId="0" borderId="0" xfId="0" applyNumberFormat="1" applyFont="1" applyAlignment="1">
      <alignment horizontal="right"/>
    </xf>
    <xf numFmtId="0" fontId="13" fillId="0" borderId="0" xfId="0" applyFont="1"/>
    <xf numFmtId="0" fontId="13" fillId="0" borderId="0" xfId="0" applyFont="1" applyAlignment="1">
      <alignment horizontal="right"/>
    </xf>
    <xf numFmtId="0" fontId="16" fillId="0" borderId="0" xfId="0" applyFont="1" applyAlignment="1">
      <alignment horizontal="left" wrapText="1"/>
    </xf>
    <xf numFmtId="164" fontId="16" fillId="0" borderId="0" xfId="0" applyNumberFormat="1" applyFont="1" applyAlignment="1">
      <alignment horizontal="right"/>
    </xf>
    <xf numFmtId="0" fontId="15" fillId="0" borderId="0" xfId="0" applyFont="1" applyBorder="1" applyAlignment="1">
      <alignment horizontal="center" wrapText="1"/>
    </xf>
    <xf numFmtId="0" fontId="17" fillId="0" borderId="0" xfId="0" applyFont="1" applyBorder="1" applyAlignment="1">
      <alignment horizontal="center" wrapText="1"/>
    </xf>
    <xf numFmtId="0" fontId="12" fillId="0" borderId="0" xfId="0" applyFont="1" applyBorder="1" applyAlignment="1">
      <alignment horizontal="center" vertical="top" wrapText="1"/>
    </xf>
    <xf numFmtId="0" fontId="13" fillId="0" borderId="0" xfId="0" applyFont="1" applyAlignment="1">
      <alignment horizontal="center" vertical="top"/>
    </xf>
    <xf numFmtId="0" fontId="13" fillId="0" borderId="2" xfId="0" applyFont="1" applyBorder="1" applyAlignment="1">
      <alignment horizontal="left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 wrapText="1"/>
    </xf>
    <xf numFmtId="0" fontId="14" fillId="0" borderId="0" xfId="0" applyFont="1" applyAlignment="1">
      <alignment horizontal="center" wrapText="1"/>
    </xf>
    <xf numFmtId="0" fontId="12" fillId="0" borderId="1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13" fillId="0" borderId="2" xfId="0" applyFont="1" applyBorder="1" applyAlignment="1">
      <alignment horizontal="left" wrapText="1"/>
    </xf>
    <xf numFmtId="0" fontId="12" fillId="0" borderId="0" xfId="0" applyFont="1" applyAlignment="1">
      <alignment horizontal="right"/>
    </xf>
    <xf numFmtId="0" fontId="13" fillId="0" borderId="5" xfId="0" quotePrefix="1" applyFont="1" applyBorder="1" applyAlignment="1">
      <alignment horizontal="center"/>
    </xf>
    <xf numFmtId="0" fontId="13" fillId="0" borderId="8" xfId="0" applyFont="1" applyBorder="1" applyAlignment="1">
      <alignment horizontal="right"/>
    </xf>
    <xf numFmtId="14" fontId="13" fillId="0" borderId="5" xfId="0" applyNumberFormat="1" applyFont="1" applyBorder="1" applyAlignment="1">
      <alignment horizontal="center"/>
    </xf>
    <xf numFmtId="14" fontId="13" fillId="0" borderId="6" xfId="0" applyNumberFormat="1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164" fontId="16" fillId="0" borderId="2" xfId="0" applyNumberFormat="1" applyFont="1" applyBorder="1" applyAlignment="1">
      <alignment horizontal="right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1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1" fillId="0" borderId="0" xfId="0" quotePrefix="1" applyFont="1" applyAlignment="1">
      <alignment wrapText="1"/>
    </xf>
    <xf numFmtId="0" fontId="13" fillId="0" borderId="0" xfId="0" applyFont="1" applyAlignment="1">
      <alignment horizontal="left" wrapText="1"/>
    </xf>
    <xf numFmtId="0" fontId="12" fillId="0" borderId="15" xfId="0" applyFont="1" applyBorder="1" applyAlignment="1">
      <alignment horizontal="center" vertical="top" shrinkToFit="1"/>
    </xf>
    <xf numFmtId="0" fontId="13" fillId="0" borderId="0" xfId="0" applyFont="1" applyAlignment="1">
      <alignment horizontal="right" vertical="center" shrinkToFit="1"/>
    </xf>
    <xf numFmtId="0" fontId="13" fillId="0" borderId="14" xfId="0" applyFont="1" applyBorder="1" applyAlignment="1">
      <alignment horizontal="left" vertical="center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95"/>
  <sheetViews>
    <sheetView tabSelected="1" topLeftCell="E1" zoomScaleNormal="100" workbookViewId="0">
      <selection activeCell="G13" sqref="G13"/>
    </sheetView>
  </sheetViews>
  <sheetFormatPr defaultRowHeight="12.75" x14ac:dyDescent="0.2"/>
  <cols>
    <col min="1" max="1" width="5.7109375" customWidth="1"/>
    <col min="2" max="2" width="11.710937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31" width="0" hidden="1" customWidth="1"/>
    <col min="32" max="32" width="91.7109375" hidden="1" customWidth="1"/>
    <col min="33" max="36" width="0" hidden="1" customWidth="1"/>
  </cols>
  <sheetData>
    <row r="1" spans="1:12" ht="14.25" x14ac:dyDescent="0.2">
      <c r="A1" s="12" t="str">
        <f>Source!B1</f>
        <v>Smeta.RU  (495) 974-1589</v>
      </c>
      <c r="H1" s="71" t="s">
        <v>755</v>
      </c>
      <c r="I1" s="70"/>
      <c r="J1" s="69"/>
    </row>
    <row r="2" spans="1:12" ht="14.25" x14ac:dyDescent="0.2">
      <c r="A2" s="13"/>
      <c r="B2" s="13"/>
      <c r="C2" s="13"/>
      <c r="D2" s="13"/>
      <c r="E2" s="13"/>
      <c r="F2" s="13"/>
      <c r="G2" s="13"/>
      <c r="H2" s="72" t="s">
        <v>756</v>
      </c>
      <c r="K2" s="14"/>
      <c r="L2" s="14"/>
    </row>
    <row r="5" spans="1:12" ht="14.25" x14ac:dyDescent="0.2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</row>
    <row r="6" spans="1:12" ht="15.75" x14ac:dyDescent="0.25">
      <c r="A6" s="17"/>
      <c r="B6" s="80" t="s">
        <v>753</v>
      </c>
      <c r="C6" s="80"/>
      <c r="D6" s="80"/>
      <c r="E6" s="80"/>
      <c r="F6" s="80"/>
      <c r="G6" s="80"/>
      <c r="H6" s="80"/>
      <c r="I6" s="80"/>
      <c r="J6" s="80"/>
      <c r="K6" s="80"/>
      <c r="L6" s="17"/>
    </row>
    <row r="7" spans="1:12" ht="15.75" x14ac:dyDescent="0.25">
      <c r="A7" s="17"/>
      <c r="B7" s="18"/>
      <c r="C7" s="18"/>
      <c r="D7" s="18"/>
      <c r="E7" s="18"/>
      <c r="F7" s="18"/>
      <c r="G7" s="18"/>
      <c r="H7" s="18"/>
      <c r="I7" s="18"/>
      <c r="J7" s="18"/>
      <c r="K7" s="18"/>
      <c r="L7" s="17"/>
    </row>
    <row r="8" spans="1:12" ht="18" hidden="1" x14ac:dyDescent="0.25">
      <c r="A8" s="17"/>
      <c r="B8" s="81"/>
      <c r="C8" s="81"/>
      <c r="D8" s="81"/>
      <c r="E8" s="81"/>
      <c r="F8" s="81"/>
      <c r="G8" s="81"/>
      <c r="H8" s="81"/>
      <c r="I8" s="81"/>
      <c r="J8" s="81"/>
      <c r="K8" s="81"/>
      <c r="L8" s="17"/>
    </row>
    <row r="9" spans="1:12" ht="14.25" hidden="1" x14ac:dyDescent="0.2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</row>
    <row r="10" spans="1:12" ht="51.75" customHeight="1" x14ac:dyDescent="0.25">
      <c r="A10" s="14"/>
      <c r="B10" s="81" t="s">
        <v>757</v>
      </c>
      <c r="C10" s="81"/>
      <c r="D10" s="81"/>
      <c r="E10" s="81"/>
      <c r="F10" s="81"/>
      <c r="G10" s="81"/>
      <c r="H10" s="81"/>
      <c r="I10" s="81"/>
      <c r="J10" s="81"/>
      <c r="K10" s="81"/>
      <c r="L10" s="19"/>
    </row>
    <row r="11" spans="1:12" ht="14.25" x14ac:dyDescent="0.2">
      <c r="A11" s="14"/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16"/>
    </row>
    <row r="12" spans="1:12" ht="14.25" x14ac:dyDescent="0.2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</row>
    <row r="13" spans="1:12" ht="14.25" x14ac:dyDescent="0.2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</row>
    <row r="14" spans="1:12" ht="14.25" x14ac:dyDescent="0.2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</row>
    <row r="15" spans="1:12" ht="14.25" x14ac:dyDescent="0.2">
      <c r="A15" s="14"/>
      <c r="B15" s="14"/>
      <c r="C15" s="14"/>
      <c r="D15" s="14"/>
      <c r="E15" s="20"/>
      <c r="F15" s="20"/>
      <c r="G15" s="83" t="s">
        <v>659</v>
      </c>
      <c r="H15" s="83"/>
      <c r="I15" s="83" t="s">
        <v>660</v>
      </c>
      <c r="J15" s="83"/>
      <c r="K15" s="14"/>
      <c r="L15" s="14"/>
    </row>
    <row r="16" spans="1:12" ht="15" x14ac:dyDescent="0.25">
      <c r="A16" s="14"/>
      <c r="B16" s="14"/>
      <c r="C16" s="74" t="s">
        <v>661</v>
      </c>
      <c r="D16" s="74"/>
      <c r="E16" s="74"/>
      <c r="F16" s="74"/>
      <c r="G16" s="75">
        <f>SUM(O1:O390)/1000</f>
        <v>20.450410000000002</v>
      </c>
      <c r="H16" s="75"/>
      <c r="I16" s="75">
        <f>(Source!P346/1000)</f>
        <v>172.13770000000002</v>
      </c>
      <c r="J16" s="75"/>
      <c r="K16" s="76" t="s">
        <v>662</v>
      </c>
      <c r="L16" s="76"/>
    </row>
    <row r="17" spans="1:22" ht="14.25" x14ac:dyDescent="0.2">
      <c r="A17" s="14"/>
      <c r="B17" s="14"/>
      <c r="C17" s="77" t="s">
        <v>663</v>
      </c>
      <c r="D17" s="77"/>
      <c r="E17" s="77"/>
      <c r="F17" s="77"/>
      <c r="G17" s="75">
        <f>SUM(W1:W390)/1000</f>
        <v>18.45834</v>
      </c>
      <c r="H17" s="75"/>
      <c r="I17" s="75">
        <f>(Source!P333)/1000</f>
        <v>131.67623</v>
      </c>
      <c r="J17" s="75"/>
      <c r="K17" s="76" t="s">
        <v>662</v>
      </c>
      <c r="L17" s="76"/>
    </row>
    <row r="18" spans="1:22" ht="14.25" x14ac:dyDescent="0.2">
      <c r="A18" s="14"/>
      <c r="B18" s="14"/>
      <c r="C18" s="77" t="s">
        <v>664</v>
      </c>
      <c r="D18" s="77"/>
      <c r="E18" s="77"/>
      <c r="F18" s="77"/>
      <c r="G18" s="75">
        <f>SUM(X1:X390)/1000</f>
        <v>1.99207</v>
      </c>
      <c r="H18" s="75"/>
      <c r="I18" s="75">
        <f>(Source!P334)/1000</f>
        <v>14.20318</v>
      </c>
      <c r="J18" s="75"/>
      <c r="K18" s="76" t="s">
        <v>662</v>
      </c>
      <c r="L18" s="76"/>
    </row>
    <row r="19" spans="1:22" ht="14.25" x14ac:dyDescent="0.2">
      <c r="A19" s="14"/>
      <c r="B19" s="14"/>
      <c r="C19" s="77" t="s">
        <v>665</v>
      </c>
      <c r="D19" s="77"/>
      <c r="E19" s="77"/>
      <c r="F19" s="77"/>
      <c r="G19" s="75">
        <f>SUM(Y1:Y390)/1000</f>
        <v>0</v>
      </c>
      <c r="H19" s="75"/>
      <c r="I19" s="75">
        <f>(Source!P325)/1000</f>
        <v>0</v>
      </c>
      <c r="J19" s="75"/>
      <c r="K19" s="76" t="s">
        <v>662</v>
      </c>
      <c r="L19" s="76"/>
    </row>
    <row r="20" spans="1:22" ht="14.25" x14ac:dyDescent="0.2">
      <c r="A20" s="14"/>
      <c r="B20" s="14"/>
      <c r="C20" s="77" t="s">
        <v>666</v>
      </c>
      <c r="D20" s="77"/>
      <c r="E20" s="77"/>
      <c r="F20" s="77"/>
      <c r="G20" s="75">
        <f>SUM(Z1:Z390)/1000</f>
        <v>0</v>
      </c>
      <c r="H20" s="75"/>
      <c r="I20" s="75">
        <f>(Source!P335+Source!P336)/1000</f>
        <v>0</v>
      </c>
      <c r="J20" s="75"/>
      <c r="K20" s="76" t="s">
        <v>662</v>
      </c>
      <c r="L20" s="76"/>
    </row>
    <row r="21" spans="1:22" ht="15" x14ac:dyDescent="0.25">
      <c r="A21" s="14"/>
      <c r="B21" s="14"/>
      <c r="C21" s="74" t="s">
        <v>667</v>
      </c>
      <c r="D21" s="74"/>
      <c r="E21" s="74"/>
      <c r="F21" s="74"/>
      <c r="G21" s="75">
        <f>I21</f>
        <v>224.54400904999997</v>
      </c>
      <c r="H21" s="75"/>
      <c r="I21" s="75">
        <f>(Source!P338+Source!P339)</f>
        <v>224.54400904999997</v>
      </c>
      <c r="J21" s="75"/>
      <c r="K21" s="76" t="s">
        <v>668</v>
      </c>
      <c r="L21" s="76"/>
    </row>
    <row r="22" spans="1:22" ht="15" x14ac:dyDescent="0.25">
      <c r="A22" s="14"/>
      <c r="B22" s="14"/>
      <c r="C22" s="74" t="s">
        <v>669</v>
      </c>
      <c r="D22" s="74"/>
      <c r="E22" s="74"/>
      <c r="F22" s="74"/>
      <c r="G22" s="75">
        <f>SUM(R1:R390)/1000</f>
        <v>1.9714099999999999</v>
      </c>
      <c r="H22" s="75"/>
      <c r="I22" s="75">
        <f>((Source!P331 + Source!P330)/1000)</f>
        <v>14.05585</v>
      </c>
      <c r="J22" s="75"/>
      <c r="K22" s="76" t="s">
        <v>662</v>
      </c>
      <c r="L22" s="76"/>
    </row>
    <row r="23" spans="1:22" ht="14.25" x14ac:dyDescent="0.2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</row>
    <row r="24" spans="1:22" ht="14.25" x14ac:dyDescent="0.2">
      <c r="A24" s="84" t="s">
        <v>754</v>
      </c>
      <c r="B24" s="84"/>
      <c r="C24" s="84"/>
      <c r="D24" s="84"/>
      <c r="E24" s="84"/>
      <c r="F24" s="84"/>
      <c r="G24" s="84"/>
      <c r="H24" s="84"/>
      <c r="I24" s="84"/>
      <c r="J24" s="84"/>
      <c r="K24" s="84"/>
      <c r="L24" s="84"/>
    </row>
    <row r="25" spans="1:22" ht="57" x14ac:dyDescent="0.2">
      <c r="A25" s="21" t="s">
        <v>670</v>
      </c>
      <c r="B25" s="21" t="s">
        <v>671</v>
      </c>
      <c r="C25" s="21" t="s">
        <v>672</v>
      </c>
      <c r="D25" s="21" t="s">
        <v>673</v>
      </c>
      <c r="E25" s="21" t="s">
        <v>674</v>
      </c>
      <c r="F25" s="21" t="s">
        <v>675</v>
      </c>
      <c r="G25" s="21" t="s">
        <v>676</v>
      </c>
      <c r="H25" s="21" t="s">
        <v>677</v>
      </c>
      <c r="I25" s="21" t="s">
        <v>678</v>
      </c>
      <c r="J25" s="21" t="s">
        <v>679</v>
      </c>
      <c r="K25" s="21" t="s">
        <v>680</v>
      </c>
      <c r="L25" s="21" t="s">
        <v>681</v>
      </c>
    </row>
    <row r="26" spans="1:22" ht="14.25" x14ac:dyDescent="0.2">
      <c r="A26" s="22">
        <v>1</v>
      </c>
      <c r="B26" s="22">
        <v>2</v>
      </c>
      <c r="C26" s="22">
        <v>3</v>
      </c>
      <c r="D26" s="22">
        <v>4</v>
      </c>
      <c r="E26" s="22">
        <v>5</v>
      </c>
      <c r="F26" s="22">
        <v>6</v>
      </c>
      <c r="G26" s="22">
        <v>7</v>
      </c>
      <c r="H26" s="22">
        <v>8</v>
      </c>
      <c r="I26" s="22">
        <v>9</v>
      </c>
      <c r="J26" s="22">
        <v>10</v>
      </c>
      <c r="K26" s="22">
        <v>11</v>
      </c>
      <c r="L26" s="23">
        <v>12</v>
      </c>
    </row>
    <row r="27" spans="1:22" ht="16.5" x14ac:dyDescent="0.25">
      <c r="A27" s="87" t="str">
        <f>CONCATENATE("Раздел: ",IF(Source!G24&lt;&gt;"Новый раздел", Source!G24, ""))</f>
        <v>Раздел: Раздел 1 Общестроительные работы</v>
      </c>
      <c r="B27" s="87"/>
      <c r="C27" s="87"/>
      <c r="D27" s="87"/>
      <c r="E27" s="87"/>
      <c r="F27" s="87"/>
      <c r="G27" s="87"/>
      <c r="H27" s="87"/>
      <c r="I27" s="87"/>
      <c r="J27" s="87"/>
      <c r="K27" s="87"/>
      <c r="L27" s="87"/>
    </row>
    <row r="28" spans="1:22" ht="42.75" x14ac:dyDescent="0.2">
      <c r="A28" s="49" t="str">
        <f>Source!E29</f>
        <v>1</v>
      </c>
      <c r="B28" s="50" t="str">
        <f>Source!F29</f>
        <v>46-04-012-01</v>
      </c>
      <c r="C28" s="50" t="str">
        <f>Source!G29</f>
        <v>Разборка деревянных заполнений проемов оконных с подоконными досками</v>
      </c>
      <c r="D28" s="31" t="str">
        <f>Source!H29</f>
        <v>100 м2</v>
      </c>
      <c r="E28" s="13">
        <f>Source!I29</f>
        <v>2.1399999999999999E-2</v>
      </c>
      <c r="F28" s="32">
        <f>Source!AL29+Source!AM29+Source!AO29</f>
        <v>1767.24</v>
      </c>
      <c r="G28" s="33"/>
      <c r="H28" s="34"/>
      <c r="I28" s="33" t="str">
        <f>Source!BO29</f>
        <v/>
      </c>
      <c r="J28" s="33"/>
      <c r="K28" s="34"/>
      <c r="L28" s="35"/>
      <c r="S28">
        <f>ROUND((Source!FX29/100)*((ROUND(Source!AF29*Source!I29, 2)+ROUND(Source!AE29*Source!I29, 2))), 2)</f>
        <v>34.53</v>
      </c>
      <c r="T28">
        <f>Source!X29</f>
        <v>246.18</v>
      </c>
      <c r="U28">
        <f>ROUND((Source!FY29/100)*((ROUND(Source!AF29*Source!I29, 2)+ROUND(Source!AE29*Source!I29, 2))), 2)</f>
        <v>20.75</v>
      </c>
      <c r="V28">
        <f>Source!Y29</f>
        <v>149.19999999999999</v>
      </c>
    </row>
    <row r="29" spans="1:22" x14ac:dyDescent="0.2">
      <c r="C29" s="26" t="str">
        <f>"Объем: "&amp;Source!I29&amp;"=2,14/"&amp;"100"</f>
        <v>Объем: 0,0214=2,14/100</v>
      </c>
    </row>
    <row r="30" spans="1:22" ht="14.25" x14ac:dyDescent="0.2">
      <c r="A30" s="49"/>
      <c r="B30" s="50"/>
      <c r="C30" s="50" t="s">
        <v>682</v>
      </c>
      <c r="D30" s="31"/>
      <c r="E30" s="13"/>
      <c r="F30" s="32">
        <f>Source!AO29</f>
        <v>1525.29</v>
      </c>
      <c r="G30" s="33" t="str">
        <f>Source!DG29</f>
        <v/>
      </c>
      <c r="H30" s="34">
        <f>ROUND(Source!AF29*Source!I29, 2)</f>
        <v>32.64</v>
      </c>
      <c r="I30" s="33"/>
      <c r="J30" s="33">
        <f>IF(Source!BA29&lt;&gt; 0, Source!BA29, 1)</f>
        <v>7.13</v>
      </c>
      <c r="K30" s="34">
        <f>Source!S29</f>
        <v>232.73</v>
      </c>
      <c r="L30" s="35"/>
      <c r="R30">
        <f>H30</f>
        <v>32.64</v>
      </c>
    </row>
    <row r="31" spans="1:22" ht="14.25" x14ac:dyDescent="0.2">
      <c r="A31" s="49"/>
      <c r="B31" s="50"/>
      <c r="C31" s="50" t="s">
        <v>257</v>
      </c>
      <c r="D31" s="31"/>
      <c r="E31" s="13"/>
      <c r="F31" s="32">
        <f>Source!AM29</f>
        <v>241.95</v>
      </c>
      <c r="G31" s="33" t="str">
        <f>Source!DE29</f>
        <v/>
      </c>
      <c r="H31" s="34">
        <f>ROUND(Source!AD29*Source!I29, 2)</f>
        <v>5.18</v>
      </c>
      <c r="I31" s="33"/>
      <c r="J31" s="33">
        <f>IF(Source!BB29&lt;&gt; 0, Source!BB29, 1)</f>
        <v>7.13</v>
      </c>
      <c r="K31" s="34">
        <f>Source!Q29</f>
        <v>36.92</v>
      </c>
      <c r="L31" s="35"/>
    </row>
    <row r="32" spans="1:22" ht="14.25" x14ac:dyDescent="0.2">
      <c r="A32" s="49"/>
      <c r="B32" s="50"/>
      <c r="C32" s="50" t="s">
        <v>683</v>
      </c>
      <c r="D32" s="31"/>
      <c r="E32" s="13"/>
      <c r="F32" s="32">
        <f>Source!AN29</f>
        <v>104.49</v>
      </c>
      <c r="G32" s="33" t="str">
        <f>Source!DF29</f>
        <v/>
      </c>
      <c r="H32" s="36">
        <f>ROUND(Source!AE29*Source!I29, 2)</f>
        <v>2.2400000000000002</v>
      </c>
      <c r="I32" s="33"/>
      <c r="J32" s="33">
        <f>IF(Source!BS29&lt;&gt; 0, Source!BS29, 1)</f>
        <v>7.13</v>
      </c>
      <c r="K32" s="36">
        <f>Source!R29</f>
        <v>15.94</v>
      </c>
      <c r="L32" s="35"/>
      <c r="R32">
        <f>H32</f>
        <v>2.2400000000000002</v>
      </c>
    </row>
    <row r="33" spans="1:26" ht="14.25" x14ac:dyDescent="0.2">
      <c r="A33" s="49"/>
      <c r="B33" s="50"/>
      <c r="C33" s="50" t="s">
        <v>684</v>
      </c>
      <c r="D33" s="31" t="s">
        <v>685</v>
      </c>
      <c r="E33" s="13">
        <f>Source!BZ29</f>
        <v>110</v>
      </c>
      <c r="F33" s="85" t="str">
        <f>CONCATENATE(" )", Source!DL29, Source!FT29, "=", Source!FX29)</f>
        <v xml:space="preserve"> )*0,9=99</v>
      </c>
      <c r="G33" s="86"/>
      <c r="H33" s="34">
        <f>SUM(S28:S35)</f>
        <v>34.53</v>
      </c>
      <c r="I33" s="37"/>
      <c r="J33" s="29">
        <f>Source!AT29</f>
        <v>99</v>
      </c>
      <c r="K33" s="34">
        <f>SUM(T28:T35)</f>
        <v>246.18</v>
      </c>
      <c r="L33" s="35"/>
    </row>
    <row r="34" spans="1:26" ht="14.25" x14ac:dyDescent="0.2">
      <c r="A34" s="49"/>
      <c r="B34" s="50"/>
      <c r="C34" s="50" t="s">
        <v>686</v>
      </c>
      <c r="D34" s="31" t="s">
        <v>685</v>
      </c>
      <c r="E34" s="13">
        <f>Source!CA29</f>
        <v>70</v>
      </c>
      <c r="F34" s="85" t="str">
        <f>CONCATENATE(" )", Source!DM29, Source!FU29, "=", Source!FY29)</f>
        <v xml:space="preserve"> )*0,85=59,5</v>
      </c>
      <c r="G34" s="86"/>
      <c r="H34" s="34">
        <f>SUM(U28:U35)</f>
        <v>20.75</v>
      </c>
      <c r="I34" s="37"/>
      <c r="J34" s="29">
        <f>Source!AU29</f>
        <v>60</v>
      </c>
      <c r="K34" s="34">
        <f>SUM(V28:V35)</f>
        <v>149.19999999999999</v>
      </c>
      <c r="L34" s="35"/>
    </row>
    <row r="35" spans="1:26" ht="14.25" x14ac:dyDescent="0.2">
      <c r="A35" s="51"/>
      <c r="B35" s="52"/>
      <c r="C35" s="52" t="s">
        <v>687</v>
      </c>
      <c r="D35" s="38" t="s">
        <v>688</v>
      </c>
      <c r="E35" s="39">
        <f>Source!AQ29</f>
        <v>188.54</v>
      </c>
      <c r="F35" s="40"/>
      <c r="G35" s="41" t="str">
        <f>Source!DI29</f>
        <v/>
      </c>
      <c r="H35" s="42"/>
      <c r="I35" s="41"/>
      <c r="J35" s="41"/>
      <c r="K35" s="42"/>
      <c r="L35" s="43">
        <f>Source!U29</f>
        <v>4.0347559999999998</v>
      </c>
    </row>
    <row r="36" spans="1:26" ht="15" x14ac:dyDescent="0.25">
      <c r="G36" s="73">
        <f>H30+H31+H33+H34</f>
        <v>93.1</v>
      </c>
      <c r="H36" s="73"/>
      <c r="J36" s="73">
        <f>K30+K31+K33+K34</f>
        <v>665.03</v>
      </c>
      <c r="K36" s="73"/>
      <c r="L36" s="44">
        <f>Source!U29</f>
        <v>4.0347559999999998</v>
      </c>
      <c r="O36" s="27">
        <f>G36</f>
        <v>93.1</v>
      </c>
      <c r="P36" s="27">
        <f>J36</f>
        <v>665.03</v>
      </c>
      <c r="Q36" s="27">
        <f>L36</f>
        <v>4.0347559999999998</v>
      </c>
      <c r="W36">
        <f>IF(Source!BI29&lt;=1,H30+H31+H33+H34, 0)</f>
        <v>93.1</v>
      </c>
      <c r="X36">
        <f>IF(Source!BI29=2,H30+H31+H33+H34, 0)</f>
        <v>0</v>
      </c>
      <c r="Y36">
        <f>IF(Source!BI29=3,H30+H31+H33+H34, 0)</f>
        <v>0</v>
      </c>
      <c r="Z36">
        <f>IF(Source!BI29=4,H30+H31+H33+H34, 0)</f>
        <v>0</v>
      </c>
    </row>
    <row r="37" spans="1:26" ht="28.5" x14ac:dyDescent="0.2">
      <c r="A37" s="49" t="str">
        <f>Source!E31</f>
        <v>2</v>
      </c>
      <c r="B37" s="50" t="str">
        <f>Source!F31</f>
        <v>57-2-3</v>
      </c>
      <c r="C37" s="50" t="str">
        <f>Source!G31</f>
        <v>Разборка покрытий полов из керамических плиток</v>
      </c>
      <c r="D37" s="31" t="str">
        <f>Source!H31</f>
        <v>100 м2</v>
      </c>
      <c r="E37" s="13">
        <f>Source!I31</f>
        <v>6.6000000000000003E-2</v>
      </c>
      <c r="F37" s="32">
        <f>Source!AL31+Source!AM31+Source!AO31</f>
        <v>641</v>
      </c>
      <c r="G37" s="33"/>
      <c r="H37" s="34"/>
      <c r="I37" s="33" t="str">
        <f>Source!BO31</f>
        <v/>
      </c>
      <c r="J37" s="33"/>
      <c r="K37" s="34"/>
      <c r="L37" s="35"/>
      <c r="S37">
        <f>ROUND((Source!FX31/100)*((ROUND(Source!AF31*Source!I31, 2)+ROUND(Source!AE31*Source!I31, 2))), 2)</f>
        <v>32.5</v>
      </c>
      <c r="T37">
        <f>Source!X31</f>
        <v>231.69</v>
      </c>
      <c r="U37">
        <f>ROUND((Source!FY31/100)*((ROUND(Source!AF31*Source!I31, 2)+ROUND(Source!AE31*Source!I31, 2))), 2)</f>
        <v>27.62</v>
      </c>
      <c r="V37">
        <f>Source!Y31</f>
        <v>196.93</v>
      </c>
    </row>
    <row r="38" spans="1:26" x14ac:dyDescent="0.2">
      <c r="C38" s="26" t="str">
        <f>"Объем: "&amp;Source!I31&amp;"=6,6/"&amp;"100"</f>
        <v>Объем: 0,066=6,6/100</v>
      </c>
    </row>
    <row r="39" spans="1:26" ht="14.25" x14ac:dyDescent="0.2">
      <c r="A39" s="49"/>
      <c r="B39" s="50"/>
      <c r="C39" s="50" t="s">
        <v>682</v>
      </c>
      <c r="D39" s="31"/>
      <c r="E39" s="13"/>
      <c r="F39" s="32">
        <f>Source!AO31</f>
        <v>595.99</v>
      </c>
      <c r="G39" s="33" t="str">
        <f>Source!DG31</f>
        <v/>
      </c>
      <c r="H39" s="34">
        <f>ROUND(Source!AF31*Source!I31, 2)</f>
        <v>39.340000000000003</v>
      </c>
      <c r="I39" s="33"/>
      <c r="J39" s="33">
        <f>IF(Source!BA31&lt;&gt; 0, Source!BA31, 1)</f>
        <v>7.13</v>
      </c>
      <c r="K39" s="34">
        <f>Source!S31</f>
        <v>280.45999999999998</v>
      </c>
      <c r="L39" s="35"/>
      <c r="R39">
        <f>H39</f>
        <v>39.340000000000003</v>
      </c>
    </row>
    <row r="40" spans="1:26" ht="14.25" x14ac:dyDescent="0.2">
      <c r="A40" s="49"/>
      <c r="B40" s="50"/>
      <c r="C40" s="50" t="s">
        <v>257</v>
      </c>
      <c r="D40" s="31"/>
      <c r="E40" s="13"/>
      <c r="F40" s="32">
        <f>Source!AM31</f>
        <v>45.01</v>
      </c>
      <c r="G40" s="33" t="str">
        <f>Source!DE31</f>
        <v/>
      </c>
      <c r="H40" s="34">
        <f>ROUND(Source!AD31*Source!I31, 2)</f>
        <v>2.97</v>
      </c>
      <c r="I40" s="33"/>
      <c r="J40" s="33">
        <f>IF(Source!BB31&lt;&gt; 0, Source!BB31, 1)</f>
        <v>7.13</v>
      </c>
      <c r="K40" s="34">
        <f>Source!Q31</f>
        <v>21.18</v>
      </c>
      <c r="L40" s="35"/>
    </row>
    <row r="41" spans="1:26" ht="14.25" x14ac:dyDescent="0.2">
      <c r="A41" s="49"/>
      <c r="B41" s="50"/>
      <c r="C41" s="50" t="s">
        <v>683</v>
      </c>
      <c r="D41" s="31"/>
      <c r="E41" s="13"/>
      <c r="F41" s="32">
        <f>Source!AN31</f>
        <v>19.440000000000001</v>
      </c>
      <c r="G41" s="33" t="str">
        <f>Source!DF31</f>
        <v/>
      </c>
      <c r="H41" s="36">
        <f>ROUND(Source!AE31*Source!I31, 2)</f>
        <v>1.28</v>
      </c>
      <c r="I41" s="33"/>
      <c r="J41" s="33">
        <f>IF(Source!BS31&lt;&gt; 0, Source!BS31, 1)</f>
        <v>7.13</v>
      </c>
      <c r="K41" s="36">
        <f>Source!R31</f>
        <v>9.15</v>
      </c>
      <c r="L41" s="35"/>
      <c r="R41">
        <f>H41</f>
        <v>1.28</v>
      </c>
    </row>
    <row r="42" spans="1:26" ht="14.25" x14ac:dyDescent="0.2">
      <c r="A42" s="49"/>
      <c r="B42" s="50"/>
      <c r="C42" s="50" t="s">
        <v>684</v>
      </c>
      <c r="D42" s="31" t="s">
        <v>685</v>
      </c>
      <c r="E42" s="13">
        <f>Source!BZ31</f>
        <v>80</v>
      </c>
      <c r="F42" s="53"/>
      <c r="G42" s="33"/>
      <c r="H42" s="34">
        <f>SUM(S37:S44)</f>
        <v>32.5</v>
      </c>
      <c r="I42" s="37"/>
      <c r="J42" s="29">
        <f>Source!AT31</f>
        <v>80</v>
      </c>
      <c r="K42" s="34">
        <f>SUM(T37:T44)</f>
        <v>231.69</v>
      </c>
      <c r="L42" s="35"/>
    </row>
    <row r="43" spans="1:26" ht="14.25" x14ac:dyDescent="0.2">
      <c r="A43" s="49"/>
      <c r="B43" s="50"/>
      <c r="C43" s="50" t="s">
        <v>686</v>
      </c>
      <c r="D43" s="31" t="s">
        <v>685</v>
      </c>
      <c r="E43" s="13">
        <f>Source!CA31</f>
        <v>68</v>
      </c>
      <c r="F43" s="53"/>
      <c r="G43" s="33"/>
      <c r="H43" s="34">
        <f>SUM(U37:U44)</f>
        <v>27.62</v>
      </c>
      <c r="I43" s="37"/>
      <c r="J43" s="29">
        <f>Source!AU31</f>
        <v>68</v>
      </c>
      <c r="K43" s="34">
        <f>SUM(V37:V44)</f>
        <v>196.93</v>
      </c>
      <c r="L43" s="35"/>
    </row>
    <row r="44" spans="1:26" ht="14.25" x14ac:dyDescent="0.2">
      <c r="A44" s="51"/>
      <c r="B44" s="52"/>
      <c r="C44" s="52" t="s">
        <v>687</v>
      </c>
      <c r="D44" s="38" t="s">
        <v>688</v>
      </c>
      <c r="E44" s="39">
        <f>Source!AQ31</f>
        <v>69.87</v>
      </c>
      <c r="F44" s="40"/>
      <c r="G44" s="41" t="str">
        <f>Source!DI31</f>
        <v/>
      </c>
      <c r="H44" s="42"/>
      <c r="I44" s="41"/>
      <c r="J44" s="41"/>
      <c r="K44" s="42"/>
      <c r="L44" s="43">
        <f>Source!U31</f>
        <v>4.6114200000000007</v>
      </c>
    </row>
    <row r="45" spans="1:26" ht="15" x14ac:dyDescent="0.25">
      <c r="G45" s="73">
        <f>H39+H40+H42+H43</f>
        <v>102.43</v>
      </c>
      <c r="H45" s="73"/>
      <c r="J45" s="73">
        <f>K39+K40+K42+K43</f>
        <v>730.26</v>
      </c>
      <c r="K45" s="73"/>
      <c r="L45" s="44">
        <f>Source!U31</f>
        <v>4.6114200000000007</v>
      </c>
      <c r="O45" s="27">
        <f>G45</f>
        <v>102.43</v>
      </c>
      <c r="P45" s="27">
        <f>J45</f>
        <v>730.26</v>
      </c>
      <c r="Q45" s="27">
        <f>L45</f>
        <v>4.6114200000000007</v>
      </c>
      <c r="W45">
        <f>IF(Source!BI31&lt;=1,H39+H40+H42+H43, 0)</f>
        <v>102.43</v>
      </c>
      <c r="X45">
        <f>IF(Source!BI31=2,H39+H40+H42+H43, 0)</f>
        <v>0</v>
      </c>
      <c r="Y45">
        <f>IF(Source!BI31=3,H39+H40+H42+H43, 0)</f>
        <v>0</v>
      </c>
      <c r="Z45">
        <f>IF(Source!BI31=4,H39+H40+H42+H43, 0)</f>
        <v>0</v>
      </c>
    </row>
    <row r="46" spans="1:26" ht="28.5" x14ac:dyDescent="0.2">
      <c r="A46" s="49" t="str">
        <f>Source!E33</f>
        <v>3</v>
      </c>
      <c r="B46" s="50" t="str">
        <f>Source!F33</f>
        <v>57-3-2</v>
      </c>
      <c r="C46" s="50" t="str">
        <f>Source!G33</f>
        <v>Разборка плинтусов цементных и из керамической плитки</v>
      </c>
      <c r="D46" s="31" t="str">
        <f>Source!H33</f>
        <v>100 м</v>
      </c>
      <c r="E46" s="13">
        <f>Source!I33</f>
        <v>8.8999999999999996E-2</v>
      </c>
      <c r="F46" s="32">
        <f>Source!AL33+Source!AM33+Source!AO33</f>
        <v>111.38</v>
      </c>
      <c r="G46" s="33"/>
      <c r="H46" s="34"/>
      <c r="I46" s="33" t="str">
        <f>Source!BO33</f>
        <v/>
      </c>
      <c r="J46" s="33"/>
      <c r="K46" s="34"/>
      <c r="L46" s="35"/>
      <c r="S46">
        <f>ROUND((Source!FX33/100)*((ROUND(Source!AF33*Source!I33, 2)+ROUND(Source!AE33*Source!I33, 2))), 2)</f>
        <v>7.93</v>
      </c>
      <c r="T46">
        <f>Source!X33</f>
        <v>56.54</v>
      </c>
      <c r="U46">
        <f>ROUND((Source!FY33/100)*((ROUND(Source!AF33*Source!I33, 2)+ROUND(Source!AE33*Source!I33, 2))), 2)</f>
        <v>6.74</v>
      </c>
      <c r="V46">
        <f>Source!Y33</f>
        <v>48.06</v>
      </c>
    </row>
    <row r="47" spans="1:26" x14ac:dyDescent="0.2">
      <c r="C47" s="26" t="str">
        <f>"Объем: "&amp;Source!I33&amp;"=8,9/"&amp;"100"</f>
        <v>Объем: 0,089=8,9/100</v>
      </c>
    </row>
    <row r="48" spans="1:26" ht="14.25" x14ac:dyDescent="0.2">
      <c r="A48" s="49"/>
      <c r="B48" s="50"/>
      <c r="C48" s="50" t="s">
        <v>682</v>
      </c>
      <c r="D48" s="31"/>
      <c r="E48" s="13"/>
      <c r="F48" s="32">
        <f>Source!AO33</f>
        <v>111.38</v>
      </c>
      <c r="G48" s="33" t="str">
        <f>Source!DG33</f>
        <v/>
      </c>
      <c r="H48" s="34">
        <f>ROUND(Source!AF33*Source!I33, 2)</f>
        <v>9.91</v>
      </c>
      <c r="I48" s="33"/>
      <c r="J48" s="33">
        <f>IF(Source!BA33&lt;&gt; 0, Source!BA33, 1)</f>
        <v>7.13</v>
      </c>
      <c r="K48" s="34">
        <f>Source!S33</f>
        <v>70.680000000000007</v>
      </c>
      <c r="L48" s="35"/>
      <c r="R48">
        <f>H48</f>
        <v>9.91</v>
      </c>
    </row>
    <row r="49" spans="1:26" ht="14.25" x14ac:dyDescent="0.2">
      <c r="A49" s="49"/>
      <c r="B49" s="50"/>
      <c r="C49" s="50" t="s">
        <v>684</v>
      </c>
      <c r="D49" s="31" t="s">
        <v>685</v>
      </c>
      <c r="E49" s="13">
        <f>Source!BZ33</f>
        <v>80</v>
      </c>
      <c r="F49" s="53"/>
      <c r="G49" s="33"/>
      <c r="H49" s="34">
        <f>SUM(S46:S51)</f>
        <v>7.93</v>
      </c>
      <c r="I49" s="37"/>
      <c r="J49" s="29">
        <f>Source!AT33</f>
        <v>80</v>
      </c>
      <c r="K49" s="34">
        <f>SUM(T46:T51)</f>
        <v>56.54</v>
      </c>
      <c r="L49" s="35"/>
    </row>
    <row r="50" spans="1:26" ht="14.25" x14ac:dyDescent="0.2">
      <c r="A50" s="49"/>
      <c r="B50" s="50"/>
      <c r="C50" s="50" t="s">
        <v>686</v>
      </c>
      <c r="D50" s="31" t="s">
        <v>685</v>
      </c>
      <c r="E50" s="13">
        <f>Source!CA33</f>
        <v>68</v>
      </c>
      <c r="F50" s="53"/>
      <c r="G50" s="33"/>
      <c r="H50" s="34">
        <f>SUM(U46:U51)</f>
        <v>6.74</v>
      </c>
      <c r="I50" s="37"/>
      <c r="J50" s="29">
        <f>Source!AU33</f>
        <v>68</v>
      </c>
      <c r="K50" s="34">
        <f>SUM(V46:V51)</f>
        <v>48.06</v>
      </c>
      <c r="L50" s="35"/>
    </row>
    <row r="51" spans="1:26" ht="14.25" x14ac:dyDescent="0.2">
      <c r="A51" s="51"/>
      <c r="B51" s="52"/>
      <c r="C51" s="52" t="s">
        <v>687</v>
      </c>
      <c r="D51" s="38" t="s">
        <v>688</v>
      </c>
      <c r="E51" s="39">
        <f>Source!AQ33</f>
        <v>14.28</v>
      </c>
      <c r="F51" s="40"/>
      <c r="G51" s="41" t="str">
        <f>Source!DI33</f>
        <v/>
      </c>
      <c r="H51" s="42"/>
      <c r="I51" s="41"/>
      <c r="J51" s="41"/>
      <c r="K51" s="42"/>
      <c r="L51" s="43">
        <f>Source!U33</f>
        <v>1.2709199999999998</v>
      </c>
    </row>
    <row r="52" spans="1:26" ht="15" x14ac:dyDescent="0.25">
      <c r="G52" s="73">
        <f>H48+H49+H50</f>
        <v>24.58</v>
      </c>
      <c r="H52" s="73"/>
      <c r="J52" s="73">
        <f>K48+K49+K50</f>
        <v>175.28</v>
      </c>
      <c r="K52" s="73"/>
      <c r="L52" s="44">
        <f>Source!U33</f>
        <v>1.2709199999999998</v>
      </c>
      <c r="O52" s="27">
        <f>G52</f>
        <v>24.58</v>
      </c>
      <c r="P52" s="27">
        <f>J52</f>
        <v>175.28</v>
      </c>
      <c r="Q52" s="27">
        <f>L52</f>
        <v>1.2709199999999998</v>
      </c>
      <c r="W52">
        <f>IF(Source!BI33&lt;=1,H48+H49+H50, 0)</f>
        <v>24.58</v>
      </c>
      <c r="X52">
        <f>IF(Source!BI33=2,H48+H49+H50, 0)</f>
        <v>0</v>
      </c>
      <c r="Y52">
        <f>IF(Source!BI33=3,H48+H49+H50, 0)</f>
        <v>0</v>
      </c>
      <c r="Z52">
        <f>IF(Source!BI33=4,H48+H49+H50, 0)</f>
        <v>0</v>
      </c>
    </row>
    <row r="53" spans="1:26" ht="57" x14ac:dyDescent="0.2">
      <c r="A53" s="49" t="str">
        <f>Source!E35</f>
        <v>4</v>
      </c>
      <c r="B53" s="50" t="str">
        <f>Source!F35</f>
        <v>62-25-1 прим.</v>
      </c>
      <c r="C53" s="50" t="str">
        <f>Source!G35</f>
        <v>Огрунтовка ранее окрашенных фасадов под окраску перхлорвиниловыми красками простых с земли и лесов</v>
      </c>
      <c r="D53" s="31" t="str">
        <f>Source!H35</f>
        <v>100 м2</v>
      </c>
      <c r="E53" s="13">
        <f>Source!I35</f>
        <v>0.33600000000000002</v>
      </c>
      <c r="F53" s="32">
        <f>Source!AL35+Source!AM35+Source!AO35</f>
        <v>358.97999999999996</v>
      </c>
      <c r="G53" s="33"/>
      <c r="H53" s="34"/>
      <c r="I53" s="33" t="str">
        <f>Source!BO35</f>
        <v/>
      </c>
      <c r="J53" s="33"/>
      <c r="K53" s="34"/>
      <c r="L53" s="35"/>
      <c r="S53">
        <f>ROUND((Source!FX35/100)*((ROUND(Source!AF35*Source!I35, 2)+ROUND(Source!AE35*Source!I35, 2))), 2)</f>
        <v>10</v>
      </c>
      <c r="T53">
        <f>Source!X35</f>
        <v>71.28</v>
      </c>
      <c r="U53">
        <f>ROUND((Source!FY35/100)*((ROUND(Source!AF35*Source!I35, 2)+ROUND(Source!AE35*Source!I35, 2))), 2)</f>
        <v>6.25</v>
      </c>
      <c r="V53">
        <f>Source!Y35</f>
        <v>44.55</v>
      </c>
    </row>
    <row r="54" spans="1:26" x14ac:dyDescent="0.2">
      <c r="C54" s="26" t="str">
        <f>"Объем: "&amp;Source!I35&amp;"=33,6/"&amp;"100"</f>
        <v>Объем: 0,336=33,6/100</v>
      </c>
    </row>
    <row r="55" spans="1:26" ht="14.25" x14ac:dyDescent="0.2">
      <c r="A55" s="49"/>
      <c r="B55" s="50"/>
      <c r="C55" s="50" t="s">
        <v>682</v>
      </c>
      <c r="D55" s="31"/>
      <c r="E55" s="13"/>
      <c r="F55" s="32">
        <f>Source!AO35</f>
        <v>37.07</v>
      </c>
      <c r="G55" s="33" t="str">
        <f>Source!DG35</f>
        <v/>
      </c>
      <c r="H55" s="34">
        <f>ROUND(Source!AF35*Source!I35, 2)</f>
        <v>12.46</v>
      </c>
      <c r="I55" s="33"/>
      <c r="J55" s="33">
        <f>IF(Source!BA35&lt;&gt; 0, Source!BA35, 1)</f>
        <v>7.13</v>
      </c>
      <c r="K55" s="34">
        <f>Source!S35</f>
        <v>88.81</v>
      </c>
      <c r="L55" s="35"/>
      <c r="R55">
        <f>H55</f>
        <v>12.46</v>
      </c>
    </row>
    <row r="56" spans="1:26" ht="14.25" x14ac:dyDescent="0.2">
      <c r="A56" s="49"/>
      <c r="B56" s="50"/>
      <c r="C56" s="50" t="s">
        <v>257</v>
      </c>
      <c r="D56" s="31"/>
      <c r="E56" s="13"/>
      <c r="F56" s="32">
        <f>Source!AM35</f>
        <v>26.28</v>
      </c>
      <c r="G56" s="33" t="str">
        <f>Source!DE35</f>
        <v/>
      </c>
      <c r="H56" s="34">
        <f>ROUND(Source!AD35*Source!I35, 2)</f>
        <v>8.83</v>
      </c>
      <c r="I56" s="33"/>
      <c r="J56" s="33">
        <f>IF(Source!BB35&lt;&gt; 0, Source!BB35, 1)</f>
        <v>7.13</v>
      </c>
      <c r="K56" s="34">
        <f>Source!Q35</f>
        <v>62.96</v>
      </c>
      <c r="L56" s="35"/>
    </row>
    <row r="57" spans="1:26" ht="14.25" x14ac:dyDescent="0.2">
      <c r="A57" s="49"/>
      <c r="B57" s="50"/>
      <c r="C57" s="50" t="s">
        <v>683</v>
      </c>
      <c r="D57" s="31"/>
      <c r="E57" s="13"/>
      <c r="F57" s="32">
        <f>Source!AN35</f>
        <v>0.12</v>
      </c>
      <c r="G57" s="33" t="str">
        <f>Source!DF35</f>
        <v/>
      </c>
      <c r="H57" s="36">
        <f>ROUND(Source!AE35*Source!I35, 2)</f>
        <v>0.04</v>
      </c>
      <c r="I57" s="33"/>
      <c r="J57" s="33">
        <f>IF(Source!BS35&lt;&gt; 0, Source!BS35, 1)</f>
        <v>7.13</v>
      </c>
      <c r="K57" s="36">
        <f>Source!R35</f>
        <v>0.28999999999999998</v>
      </c>
      <c r="L57" s="35"/>
      <c r="R57">
        <f>H57</f>
        <v>0.04</v>
      </c>
    </row>
    <row r="58" spans="1:26" ht="14.25" x14ac:dyDescent="0.2">
      <c r="A58" s="49"/>
      <c r="B58" s="50"/>
      <c r="C58" s="50" t="s">
        <v>689</v>
      </c>
      <c r="D58" s="31"/>
      <c r="E58" s="13"/>
      <c r="F58" s="32">
        <f>Source!AL35</f>
        <v>295.63</v>
      </c>
      <c r="G58" s="33" t="str">
        <f>Source!DD35</f>
        <v/>
      </c>
      <c r="H58" s="34">
        <f>ROUND(Source!AC35*Source!I35, 2)</f>
        <v>99.33</v>
      </c>
      <c r="I58" s="33"/>
      <c r="J58" s="33">
        <f>IF(Source!BC35&lt;&gt; 0, Source!BC35, 1)</f>
        <v>7.13</v>
      </c>
      <c r="K58" s="34">
        <f>Source!P35</f>
        <v>708.23</v>
      </c>
      <c r="L58" s="35"/>
    </row>
    <row r="59" spans="1:26" ht="14.25" x14ac:dyDescent="0.2">
      <c r="A59" s="49"/>
      <c r="B59" s="50"/>
      <c r="C59" s="50" t="s">
        <v>684</v>
      </c>
      <c r="D59" s="31" t="s">
        <v>685</v>
      </c>
      <c r="E59" s="13">
        <f>Source!BZ35</f>
        <v>80</v>
      </c>
      <c r="F59" s="53"/>
      <c r="G59" s="33"/>
      <c r="H59" s="34">
        <f>SUM(S53:S63)</f>
        <v>10</v>
      </c>
      <c r="I59" s="37"/>
      <c r="J59" s="29">
        <f>Source!AT35</f>
        <v>80</v>
      </c>
      <c r="K59" s="34">
        <f>SUM(T53:T63)</f>
        <v>71.28</v>
      </c>
      <c r="L59" s="35"/>
    </row>
    <row r="60" spans="1:26" ht="14.25" x14ac:dyDescent="0.2">
      <c r="A60" s="49"/>
      <c r="B60" s="50"/>
      <c r="C60" s="50" t="s">
        <v>686</v>
      </c>
      <c r="D60" s="31" t="s">
        <v>685</v>
      </c>
      <c r="E60" s="13">
        <f>Source!CA35</f>
        <v>50</v>
      </c>
      <c r="F60" s="53"/>
      <c r="G60" s="33"/>
      <c r="H60" s="34">
        <f>SUM(U53:U63)</f>
        <v>6.25</v>
      </c>
      <c r="I60" s="37"/>
      <c r="J60" s="29">
        <f>Source!AU35</f>
        <v>50</v>
      </c>
      <c r="K60" s="34">
        <f>SUM(V53:V63)</f>
        <v>44.55</v>
      </c>
      <c r="L60" s="35"/>
    </row>
    <row r="61" spans="1:26" ht="14.25" x14ac:dyDescent="0.2">
      <c r="A61" s="49"/>
      <c r="B61" s="50"/>
      <c r="C61" s="50" t="s">
        <v>687</v>
      </c>
      <c r="D61" s="31" t="s">
        <v>688</v>
      </c>
      <c r="E61" s="13">
        <f>Source!AQ35</f>
        <v>4.29</v>
      </c>
      <c r="F61" s="32"/>
      <c r="G61" s="33" t="str">
        <f>Source!DI35</f>
        <v/>
      </c>
      <c r="H61" s="34"/>
      <c r="I61" s="33"/>
      <c r="J61" s="33"/>
      <c r="K61" s="34"/>
      <c r="L61" s="45">
        <f>Source!U35</f>
        <v>1.4414400000000001</v>
      </c>
    </row>
    <row r="62" spans="1:26" ht="28.5" x14ac:dyDescent="0.2">
      <c r="A62" s="49" t="str">
        <f>Source!E37</f>
        <v>4,1</v>
      </c>
      <c r="B62" s="50" t="str">
        <f>Source!F37</f>
        <v>14.4.01.19-0001</v>
      </c>
      <c r="C62" s="50" t="str">
        <f>Source!G37</f>
        <v>Грунтовка ХС-04 коричневая</v>
      </c>
      <c r="D62" s="31" t="str">
        <f>Source!H37</f>
        <v>т</v>
      </c>
      <c r="E62" s="13">
        <f>Source!I37</f>
        <v>-5.4099999999999999E-3</v>
      </c>
      <c r="F62" s="32">
        <f>Source!AL37+Source!AM37+Source!AO37</f>
        <v>18362</v>
      </c>
      <c r="G62" s="46" t="s">
        <v>6</v>
      </c>
      <c r="H62" s="34">
        <f>ROUND(Source!AC37*Source!I37, 2)+ROUND(Source!AD37*Source!I37, 2)+ROUND(Source!AF37*Source!I37, 2)</f>
        <v>-99.34</v>
      </c>
      <c r="I62" s="33"/>
      <c r="J62" s="33">
        <f>IF(Source!BC37&lt;&gt; 0, Source!BC37, 1)</f>
        <v>7.13</v>
      </c>
      <c r="K62" s="34">
        <f>Source!O37</f>
        <v>-708.28</v>
      </c>
      <c r="L62" s="35"/>
      <c r="S62">
        <f>ROUND((Source!FX37/100)*((ROUND(Source!AF37*Source!I37, 2)+ROUND(Source!AE37*Source!I37, 2))), 2)</f>
        <v>0</v>
      </c>
      <c r="T62">
        <f>Source!X37</f>
        <v>0</v>
      </c>
      <c r="U62">
        <f>ROUND((Source!FY37/100)*((ROUND(Source!AF37*Source!I37, 2)+ROUND(Source!AE37*Source!I37, 2))), 2)</f>
        <v>0</v>
      </c>
      <c r="V62">
        <f>Source!Y37</f>
        <v>0</v>
      </c>
      <c r="W62">
        <f>IF(Source!BI37&lt;=1,H62, 0)</f>
        <v>-99.34</v>
      </c>
      <c r="X62">
        <f>IF(Source!BI37=2,H62, 0)</f>
        <v>0</v>
      </c>
      <c r="Y62">
        <f>IF(Source!BI37=3,H62, 0)</f>
        <v>0</v>
      </c>
      <c r="Z62">
        <f>IF(Source!BI37=4,H62, 0)</f>
        <v>0</v>
      </c>
    </row>
    <row r="63" spans="1:26" ht="28.5" x14ac:dyDescent="0.2">
      <c r="A63" s="51" t="str">
        <f>Source!E39</f>
        <v>4,2</v>
      </c>
      <c r="B63" s="52" t="str">
        <f>Source!F39</f>
        <v>14.3.01.01-0001</v>
      </c>
      <c r="C63" s="52" t="str">
        <f>Source!G39</f>
        <v>Грунтовка: «Бетоконтакт», КНАУФ</v>
      </c>
      <c r="D63" s="38" t="str">
        <f>Source!H39</f>
        <v>кг</v>
      </c>
      <c r="E63" s="39">
        <f>Source!I39</f>
        <v>5.4095999999999993</v>
      </c>
      <c r="F63" s="40">
        <f>Source!AL39+Source!AM39+Source!AO39</f>
        <v>15.09</v>
      </c>
      <c r="G63" s="47" t="s">
        <v>6</v>
      </c>
      <c r="H63" s="42">
        <f>ROUND(Source!AC39*Source!I39, 2)+ROUND(Source!AD39*Source!I39, 2)+ROUND(Source!AF39*Source!I39, 2)</f>
        <v>81.63</v>
      </c>
      <c r="I63" s="41"/>
      <c r="J63" s="41">
        <f>IF(Source!BC39&lt;&gt; 0, Source!BC39, 1)</f>
        <v>7.13</v>
      </c>
      <c r="K63" s="42">
        <f>Source!O39</f>
        <v>582.03</v>
      </c>
      <c r="L63" s="48"/>
      <c r="S63">
        <f>ROUND((Source!FX39/100)*((ROUND(Source!AF39*Source!I39, 2)+ROUND(Source!AE39*Source!I39, 2))), 2)</f>
        <v>0</v>
      </c>
      <c r="T63">
        <f>Source!X39</f>
        <v>0</v>
      </c>
      <c r="U63">
        <f>ROUND((Source!FY39/100)*((ROUND(Source!AF39*Source!I39, 2)+ROUND(Source!AE39*Source!I39, 2))), 2)</f>
        <v>0</v>
      </c>
      <c r="V63">
        <f>Source!Y39</f>
        <v>0</v>
      </c>
      <c r="W63">
        <f>IF(Source!BI39&lt;=1,H63, 0)</f>
        <v>81.63</v>
      </c>
      <c r="X63">
        <f>IF(Source!BI39=2,H63, 0)</f>
        <v>0</v>
      </c>
      <c r="Y63">
        <f>IF(Source!BI39=3,H63, 0)</f>
        <v>0</v>
      </c>
      <c r="Z63">
        <f>IF(Source!BI39=4,H63, 0)</f>
        <v>0</v>
      </c>
    </row>
    <row r="64" spans="1:26" ht="15" x14ac:dyDescent="0.25">
      <c r="G64" s="73">
        <f>H55+H56+H58+H59+H60+SUM(H62:H63)</f>
        <v>119.16</v>
      </c>
      <c r="H64" s="73"/>
      <c r="J64" s="73">
        <f>K55+K56+K58+K59+K60+SUM(K62:K63)</f>
        <v>849.57999999999993</v>
      </c>
      <c r="K64" s="73"/>
      <c r="L64" s="44">
        <f>Source!U35</f>
        <v>1.4414400000000001</v>
      </c>
      <c r="O64" s="27">
        <f>G64</f>
        <v>119.16</v>
      </c>
      <c r="P64" s="27">
        <f>J64</f>
        <v>849.57999999999993</v>
      </c>
      <c r="Q64" s="27">
        <f>L64</f>
        <v>1.4414400000000001</v>
      </c>
      <c r="W64">
        <f>IF(Source!BI35&lt;=1,H55+H56+H58+H59+H60, 0)</f>
        <v>136.87</v>
      </c>
      <c r="X64">
        <f>IF(Source!BI35=2,H55+H56+H58+H59+H60, 0)</f>
        <v>0</v>
      </c>
      <c r="Y64">
        <f>IF(Source!BI35=3,H55+H56+H58+H59+H60, 0)</f>
        <v>0</v>
      </c>
      <c r="Z64">
        <f>IF(Source!BI35=4,H55+H56+H58+H59+H60, 0)</f>
        <v>0</v>
      </c>
    </row>
    <row r="65" spans="1:26" ht="42.75" x14ac:dyDescent="0.2">
      <c r="A65" s="49" t="str">
        <f>Source!E41</f>
        <v>5</v>
      </c>
      <c r="B65" s="50" t="str">
        <f>Source!F41</f>
        <v>62-23-4</v>
      </c>
      <c r="C65" s="50" t="str">
        <f>Source!G41</f>
        <v>Окраска силикатными красками за 1 раз ранее окрашенных фасадов по кирпичу с земли и лесов</v>
      </c>
      <c r="D65" s="31" t="str">
        <f>Source!H41</f>
        <v>100 м2</v>
      </c>
      <c r="E65" s="13">
        <f>Source!I41</f>
        <v>0.33600000000000002</v>
      </c>
      <c r="F65" s="32">
        <f>Source!AL41+Source!AM41+Source!AO41</f>
        <v>192.67</v>
      </c>
      <c r="G65" s="33"/>
      <c r="H65" s="34"/>
      <c r="I65" s="33" t="str">
        <f>Source!BO41</f>
        <v/>
      </c>
      <c r="J65" s="33"/>
      <c r="K65" s="34"/>
      <c r="L65" s="35"/>
      <c r="S65">
        <f>ROUND((Source!FX41/100)*((ROUND(Source!AF41*Source!I41, 2)+ROUND(Source!AE41*Source!I41, 2))), 2)</f>
        <v>40.43</v>
      </c>
      <c r="T65">
        <f>Source!X41</f>
        <v>288.32</v>
      </c>
      <c r="U65">
        <f>ROUND((Source!FY41/100)*((ROUND(Source!AF41*Source!I41, 2)+ROUND(Source!AE41*Source!I41, 2))), 2)</f>
        <v>25.27</v>
      </c>
      <c r="V65">
        <f>Source!Y41</f>
        <v>180.2</v>
      </c>
    </row>
    <row r="66" spans="1:26" x14ac:dyDescent="0.2">
      <c r="C66" s="26" t="str">
        <f>"Объем: "&amp;Source!I41&amp;"=33,6/"&amp;"100"</f>
        <v>Объем: 0,336=33,6/100</v>
      </c>
    </row>
    <row r="67" spans="1:26" ht="14.25" x14ac:dyDescent="0.2">
      <c r="A67" s="49"/>
      <c r="B67" s="50"/>
      <c r="C67" s="50" t="s">
        <v>682</v>
      </c>
      <c r="D67" s="31"/>
      <c r="E67" s="13"/>
      <c r="F67" s="32">
        <f>Source!AO41</f>
        <v>149.97999999999999</v>
      </c>
      <c r="G67" s="33" t="str">
        <f>Source!DG41</f>
        <v/>
      </c>
      <c r="H67" s="34">
        <f>ROUND(Source!AF41*Source!I41, 2)</f>
        <v>50.39</v>
      </c>
      <c r="I67" s="33"/>
      <c r="J67" s="33">
        <f>IF(Source!BA41&lt;&gt; 0, Source!BA41, 1)</f>
        <v>7.13</v>
      </c>
      <c r="K67" s="34">
        <f>Source!S41</f>
        <v>359.3</v>
      </c>
      <c r="L67" s="35"/>
      <c r="R67">
        <f>H67</f>
        <v>50.39</v>
      </c>
    </row>
    <row r="68" spans="1:26" ht="14.25" x14ac:dyDescent="0.2">
      <c r="A68" s="49"/>
      <c r="B68" s="50"/>
      <c r="C68" s="50" t="s">
        <v>257</v>
      </c>
      <c r="D68" s="31"/>
      <c r="E68" s="13"/>
      <c r="F68" s="32">
        <f>Source!AM41</f>
        <v>2.8</v>
      </c>
      <c r="G68" s="33" t="str">
        <f>Source!DE41</f>
        <v/>
      </c>
      <c r="H68" s="34">
        <f>ROUND(Source!AD41*Source!I41, 2)</f>
        <v>0.94</v>
      </c>
      <c r="I68" s="33"/>
      <c r="J68" s="33">
        <f>IF(Source!BB41&lt;&gt; 0, Source!BB41, 1)</f>
        <v>7.13</v>
      </c>
      <c r="K68" s="34">
        <f>Source!Q41</f>
        <v>6.71</v>
      </c>
      <c r="L68" s="35"/>
    </row>
    <row r="69" spans="1:26" ht="14.25" x14ac:dyDescent="0.2">
      <c r="A69" s="49"/>
      <c r="B69" s="50"/>
      <c r="C69" s="50" t="s">
        <v>683</v>
      </c>
      <c r="D69" s="31"/>
      <c r="E69" s="13"/>
      <c r="F69" s="32">
        <f>Source!AN41</f>
        <v>0.46</v>
      </c>
      <c r="G69" s="33" t="str">
        <f>Source!DF41</f>
        <v/>
      </c>
      <c r="H69" s="36">
        <f>ROUND(Source!AE41*Source!I41, 2)</f>
        <v>0.15</v>
      </c>
      <c r="I69" s="33"/>
      <c r="J69" s="33">
        <f>IF(Source!BS41&lt;&gt; 0, Source!BS41, 1)</f>
        <v>7.13</v>
      </c>
      <c r="K69" s="36">
        <f>Source!R41</f>
        <v>1.1000000000000001</v>
      </c>
      <c r="L69" s="35"/>
      <c r="R69">
        <f>H69</f>
        <v>0.15</v>
      </c>
    </row>
    <row r="70" spans="1:26" ht="14.25" x14ac:dyDescent="0.2">
      <c r="A70" s="49"/>
      <c r="B70" s="50"/>
      <c r="C70" s="50" t="s">
        <v>689</v>
      </c>
      <c r="D70" s="31"/>
      <c r="E70" s="13"/>
      <c r="F70" s="32">
        <f>Source!AL41</f>
        <v>39.89</v>
      </c>
      <c r="G70" s="33" t="str">
        <f>Source!DD41</f>
        <v/>
      </c>
      <c r="H70" s="34">
        <f>ROUND(Source!AC41*Source!I41, 2)</f>
        <v>13.4</v>
      </c>
      <c r="I70" s="33"/>
      <c r="J70" s="33">
        <f>IF(Source!BC41&lt;&gt; 0, Source!BC41, 1)</f>
        <v>7.13</v>
      </c>
      <c r="K70" s="34">
        <f>Source!P41</f>
        <v>95.56</v>
      </c>
      <c r="L70" s="35"/>
    </row>
    <row r="71" spans="1:26" ht="14.25" x14ac:dyDescent="0.2">
      <c r="A71" s="49"/>
      <c r="B71" s="50"/>
      <c r="C71" s="50" t="s">
        <v>684</v>
      </c>
      <c r="D71" s="31" t="s">
        <v>685</v>
      </c>
      <c r="E71" s="13">
        <f>Source!BZ41</f>
        <v>80</v>
      </c>
      <c r="F71" s="53"/>
      <c r="G71" s="33"/>
      <c r="H71" s="34">
        <f>SUM(S65:S75)</f>
        <v>40.43</v>
      </c>
      <c r="I71" s="37"/>
      <c r="J71" s="29">
        <f>Source!AT41</f>
        <v>80</v>
      </c>
      <c r="K71" s="34">
        <f>SUM(T65:T75)</f>
        <v>288.32</v>
      </c>
      <c r="L71" s="35"/>
    </row>
    <row r="72" spans="1:26" ht="14.25" x14ac:dyDescent="0.2">
      <c r="A72" s="49"/>
      <c r="B72" s="50"/>
      <c r="C72" s="50" t="s">
        <v>686</v>
      </c>
      <c r="D72" s="31" t="s">
        <v>685</v>
      </c>
      <c r="E72" s="13">
        <f>Source!CA41</f>
        <v>50</v>
      </c>
      <c r="F72" s="53"/>
      <c r="G72" s="33"/>
      <c r="H72" s="34">
        <f>SUM(U65:U75)</f>
        <v>25.27</v>
      </c>
      <c r="I72" s="37"/>
      <c r="J72" s="29">
        <f>Source!AU41</f>
        <v>50</v>
      </c>
      <c r="K72" s="34">
        <f>SUM(V65:V75)</f>
        <v>180.2</v>
      </c>
      <c r="L72" s="35"/>
    </row>
    <row r="73" spans="1:26" ht="14.25" x14ac:dyDescent="0.2">
      <c r="A73" s="49"/>
      <c r="B73" s="50"/>
      <c r="C73" s="50" t="s">
        <v>687</v>
      </c>
      <c r="D73" s="31" t="s">
        <v>688</v>
      </c>
      <c r="E73" s="13">
        <f>Source!AQ41</f>
        <v>17.16</v>
      </c>
      <c r="F73" s="32"/>
      <c r="G73" s="33" t="str">
        <f>Source!DI41</f>
        <v/>
      </c>
      <c r="H73" s="34"/>
      <c r="I73" s="33"/>
      <c r="J73" s="33"/>
      <c r="K73" s="34"/>
      <c r="L73" s="45">
        <f>Source!U41</f>
        <v>5.7657600000000002</v>
      </c>
    </row>
    <row r="74" spans="1:26" ht="14.25" x14ac:dyDescent="0.2">
      <c r="A74" s="49" t="str">
        <f>Source!E43</f>
        <v>5,1</v>
      </c>
      <c r="B74" s="50" t="str">
        <f>Source!F43</f>
        <v>14.3.02.05</v>
      </c>
      <c r="C74" s="50" t="str">
        <f>Source!G43</f>
        <v>Краски силикатные</v>
      </c>
      <c r="D74" s="31" t="str">
        <f>Source!H43</f>
        <v>т</v>
      </c>
      <c r="E74" s="13">
        <f>Source!I43</f>
        <v>4.7039999999999998E-3</v>
      </c>
      <c r="F74" s="32">
        <f>Source!AL43+Source!AM43+Source!AO43</f>
        <v>0</v>
      </c>
      <c r="G74" s="46" t="s">
        <v>6</v>
      </c>
      <c r="H74" s="34">
        <f>ROUND(Source!AC43*Source!I43, 2)+ROUND(Source!AD43*Source!I43, 2)+ROUND(Source!AF43*Source!I43, 2)</f>
        <v>0</v>
      </c>
      <c r="I74" s="33"/>
      <c r="J74" s="33">
        <f>IF(Source!BC43&lt;&gt; 0, Source!BC43, 1)</f>
        <v>7.13</v>
      </c>
      <c r="K74" s="34">
        <f>Source!O43</f>
        <v>0</v>
      </c>
      <c r="L74" s="35"/>
      <c r="S74">
        <f>ROUND((Source!FX43/100)*((ROUND(Source!AF43*Source!I43, 2)+ROUND(Source!AE43*Source!I43, 2))), 2)</f>
        <v>0</v>
      </c>
      <c r="T74">
        <f>Source!X43</f>
        <v>0</v>
      </c>
      <c r="U74">
        <f>ROUND((Source!FY43/100)*((ROUND(Source!AF43*Source!I43, 2)+ROUND(Source!AE43*Source!I43, 2))), 2)</f>
        <v>0</v>
      </c>
      <c r="V74">
        <f>Source!Y43</f>
        <v>0</v>
      </c>
      <c r="W74">
        <f>IF(Source!BI43&lt;=1,H74, 0)</f>
        <v>0</v>
      </c>
      <c r="X74">
        <f>IF(Source!BI43=2,H74, 0)</f>
        <v>0</v>
      </c>
      <c r="Y74">
        <f>IF(Source!BI43=3,H74, 0)</f>
        <v>0</v>
      </c>
      <c r="Z74">
        <f>IF(Source!BI43=4,H74, 0)</f>
        <v>0</v>
      </c>
    </row>
    <row r="75" spans="1:26" ht="28.5" x14ac:dyDescent="0.2">
      <c r="A75" s="51" t="str">
        <f>Source!E45</f>
        <v>5,2</v>
      </c>
      <c r="B75" s="52" t="str">
        <f>Source!F45</f>
        <v>14.3.02.05-0102</v>
      </c>
      <c r="C75" s="52" t="str">
        <f>Source!G45</f>
        <v>Краска силикатная  фасадная CERESIT СТ (прим.)</v>
      </c>
      <c r="D75" s="38" t="str">
        <f>Source!H45</f>
        <v>кг</v>
      </c>
      <c r="E75" s="39">
        <f>Source!I45</f>
        <v>4.7039999999999997</v>
      </c>
      <c r="F75" s="40">
        <f>Source!AL45+Source!AM45+Source!AO45</f>
        <v>78.239999999999995</v>
      </c>
      <c r="G75" s="47" t="s">
        <v>6</v>
      </c>
      <c r="H75" s="42">
        <f>ROUND(Source!AC45*Source!I45, 2)+ROUND(Source!AD45*Source!I45, 2)+ROUND(Source!AF45*Source!I45, 2)</f>
        <v>368.04</v>
      </c>
      <c r="I75" s="41"/>
      <c r="J75" s="41">
        <f>IF(Source!BC45&lt;&gt; 0, Source!BC45, 1)</f>
        <v>7.13</v>
      </c>
      <c r="K75" s="42">
        <f>Source!O45</f>
        <v>2624.13</v>
      </c>
      <c r="L75" s="48"/>
      <c r="S75">
        <f>ROUND((Source!FX45/100)*((ROUND(Source!AF45*Source!I45, 2)+ROUND(Source!AE45*Source!I45, 2))), 2)</f>
        <v>0</v>
      </c>
      <c r="T75">
        <f>Source!X45</f>
        <v>0</v>
      </c>
      <c r="U75">
        <f>ROUND((Source!FY45/100)*((ROUND(Source!AF45*Source!I45, 2)+ROUND(Source!AE45*Source!I45, 2))), 2)</f>
        <v>0</v>
      </c>
      <c r="V75">
        <f>Source!Y45</f>
        <v>0</v>
      </c>
      <c r="W75">
        <f>IF(Source!BI45&lt;=1,H75, 0)</f>
        <v>368.04</v>
      </c>
      <c r="X75">
        <f>IF(Source!BI45=2,H75, 0)</f>
        <v>0</v>
      </c>
      <c r="Y75">
        <f>IF(Source!BI45=3,H75, 0)</f>
        <v>0</v>
      </c>
      <c r="Z75">
        <f>IF(Source!BI45=4,H75, 0)</f>
        <v>0</v>
      </c>
    </row>
    <row r="76" spans="1:26" ht="15" x14ac:dyDescent="0.25">
      <c r="G76" s="73">
        <f>H67+H68+H70+H71+H72+SUM(H74:H75)</f>
        <v>498.47</v>
      </c>
      <c r="H76" s="73"/>
      <c r="J76" s="73">
        <f>K67+K68+K70+K71+K72+SUM(K74:K75)</f>
        <v>3554.2200000000003</v>
      </c>
      <c r="K76" s="73"/>
      <c r="L76" s="44">
        <f>Source!U41</f>
        <v>5.7657600000000002</v>
      </c>
      <c r="O76" s="27">
        <f>G76</f>
        <v>498.47</v>
      </c>
      <c r="P76" s="27">
        <f>J76</f>
        <v>3554.2200000000003</v>
      </c>
      <c r="Q76" s="27">
        <f>L76</f>
        <v>5.7657600000000002</v>
      </c>
      <c r="W76">
        <f>IF(Source!BI41&lt;=1,H67+H68+H70+H71+H72, 0)</f>
        <v>130.43</v>
      </c>
      <c r="X76">
        <f>IF(Source!BI41=2,H67+H68+H70+H71+H72, 0)</f>
        <v>0</v>
      </c>
      <c r="Y76">
        <f>IF(Source!BI41=3,H67+H68+H70+H71+H72, 0)</f>
        <v>0</v>
      </c>
      <c r="Z76">
        <f>IF(Source!BI41=4,H67+H68+H70+H71+H72, 0)</f>
        <v>0</v>
      </c>
    </row>
    <row r="77" spans="1:26" ht="28.5" x14ac:dyDescent="0.2">
      <c r="A77" s="49" t="str">
        <f>Source!E47</f>
        <v>6</v>
      </c>
      <c r="B77" s="50" t="str">
        <f>Source!F47</f>
        <v>09-03-050-01</v>
      </c>
      <c r="C77" s="50" t="str">
        <f>Source!G47</f>
        <v>Монтаж стальных плинтусов из гнутого профиля</v>
      </c>
      <c r="D77" s="31" t="str">
        <f>Source!H47</f>
        <v>100 м</v>
      </c>
      <c r="E77" s="13">
        <f>Source!I47</f>
        <v>0.16</v>
      </c>
      <c r="F77" s="32">
        <f>Source!AL47+Source!AM47+Source!AO47</f>
        <v>122.2</v>
      </c>
      <c r="G77" s="33"/>
      <c r="H77" s="34"/>
      <c r="I77" s="33" t="str">
        <f>Source!BO47</f>
        <v/>
      </c>
      <c r="J77" s="33"/>
      <c r="K77" s="34"/>
      <c r="L77" s="35"/>
      <c r="S77">
        <f>ROUND((Source!FX47/100)*((ROUND(Source!AF47*Source!I47, 2)+ROUND(Source!AE47*Source!I47, 2))), 2)</f>
        <v>17.82</v>
      </c>
      <c r="T77">
        <f>Source!X47</f>
        <v>127.03</v>
      </c>
      <c r="U77">
        <f>ROUND((Source!FY47/100)*((ROUND(Source!AF47*Source!I47, 2)+ROUND(Source!AE47*Source!I47, 2))), 2)</f>
        <v>15.9</v>
      </c>
      <c r="V77">
        <f>Source!Y47</f>
        <v>112.92</v>
      </c>
    </row>
    <row r="78" spans="1:26" x14ac:dyDescent="0.2">
      <c r="C78" s="26" t="str">
        <f>"Объем: "&amp;Source!I47&amp;"=16/"&amp;"100"</f>
        <v>Объем: 0,16=16/100</v>
      </c>
    </row>
    <row r="79" spans="1:26" ht="14.25" x14ac:dyDescent="0.2">
      <c r="A79" s="49"/>
      <c r="B79" s="50"/>
      <c r="C79" s="50" t="s">
        <v>682</v>
      </c>
      <c r="D79" s="31"/>
      <c r="E79" s="13"/>
      <c r="F79" s="32">
        <f>Source!AO47</f>
        <v>118.91</v>
      </c>
      <c r="G79" s="33" t="str">
        <f>Source!DG47</f>
        <v>)*1,15</v>
      </c>
      <c r="H79" s="34">
        <f>ROUND(Source!AF47*Source!I47, 2)</f>
        <v>21.88</v>
      </c>
      <c r="I79" s="33"/>
      <c r="J79" s="33">
        <f>IF(Source!BA47&lt;&gt; 0, Source!BA47, 1)</f>
        <v>7.13</v>
      </c>
      <c r="K79" s="34">
        <f>Source!S47</f>
        <v>156</v>
      </c>
      <c r="L79" s="35"/>
      <c r="R79">
        <f>H79</f>
        <v>21.88</v>
      </c>
    </row>
    <row r="80" spans="1:26" ht="14.25" x14ac:dyDescent="0.2">
      <c r="A80" s="49"/>
      <c r="B80" s="50"/>
      <c r="C80" s="50" t="s">
        <v>257</v>
      </c>
      <c r="D80" s="31"/>
      <c r="E80" s="13"/>
      <c r="F80" s="32">
        <f>Source!AM47</f>
        <v>3.29</v>
      </c>
      <c r="G80" s="33" t="str">
        <f>Source!DE47</f>
        <v>)*1,25</v>
      </c>
      <c r="H80" s="34">
        <f>ROUND(Source!AD47*Source!I47, 2)</f>
        <v>0.66</v>
      </c>
      <c r="I80" s="33"/>
      <c r="J80" s="33">
        <f>IF(Source!BB47&lt;&gt; 0, Source!BB47, 1)</f>
        <v>7.13</v>
      </c>
      <c r="K80" s="34">
        <f>Source!Q47</f>
        <v>4.6900000000000004</v>
      </c>
      <c r="L80" s="35"/>
    </row>
    <row r="81" spans="1:26" ht="14.25" x14ac:dyDescent="0.2">
      <c r="A81" s="49"/>
      <c r="B81" s="50"/>
      <c r="C81" s="50" t="s">
        <v>683</v>
      </c>
      <c r="D81" s="31"/>
      <c r="E81" s="13"/>
      <c r="F81" s="32">
        <f>Source!AN47</f>
        <v>0.57999999999999996</v>
      </c>
      <c r="G81" s="33" t="str">
        <f>Source!DF47</f>
        <v>)*1,25</v>
      </c>
      <c r="H81" s="36">
        <f>ROUND(Source!AE47*Source!I47, 2)</f>
        <v>0.12</v>
      </c>
      <c r="I81" s="33"/>
      <c r="J81" s="33">
        <f>IF(Source!BS47&lt;&gt; 0, Source!BS47, 1)</f>
        <v>7.13</v>
      </c>
      <c r="K81" s="36">
        <f>Source!R47</f>
        <v>0.83</v>
      </c>
      <c r="L81" s="35"/>
      <c r="R81">
        <f>H81</f>
        <v>0.12</v>
      </c>
    </row>
    <row r="82" spans="1:26" ht="14.25" x14ac:dyDescent="0.2">
      <c r="A82" s="49"/>
      <c r="B82" s="50"/>
      <c r="C82" s="50" t="s">
        <v>684</v>
      </c>
      <c r="D82" s="31" t="s">
        <v>685</v>
      </c>
      <c r="E82" s="13">
        <f>Source!BZ47</f>
        <v>90</v>
      </c>
      <c r="F82" s="85" t="str">
        <f>CONCATENATE(" )", Source!DL47, Source!FT47, "=", Source!FX47)</f>
        <v xml:space="preserve"> )*0,9=81</v>
      </c>
      <c r="G82" s="86"/>
      <c r="H82" s="34">
        <f>SUM(S77:S86)</f>
        <v>17.82</v>
      </c>
      <c r="I82" s="37"/>
      <c r="J82" s="29">
        <f>Source!AT47</f>
        <v>81</v>
      </c>
      <c r="K82" s="34">
        <f>SUM(T77:T86)</f>
        <v>127.03</v>
      </c>
      <c r="L82" s="35"/>
    </row>
    <row r="83" spans="1:26" ht="14.25" x14ac:dyDescent="0.2">
      <c r="A83" s="49"/>
      <c r="B83" s="50"/>
      <c r="C83" s="50" t="s">
        <v>686</v>
      </c>
      <c r="D83" s="31" t="s">
        <v>685</v>
      </c>
      <c r="E83" s="13">
        <f>Source!CA47</f>
        <v>85</v>
      </c>
      <c r="F83" s="85" t="str">
        <f>CONCATENATE(" )", Source!DM47, Source!FU47, "=", Source!FY47)</f>
        <v xml:space="preserve"> )*0,85=72,25</v>
      </c>
      <c r="G83" s="86"/>
      <c r="H83" s="34">
        <f>SUM(U77:U86)</f>
        <v>15.9</v>
      </c>
      <c r="I83" s="37"/>
      <c r="J83" s="29">
        <f>Source!AU47</f>
        <v>72</v>
      </c>
      <c r="K83" s="34">
        <f>SUM(V77:V86)</f>
        <v>112.92</v>
      </c>
      <c r="L83" s="35"/>
    </row>
    <row r="84" spans="1:26" ht="14.25" x14ac:dyDescent="0.2">
      <c r="A84" s="49"/>
      <c r="B84" s="50"/>
      <c r="C84" s="50" t="s">
        <v>687</v>
      </c>
      <c r="D84" s="31" t="s">
        <v>688</v>
      </c>
      <c r="E84" s="13">
        <f>Source!AQ47</f>
        <v>12.8</v>
      </c>
      <c r="F84" s="32"/>
      <c r="G84" s="33" t="str">
        <f>Source!DI47</f>
        <v>)*1,15</v>
      </c>
      <c r="H84" s="34"/>
      <c r="I84" s="33"/>
      <c r="J84" s="33"/>
      <c r="K84" s="34"/>
      <c r="L84" s="45">
        <f>Source!U47</f>
        <v>2.3552</v>
      </c>
    </row>
    <row r="85" spans="1:26" ht="14.25" x14ac:dyDescent="0.2">
      <c r="A85" s="49" t="str">
        <f>Source!E49</f>
        <v>6,1</v>
      </c>
      <c r="B85" s="50" t="str">
        <f>Source!F49</f>
        <v>07.2.07.13</v>
      </c>
      <c r="C85" s="50" t="str">
        <f>Source!G49</f>
        <v>Планка из стального листа</v>
      </c>
      <c r="D85" s="31" t="str">
        <f>Source!H49</f>
        <v>т</v>
      </c>
      <c r="E85" s="13">
        <f>Source!I49</f>
        <v>6.4000000000000005E-4</v>
      </c>
      <c r="F85" s="32">
        <f>Source!AL49+Source!AM49+Source!AO49</f>
        <v>0</v>
      </c>
      <c r="G85" s="46" t="s">
        <v>6</v>
      </c>
      <c r="H85" s="34">
        <f>ROUND(Source!AC49*Source!I49, 2)+ROUND(Source!AD49*Source!I49, 2)+ROUND(Source!AF49*Source!I49, 2)</f>
        <v>0</v>
      </c>
      <c r="I85" s="33"/>
      <c r="J85" s="33">
        <f>IF(Source!BC49&lt;&gt; 0, Source!BC49, 1)</f>
        <v>7.13</v>
      </c>
      <c r="K85" s="34">
        <f>Source!O49</f>
        <v>0</v>
      </c>
      <c r="L85" s="35"/>
      <c r="S85">
        <f>ROUND((Source!FX49/100)*((ROUND(Source!AF49*Source!I49, 2)+ROUND(Source!AE49*Source!I49, 2))), 2)</f>
        <v>0</v>
      </c>
      <c r="T85">
        <f>Source!X49</f>
        <v>0</v>
      </c>
      <c r="U85">
        <f>ROUND((Source!FY49/100)*((ROUND(Source!AF49*Source!I49, 2)+ROUND(Source!AE49*Source!I49, 2))), 2)</f>
        <v>0</v>
      </c>
      <c r="V85">
        <f>Source!Y49</f>
        <v>0</v>
      </c>
      <c r="W85">
        <f>IF(Source!BI49&lt;=1,H85, 0)</f>
        <v>0</v>
      </c>
      <c r="X85">
        <f>IF(Source!BI49=2,H85, 0)</f>
        <v>0</v>
      </c>
      <c r="Y85">
        <f>IF(Source!BI49=3,H85, 0)</f>
        <v>0</v>
      </c>
      <c r="Z85">
        <f>IF(Source!BI49=4,H85, 0)</f>
        <v>0</v>
      </c>
    </row>
    <row r="86" spans="1:26" ht="28.5" x14ac:dyDescent="0.2">
      <c r="A86" s="51" t="str">
        <f>Source!E51</f>
        <v>6,2</v>
      </c>
      <c r="B86" s="52" t="str">
        <f>Source!F51</f>
        <v>01.5.02.01-0151</v>
      </c>
      <c r="C86" s="52" t="str">
        <f>Source!G51</f>
        <v>Уголки металлические оцинкованные прижимные (ТУ 5262-002- 73088633-09)</v>
      </c>
      <c r="D86" s="38" t="str">
        <f>Source!H51</f>
        <v>т</v>
      </c>
      <c r="E86" s="39">
        <f>Source!I51</f>
        <v>6.4000000000000005E-4</v>
      </c>
      <c r="F86" s="40">
        <f>Source!AL51+Source!AM51+Source!AO51</f>
        <v>5106.21</v>
      </c>
      <c r="G86" s="47" t="s">
        <v>6</v>
      </c>
      <c r="H86" s="42">
        <f>ROUND(Source!AC51*Source!I51, 2)+ROUND(Source!AD51*Source!I51, 2)+ROUND(Source!AF51*Source!I51, 2)</f>
        <v>3.27</v>
      </c>
      <c r="I86" s="41"/>
      <c r="J86" s="41">
        <f>IF(Source!BC51&lt;&gt; 0, Source!BC51, 1)</f>
        <v>7.13</v>
      </c>
      <c r="K86" s="42">
        <f>Source!O51</f>
        <v>23.3</v>
      </c>
      <c r="L86" s="48"/>
      <c r="S86">
        <f>ROUND((Source!FX51/100)*((ROUND(Source!AF51*Source!I51, 2)+ROUND(Source!AE51*Source!I51, 2))), 2)</f>
        <v>0</v>
      </c>
      <c r="T86">
        <f>Source!X51</f>
        <v>0</v>
      </c>
      <c r="U86">
        <f>ROUND((Source!FY51/100)*((ROUND(Source!AF51*Source!I51, 2)+ROUND(Source!AE51*Source!I51, 2))), 2)</f>
        <v>0</v>
      </c>
      <c r="V86">
        <f>Source!Y51</f>
        <v>0</v>
      </c>
      <c r="W86">
        <f>IF(Source!BI51&lt;=1,H86, 0)</f>
        <v>3.27</v>
      </c>
      <c r="X86">
        <f>IF(Source!BI51=2,H86, 0)</f>
        <v>0</v>
      </c>
      <c r="Y86">
        <f>IF(Source!BI51=3,H86, 0)</f>
        <v>0</v>
      </c>
      <c r="Z86">
        <f>IF(Source!BI51=4,H86, 0)</f>
        <v>0</v>
      </c>
    </row>
    <row r="87" spans="1:26" ht="15" x14ac:dyDescent="0.25">
      <c r="G87" s="73">
        <f>H79+H80+H82+H83+SUM(H85:H86)</f>
        <v>59.53</v>
      </c>
      <c r="H87" s="73"/>
      <c r="J87" s="73">
        <f>K79+K80+K82+K83+SUM(K85:K86)</f>
        <v>423.94000000000005</v>
      </c>
      <c r="K87" s="73"/>
      <c r="L87" s="44">
        <f>Source!U47</f>
        <v>2.3552</v>
      </c>
      <c r="O87" s="27">
        <f>G87</f>
        <v>59.53</v>
      </c>
      <c r="P87" s="27">
        <f>J87</f>
        <v>423.94000000000005</v>
      </c>
      <c r="Q87" s="27">
        <f>L87</f>
        <v>2.3552</v>
      </c>
      <c r="W87">
        <f>IF(Source!BI47&lt;=1,H79+H80+H82+H83, 0)</f>
        <v>56.26</v>
      </c>
      <c r="X87">
        <f>IF(Source!BI47=2,H79+H80+H82+H83, 0)</f>
        <v>0</v>
      </c>
      <c r="Y87">
        <f>IF(Source!BI47=3,H79+H80+H82+H83, 0)</f>
        <v>0</v>
      </c>
      <c r="Z87">
        <f>IF(Source!BI47=4,H79+H80+H82+H83, 0)</f>
        <v>0</v>
      </c>
    </row>
    <row r="88" spans="1:26" ht="57" x14ac:dyDescent="0.2">
      <c r="A88" s="49" t="str">
        <f>Source!E53</f>
        <v>7</v>
      </c>
      <c r="B88" s="50" t="str">
        <f>Source!F53</f>
        <v>15-04-030-04</v>
      </c>
      <c r="C88" s="50" t="str">
        <f>Source!G53</f>
        <v>Масляная окраска металлических поверхностей решеток, переплетов, труб диаметром менее 50 мм и т.п., количество окрасок 2</v>
      </c>
      <c r="D88" s="31" t="str">
        <f>Source!H53</f>
        <v>100 м2</v>
      </c>
      <c r="E88" s="13">
        <f>Source!I53</f>
        <v>2.7799999999999998E-2</v>
      </c>
      <c r="F88" s="32">
        <f>Source!AL53+Source!AM53+Source!AO53</f>
        <v>720.44</v>
      </c>
      <c r="G88" s="33"/>
      <c r="H88" s="34"/>
      <c r="I88" s="33" t="str">
        <f>Source!BO53</f>
        <v/>
      </c>
      <c r="J88" s="33"/>
      <c r="K88" s="34"/>
      <c r="L88" s="35"/>
      <c r="S88">
        <f>ROUND((Source!FX53/100)*((ROUND(Source!AF53*Source!I53, 2)+ROUND(Source!AE53*Source!I53, 2))), 2)</f>
        <v>19.04</v>
      </c>
      <c r="T88">
        <f>Source!X53</f>
        <v>136.44999999999999</v>
      </c>
      <c r="U88">
        <f>ROUND((Source!FY53/100)*((ROUND(Source!AF53*Source!I53, 2)+ROUND(Source!AE53*Source!I53, 2))), 2)</f>
        <v>9.42</v>
      </c>
      <c r="V88">
        <f>Source!Y53</f>
        <v>67.510000000000005</v>
      </c>
    </row>
    <row r="89" spans="1:26" x14ac:dyDescent="0.2">
      <c r="C89" s="26" t="str">
        <f>"Объем: "&amp;Source!I53&amp;"=2,78/"&amp;"100"</f>
        <v>Объем: 0,0278=2,78/100</v>
      </c>
    </row>
    <row r="90" spans="1:26" ht="14.25" x14ac:dyDescent="0.2">
      <c r="A90" s="49"/>
      <c r="B90" s="50"/>
      <c r="C90" s="50" t="s">
        <v>682</v>
      </c>
      <c r="D90" s="31"/>
      <c r="E90" s="13"/>
      <c r="F90" s="32">
        <f>Source!AO53</f>
        <v>629.59</v>
      </c>
      <c r="G90" s="33" t="str">
        <f>Source!DG53</f>
        <v>)*1,15</v>
      </c>
      <c r="H90" s="34">
        <f>ROUND(Source!AF53*Source!I53, 2)</f>
        <v>20.13</v>
      </c>
      <c r="I90" s="33"/>
      <c r="J90" s="33">
        <f>IF(Source!BA53&lt;&gt; 0, Source!BA53, 1)</f>
        <v>7.13</v>
      </c>
      <c r="K90" s="34">
        <f>Source!S53</f>
        <v>143.51</v>
      </c>
      <c r="L90" s="35"/>
      <c r="R90">
        <f>H90</f>
        <v>20.13</v>
      </c>
    </row>
    <row r="91" spans="1:26" ht="14.25" x14ac:dyDescent="0.2">
      <c r="A91" s="49"/>
      <c r="B91" s="50"/>
      <c r="C91" s="50" t="s">
        <v>257</v>
      </c>
      <c r="D91" s="31"/>
      <c r="E91" s="13"/>
      <c r="F91" s="32">
        <f>Source!AM53</f>
        <v>2.2799999999999998</v>
      </c>
      <c r="G91" s="33" t="str">
        <f>Source!DE53</f>
        <v>)*1,25</v>
      </c>
      <c r="H91" s="34">
        <f>ROUND(Source!AD53*Source!I53, 2)</f>
        <v>0.08</v>
      </c>
      <c r="I91" s="33"/>
      <c r="J91" s="33">
        <f>IF(Source!BB53&lt;&gt; 0, Source!BB53, 1)</f>
        <v>7.13</v>
      </c>
      <c r="K91" s="34">
        <f>Source!Q53</f>
        <v>0.56000000000000005</v>
      </c>
      <c r="L91" s="35"/>
    </row>
    <row r="92" spans="1:26" ht="14.25" x14ac:dyDescent="0.2">
      <c r="A92" s="49"/>
      <c r="B92" s="50"/>
      <c r="C92" s="50" t="s">
        <v>683</v>
      </c>
      <c r="D92" s="31"/>
      <c r="E92" s="13"/>
      <c r="F92" s="32">
        <f>Source!AN53</f>
        <v>0.49</v>
      </c>
      <c r="G92" s="33" t="str">
        <f>Source!DF53</f>
        <v>)*1,25</v>
      </c>
      <c r="H92" s="36">
        <f>ROUND(Source!AE53*Source!I53, 2)</f>
        <v>0.02</v>
      </c>
      <c r="I92" s="33"/>
      <c r="J92" s="33">
        <f>IF(Source!BS53&lt;&gt; 0, Source!BS53, 1)</f>
        <v>7.13</v>
      </c>
      <c r="K92" s="36">
        <f>Source!R53</f>
        <v>0.12</v>
      </c>
      <c r="L92" s="35"/>
      <c r="R92">
        <f>H92</f>
        <v>0.02</v>
      </c>
    </row>
    <row r="93" spans="1:26" ht="14.25" x14ac:dyDescent="0.2">
      <c r="A93" s="49"/>
      <c r="B93" s="50"/>
      <c r="C93" s="50" t="s">
        <v>689</v>
      </c>
      <c r="D93" s="31"/>
      <c r="E93" s="13"/>
      <c r="F93" s="32">
        <f>Source!AL53</f>
        <v>88.57</v>
      </c>
      <c r="G93" s="33" t="str">
        <f>Source!DD53</f>
        <v/>
      </c>
      <c r="H93" s="34">
        <f>ROUND(Source!AC53*Source!I53, 2)</f>
        <v>2.46</v>
      </c>
      <c r="I93" s="33"/>
      <c r="J93" s="33">
        <f>IF(Source!BC53&lt;&gt; 0, Source!BC53, 1)</f>
        <v>7.13</v>
      </c>
      <c r="K93" s="34">
        <f>Source!P53</f>
        <v>17.559999999999999</v>
      </c>
      <c r="L93" s="35"/>
    </row>
    <row r="94" spans="1:26" ht="14.25" x14ac:dyDescent="0.2">
      <c r="A94" s="49"/>
      <c r="B94" s="50"/>
      <c r="C94" s="50" t="s">
        <v>684</v>
      </c>
      <c r="D94" s="31" t="s">
        <v>685</v>
      </c>
      <c r="E94" s="13">
        <f>Source!BZ53</f>
        <v>105</v>
      </c>
      <c r="F94" s="85" t="str">
        <f>CONCATENATE(" )", Source!DL53, Source!FT53, "=", Source!FX53)</f>
        <v xml:space="preserve"> )*0,9=94,5</v>
      </c>
      <c r="G94" s="86"/>
      <c r="H94" s="34">
        <f>SUM(S88:S98)</f>
        <v>19.04</v>
      </c>
      <c r="I94" s="37"/>
      <c r="J94" s="29">
        <f>Source!AT53</f>
        <v>95</v>
      </c>
      <c r="K94" s="34">
        <f>SUM(T88:T98)</f>
        <v>136.44999999999999</v>
      </c>
      <c r="L94" s="35"/>
    </row>
    <row r="95" spans="1:26" ht="14.25" x14ac:dyDescent="0.2">
      <c r="A95" s="49"/>
      <c r="B95" s="50"/>
      <c r="C95" s="50" t="s">
        <v>686</v>
      </c>
      <c r="D95" s="31" t="s">
        <v>685</v>
      </c>
      <c r="E95" s="13">
        <f>Source!CA53</f>
        <v>55</v>
      </c>
      <c r="F95" s="85" t="str">
        <f>CONCATENATE(" )", Source!DM53, Source!FU53, "=", Source!FY53)</f>
        <v xml:space="preserve"> )*0,85=46,75</v>
      </c>
      <c r="G95" s="86"/>
      <c r="H95" s="34">
        <f>SUM(U88:U98)</f>
        <v>9.42</v>
      </c>
      <c r="I95" s="37"/>
      <c r="J95" s="29">
        <f>Source!AU53</f>
        <v>47</v>
      </c>
      <c r="K95" s="34">
        <f>SUM(V88:V98)</f>
        <v>67.510000000000005</v>
      </c>
      <c r="L95" s="35"/>
    </row>
    <row r="96" spans="1:26" ht="14.25" x14ac:dyDescent="0.2">
      <c r="A96" s="49"/>
      <c r="B96" s="50"/>
      <c r="C96" s="50" t="s">
        <v>687</v>
      </c>
      <c r="D96" s="31" t="s">
        <v>688</v>
      </c>
      <c r="E96" s="13">
        <f>Source!AQ53</f>
        <v>71.06</v>
      </c>
      <c r="F96" s="32"/>
      <c r="G96" s="33" t="str">
        <f>Source!DI53</f>
        <v>)*1,15</v>
      </c>
      <c r="H96" s="34"/>
      <c r="I96" s="33"/>
      <c r="J96" s="33"/>
      <c r="K96" s="34"/>
      <c r="L96" s="45">
        <f>Source!U53</f>
        <v>2.2717881999999996</v>
      </c>
    </row>
    <row r="97" spans="1:26" ht="28.5" x14ac:dyDescent="0.2">
      <c r="A97" s="49" t="str">
        <f>Source!E55</f>
        <v>7,1</v>
      </c>
      <c r="B97" s="50" t="str">
        <f>Source!F55</f>
        <v>14.4.02.04</v>
      </c>
      <c r="C97" s="50" t="str">
        <f>Source!G55</f>
        <v>Краски для внутренних работ масляные готовые к применению</v>
      </c>
      <c r="D97" s="31" t="str">
        <f>Source!H55</f>
        <v>т</v>
      </c>
      <c r="E97" s="13">
        <f>Source!I55</f>
        <v>6.8400000000000004E-4</v>
      </c>
      <c r="F97" s="32">
        <f>Source!AL55+Source!AM55+Source!AO55</f>
        <v>0</v>
      </c>
      <c r="G97" s="46" t="s">
        <v>6</v>
      </c>
      <c r="H97" s="34">
        <f>ROUND(Source!AC55*Source!I55, 2)+ROUND(Source!AD55*Source!I55, 2)+ROUND(Source!AF55*Source!I55, 2)</f>
        <v>0</v>
      </c>
      <c r="I97" s="33"/>
      <c r="J97" s="33">
        <f>IF(Source!BC55&lt;&gt; 0, Source!BC55, 1)</f>
        <v>7.13</v>
      </c>
      <c r="K97" s="34">
        <f>Source!O55</f>
        <v>0</v>
      </c>
      <c r="L97" s="35"/>
      <c r="S97">
        <f>ROUND((Source!FX55/100)*((ROUND(Source!AF55*Source!I55, 2)+ROUND(Source!AE55*Source!I55, 2))), 2)</f>
        <v>0</v>
      </c>
      <c r="T97">
        <f>Source!X55</f>
        <v>0</v>
      </c>
      <c r="U97">
        <f>ROUND((Source!FY55/100)*((ROUND(Source!AF55*Source!I55, 2)+ROUND(Source!AE55*Source!I55, 2))), 2)</f>
        <v>0</v>
      </c>
      <c r="V97">
        <f>Source!Y55</f>
        <v>0</v>
      </c>
      <c r="W97">
        <f>IF(Source!BI55&lt;=1,H97, 0)</f>
        <v>0</v>
      </c>
      <c r="X97">
        <f>IF(Source!BI55=2,H97, 0)</f>
        <v>0</v>
      </c>
      <c r="Y97">
        <f>IF(Source!BI55=3,H97, 0)</f>
        <v>0</v>
      </c>
      <c r="Z97">
        <f>IF(Source!BI55=4,H97, 0)</f>
        <v>0</v>
      </c>
    </row>
    <row r="98" spans="1:26" ht="28.5" x14ac:dyDescent="0.2">
      <c r="A98" s="51" t="str">
        <f>Source!E57</f>
        <v>7,2</v>
      </c>
      <c r="B98" s="52" t="str">
        <f>Source!F57</f>
        <v>14.4.04.08-0002</v>
      </c>
      <c r="C98" s="52" t="str">
        <f>Source!G57</f>
        <v>Эмаль ПФ-115 БИО различных цветов</v>
      </c>
      <c r="D98" s="38" t="str">
        <f>Source!H57</f>
        <v>т</v>
      </c>
      <c r="E98" s="39">
        <f>Source!I57</f>
        <v>6.8400000000000004E-4</v>
      </c>
      <c r="F98" s="40">
        <f>Source!AL57+Source!AM57+Source!AO57</f>
        <v>34375.18</v>
      </c>
      <c r="G98" s="47" t="s">
        <v>6</v>
      </c>
      <c r="H98" s="42">
        <f>ROUND(Source!AC57*Source!I57, 2)+ROUND(Source!AD57*Source!I57, 2)+ROUND(Source!AF57*Source!I57, 2)</f>
        <v>23.51</v>
      </c>
      <c r="I98" s="41"/>
      <c r="J98" s="41">
        <f>IF(Source!BC57&lt;&gt; 0, Source!BC57, 1)</f>
        <v>7.13</v>
      </c>
      <c r="K98" s="42">
        <f>Source!O57</f>
        <v>167.65</v>
      </c>
      <c r="L98" s="48"/>
      <c r="S98">
        <f>ROUND((Source!FX57/100)*((ROUND(Source!AF57*Source!I57, 2)+ROUND(Source!AE57*Source!I57, 2))), 2)</f>
        <v>0</v>
      </c>
      <c r="T98">
        <f>Source!X57</f>
        <v>0</v>
      </c>
      <c r="U98">
        <f>ROUND((Source!FY57/100)*((ROUND(Source!AF57*Source!I57, 2)+ROUND(Source!AE57*Source!I57, 2))), 2)</f>
        <v>0</v>
      </c>
      <c r="V98">
        <f>Source!Y57</f>
        <v>0</v>
      </c>
      <c r="W98">
        <f>IF(Source!BI57&lt;=1,H98, 0)</f>
        <v>23.51</v>
      </c>
      <c r="X98">
        <f>IF(Source!BI57=2,H98, 0)</f>
        <v>0</v>
      </c>
      <c r="Y98">
        <f>IF(Source!BI57=3,H98, 0)</f>
        <v>0</v>
      </c>
      <c r="Z98">
        <f>IF(Source!BI57=4,H98, 0)</f>
        <v>0</v>
      </c>
    </row>
    <row r="99" spans="1:26" ht="15" x14ac:dyDescent="0.25">
      <c r="G99" s="73">
        <f>H90+H91+H93+H94+H95+SUM(H97:H98)</f>
        <v>74.64</v>
      </c>
      <c r="H99" s="73"/>
      <c r="J99" s="73">
        <f>K90+K91+K93+K94+K95+SUM(K97:K98)</f>
        <v>533.24</v>
      </c>
      <c r="K99" s="73"/>
      <c r="L99" s="44">
        <f>Source!U53</f>
        <v>2.2717881999999996</v>
      </c>
      <c r="O99" s="27">
        <f>G99</f>
        <v>74.64</v>
      </c>
      <c r="P99" s="27">
        <f>J99</f>
        <v>533.24</v>
      </c>
      <c r="Q99" s="27">
        <f>L99</f>
        <v>2.2717881999999996</v>
      </c>
      <c r="W99">
        <f>IF(Source!BI53&lt;=1,H90+H91+H93+H94+H95, 0)</f>
        <v>51.129999999999995</v>
      </c>
      <c r="X99">
        <f>IF(Source!BI53=2,H90+H91+H93+H94+H95, 0)</f>
        <v>0</v>
      </c>
      <c r="Y99">
        <f>IF(Source!BI53=3,H90+H91+H93+H94+H95, 0)</f>
        <v>0</v>
      </c>
      <c r="Z99">
        <f>IF(Source!BI53=4,H90+H91+H93+H94+H95, 0)</f>
        <v>0</v>
      </c>
    </row>
    <row r="100" spans="1:26" ht="57" x14ac:dyDescent="0.2">
      <c r="A100" s="49" t="str">
        <f>Source!E59</f>
        <v>8</v>
      </c>
      <c r="B100" s="50" t="str">
        <f>Source!F59</f>
        <v>46-02-007-01</v>
      </c>
      <c r="C100" s="50" t="str">
        <f>Source!G59</f>
        <v>Кладка отдельных участков кирпичных стен и заделка проемов в кирпичных стенах при объеме кладки в одном месте до 5 м3</v>
      </c>
      <c r="D100" s="31" t="str">
        <f>Source!H59</f>
        <v>м3</v>
      </c>
      <c r="E100" s="13">
        <f>Source!I59</f>
        <v>1.1299999999999999</v>
      </c>
      <c r="F100" s="32">
        <f>Source!AL59+Source!AM59+Source!AO59</f>
        <v>246.41</v>
      </c>
      <c r="G100" s="33"/>
      <c r="H100" s="34"/>
      <c r="I100" s="33" t="str">
        <f>Source!BO59</f>
        <v/>
      </c>
      <c r="J100" s="33"/>
      <c r="K100" s="34"/>
      <c r="L100" s="35"/>
      <c r="S100">
        <f>ROUND((Source!FX59/100)*((ROUND(Source!AF59*Source!I59, 2)+ROUND(Source!AE59*Source!I59, 2))), 2)</f>
        <v>133.72</v>
      </c>
      <c r="T100">
        <f>Source!X59</f>
        <v>953.41</v>
      </c>
      <c r="U100">
        <f>ROUND((Source!FY59/100)*((ROUND(Source!AF59*Source!I59, 2)+ROUND(Source!AE59*Source!I59, 2))), 2)</f>
        <v>80.37</v>
      </c>
      <c r="V100">
        <f>Source!Y59</f>
        <v>577.82000000000005</v>
      </c>
    </row>
    <row r="101" spans="1:26" ht="14.25" x14ac:dyDescent="0.2">
      <c r="A101" s="49"/>
      <c r="B101" s="50"/>
      <c r="C101" s="50" t="s">
        <v>682</v>
      </c>
      <c r="D101" s="31"/>
      <c r="E101" s="13"/>
      <c r="F101" s="32">
        <f>Source!AO59</f>
        <v>119.53</v>
      </c>
      <c r="G101" s="33" t="str">
        <f>Source!DG59</f>
        <v/>
      </c>
      <c r="H101" s="34">
        <f>ROUND(Source!AF59*Source!I59, 2)</f>
        <v>135.07</v>
      </c>
      <c r="I101" s="33"/>
      <c r="J101" s="33">
        <f>IF(Source!BA59&lt;&gt; 0, Source!BA59, 1)</f>
        <v>7.13</v>
      </c>
      <c r="K101" s="34">
        <f>Source!S59</f>
        <v>963.04</v>
      </c>
      <c r="L101" s="35"/>
      <c r="R101">
        <f>H101</f>
        <v>135.07</v>
      </c>
    </row>
    <row r="102" spans="1:26" ht="14.25" x14ac:dyDescent="0.2">
      <c r="A102" s="49"/>
      <c r="B102" s="50"/>
      <c r="C102" s="50" t="s">
        <v>257</v>
      </c>
      <c r="D102" s="31"/>
      <c r="E102" s="13"/>
      <c r="F102" s="32">
        <f>Source!AM59</f>
        <v>2.13</v>
      </c>
      <c r="G102" s="33" t="str">
        <f>Source!DE59</f>
        <v/>
      </c>
      <c r="H102" s="34">
        <f>ROUND(Source!AD59*Source!I59, 2)</f>
        <v>2.41</v>
      </c>
      <c r="I102" s="33"/>
      <c r="J102" s="33">
        <f>IF(Source!BB59&lt;&gt; 0, Source!BB59, 1)</f>
        <v>7.13</v>
      </c>
      <c r="K102" s="34">
        <f>Source!Q59</f>
        <v>17.16</v>
      </c>
      <c r="L102" s="35"/>
    </row>
    <row r="103" spans="1:26" ht="14.25" x14ac:dyDescent="0.2">
      <c r="A103" s="49"/>
      <c r="B103" s="50"/>
      <c r="C103" s="50" t="s">
        <v>689</v>
      </c>
      <c r="D103" s="31"/>
      <c r="E103" s="13"/>
      <c r="F103" s="32">
        <f>Source!AL59</f>
        <v>124.75</v>
      </c>
      <c r="G103" s="33" t="str">
        <f>Source!DD59</f>
        <v/>
      </c>
      <c r="H103" s="34">
        <f>ROUND(Source!AC59*Source!I59, 2)</f>
        <v>140.97</v>
      </c>
      <c r="I103" s="33"/>
      <c r="J103" s="33">
        <f>IF(Source!BC59&lt;&gt; 0, Source!BC59, 1)</f>
        <v>7.13</v>
      </c>
      <c r="K103" s="34">
        <f>Source!P59</f>
        <v>1005.1</v>
      </c>
      <c r="L103" s="35"/>
    </row>
    <row r="104" spans="1:26" ht="14.25" x14ac:dyDescent="0.2">
      <c r="A104" s="49"/>
      <c r="B104" s="50"/>
      <c r="C104" s="50" t="s">
        <v>684</v>
      </c>
      <c r="D104" s="31" t="s">
        <v>685</v>
      </c>
      <c r="E104" s="13">
        <f>Source!BZ59</f>
        <v>110</v>
      </c>
      <c r="F104" s="85" t="str">
        <f>CONCATENATE(" )", Source!DL59, Source!FT59, "=", Source!FX59)</f>
        <v xml:space="preserve"> )*0,9=99</v>
      </c>
      <c r="G104" s="86"/>
      <c r="H104" s="34">
        <f>SUM(S100:S108)</f>
        <v>133.72</v>
      </c>
      <c r="I104" s="37"/>
      <c r="J104" s="29">
        <f>Source!AT59</f>
        <v>99</v>
      </c>
      <c r="K104" s="34">
        <f>SUM(T100:T108)</f>
        <v>953.41</v>
      </c>
      <c r="L104" s="35"/>
    </row>
    <row r="105" spans="1:26" ht="14.25" x14ac:dyDescent="0.2">
      <c r="A105" s="49"/>
      <c r="B105" s="50"/>
      <c r="C105" s="50" t="s">
        <v>686</v>
      </c>
      <c r="D105" s="31" t="s">
        <v>685</v>
      </c>
      <c r="E105" s="13">
        <f>Source!CA59</f>
        <v>70</v>
      </c>
      <c r="F105" s="85" t="str">
        <f>CONCATENATE(" )", Source!DM59, Source!FU59, "=", Source!FY59)</f>
        <v xml:space="preserve"> )*0,85=59,5</v>
      </c>
      <c r="G105" s="86"/>
      <c r="H105" s="34">
        <f>SUM(U100:U108)</f>
        <v>80.37</v>
      </c>
      <c r="I105" s="37"/>
      <c r="J105" s="29">
        <f>Source!AU59</f>
        <v>60</v>
      </c>
      <c r="K105" s="34">
        <f>SUM(V100:V108)</f>
        <v>577.82000000000005</v>
      </c>
      <c r="L105" s="35"/>
    </row>
    <row r="106" spans="1:26" ht="14.25" x14ac:dyDescent="0.2">
      <c r="A106" s="49"/>
      <c r="B106" s="50"/>
      <c r="C106" s="50" t="s">
        <v>687</v>
      </c>
      <c r="D106" s="31" t="s">
        <v>688</v>
      </c>
      <c r="E106" s="13">
        <f>Source!AQ59</f>
        <v>14.63</v>
      </c>
      <c r="F106" s="32"/>
      <c r="G106" s="33" t="str">
        <f>Source!DI59</f>
        <v/>
      </c>
      <c r="H106" s="34"/>
      <c r="I106" s="33"/>
      <c r="J106" s="33"/>
      <c r="K106" s="34"/>
      <c r="L106" s="45">
        <f>Source!U59</f>
        <v>16.5319</v>
      </c>
    </row>
    <row r="107" spans="1:26" ht="14.25" x14ac:dyDescent="0.2">
      <c r="A107" s="49" t="str">
        <f>Source!E61</f>
        <v>8,1</v>
      </c>
      <c r="B107" s="50" t="str">
        <f>Source!F61</f>
        <v>06.1.01.05</v>
      </c>
      <c r="C107" s="50" t="str">
        <f>Source!G61</f>
        <v>Кирпич глиняный обыкновенный</v>
      </c>
      <c r="D107" s="31" t="str">
        <f>Source!H61</f>
        <v>1000 шт.</v>
      </c>
      <c r="E107" s="13">
        <f>Source!I61</f>
        <v>0.45199999999999996</v>
      </c>
      <c r="F107" s="32">
        <f>Source!AL61+Source!AM61+Source!AO61</f>
        <v>0</v>
      </c>
      <c r="G107" s="46" t="s">
        <v>6</v>
      </c>
      <c r="H107" s="34">
        <f>ROUND(Source!AC61*Source!I61, 2)+ROUND(Source!AD61*Source!I61, 2)+ROUND(Source!AF61*Source!I61, 2)</f>
        <v>0</v>
      </c>
      <c r="I107" s="33"/>
      <c r="J107" s="33">
        <f>IF(Source!BC61&lt;&gt; 0, Source!BC61, 1)</f>
        <v>7.13</v>
      </c>
      <c r="K107" s="34">
        <f>Source!O61</f>
        <v>0</v>
      </c>
      <c r="L107" s="35"/>
      <c r="S107">
        <f>ROUND((Source!FX61/100)*((ROUND(Source!AF61*Source!I61, 2)+ROUND(Source!AE61*Source!I61, 2))), 2)</f>
        <v>0</v>
      </c>
      <c r="T107">
        <f>Source!X61</f>
        <v>0</v>
      </c>
      <c r="U107">
        <f>ROUND((Source!FY61/100)*((ROUND(Source!AF61*Source!I61, 2)+ROUND(Source!AE61*Source!I61, 2))), 2)</f>
        <v>0</v>
      </c>
      <c r="V107">
        <f>Source!Y61</f>
        <v>0</v>
      </c>
      <c r="W107">
        <f>IF(Source!BI61&lt;=1,H107, 0)</f>
        <v>0</v>
      </c>
      <c r="X107">
        <f>IF(Source!BI61=2,H107, 0)</f>
        <v>0</v>
      </c>
      <c r="Y107">
        <f>IF(Source!BI61=3,H107, 0)</f>
        <v>0</v>
      </c>
      <c r="Z107">
        <f>IF(Source!BI61=4,H107, 0)</f>
        <v>0</v>
      </c>
    </row>
    <row r="108" spans="1:26" ht="42.75" x14ac:dyDescent="0.2">
      <c r="A108" s="51" t="str">
        <f>Source!E63</f>
        <v>8,2</v>
      </c>
      <c r="B108" s="52" t="str">
        <f>Source!F63</f>
        <v>06.1.01.05-0141</v>
      </c>
      <c r="C108" s="52" t="str">
        <f>Source!G63</f>
        <v>Кирпич керамический утолщенный пустотелый лицевой, размером 250х120х88 мм, марка 125</v>
      </c>
      <c r="D108" s="38" t="str">
        <f>Source!H63</f>
        <v>1000 шт.</v>
      </c>
      <c r="E108" s="39">
        <f>Source!I63</f>
        <v>0.45199999999999996</v>
      </c>
      <c r="F108" s="40">
        <f>Source!AL63+Source!AM63+Source!AO63</f>
        <v>1882.58</v>
      </c>
      <c r="G108" s="47" t="s">
        <v>6</v>
      </c>
      <c r="H108" s="42">
        <f>ROUND(Source!AC63*Source!I63, 2)+ROUND(Source!AD63*Source!I63, 2)+ROUND(Source!AF63*Source!I63, 2)</f>
        <v>850.93</v>
      </c>
      <c r="I108" s="41"/>
      <c r="J108" s="41">
        <f>IF(Source!BC63&lt;&gt; 0, Source!BC63, 1)</f>
        <v>7.13</v>
      </c>
      <c r="K108" s="42">
        <f>Source!O63</f>
        <v>6067.1</v>
      </c>
      <c r="L108" s="48"/>
      <c r="S108">
        <f>ROUND((Source!FX63/100)*((ROUND(Source!AF63*Source!I63, 2)+ROUND(Source!AE63*Source!I63, 2))), 2)</f>
        <v>0</v>
      </c>
      <c r="T108">
        <f>Source!X63</f>
        <v>0</v>
      </c>
      <c r="U108">
        <f>ROUND((Source!FY63/100)*((ROUND(Source!AF63*Source!I63, 2)+ROUND(Source!AE63*Source!I63, 2))), 2)</f>
        <v>0</v>
      </c>
      <c r="V108">
        <f>Source!Y63</f>
        <v>0</v>
      </c>
      <c r="W108">
        <f>IF(Source!BI63&lt;=1,H108, 0)</f>
        <v>850.93</v>
      </c>
      <c r="X108">
        <f>IF(Source!BI63=2,H108, 0)</f>
        <v>0</v>
      </c>
      <c r="Y108">
        <f>IF(Source!BI63=3,H108, 0)</f>
        <v>0</v>
      </c>
      <c r="Z108">
        <f>IF(Source!BI63=4,H108, 0)</f>
        <v>0</v>
      </c>
    </row>
    <row r="109" spans="1:26" ht="15" x14ac:dyDescent="0.25">
      <c r="G109" s="73">
        <f>H101+H102+H103+H104+H105+SUM(H107:H108)</f>
        <v>1343.4699999999998</v>
      </c>
      <c r="H109" s="73"/>
      <c r="J109" s="73">
        <f>K101+K102+K103+K104+K105+SUM(K107:K108)</f>
        <v>9583.630000000001</v>
      </c>
      <c r="K109" s="73"/>
      <c r="L109" s="44">
        <f>Source!U59</f>
        <v>16.5319</v>
      </c>
      <c r="O109" s="27">
        <f>G109</f>
        <v>1343.4699999999998</v>
      </c>
      <c r="P109" s="27">
        <f>J109</f>
        <v>9583.630000000001</v>
      </c>
      <c r="Q109" s="27">
        <f>L109</f>
        <v>16.5319</v>
      </c>
      <c r="W109">
        <f>IF(Source!BI59&lt;=1,H101+H102+H103+H104+H105, 0)</f>
        <v>492.53999999999996</v>
      </c>
      <c r="X109">
        <f>IF(Source!BI59=2,H101+H102+H103+H104+H105, 0)</f>
        <v>0</v>
      </c>
      <c r="Y109">
        <f>IF(Source!BI59=3,H101+H102+H103+H104+H105, 0)</f>
        <v>0</v>
      </c>
      <c r="Z109">
        <f>IF(Source!BI59=4,H101+H102+H103+H104+H105, 0)</f>
        <v>0</v>
      </c>
    </row>
    <row r="110" spans="1:26" ht="28.5" x14ac:dyDescent="0.2">
      <c r="A110" s="49" t="str">
        <f>Source!E65</f>
        <v>9</v>
      </c>
      <c r="B110" s="50" t="str">
        <f>Source!F65</f>
        <v>11-01-011-01</v>
      </c>
      <c r="C110" s="50" t="str">
        <f>Source!G65</f>
        <v>Устройство стяжек цементных толщиной 20 мм</v>
      </c>
      <c r="D110" s="31" t="str">
        <f>Source!H65</f>
        <v>100 м2</v>
      </c>
      <c r="E110" s="13">
        <f>Source!I65</f>
        <v>0.17549999999999999</v>
      </c>
      <c r="F110" s="32">
        <f>Source!AL65+Source!AM65+Source!AO65</f>
        <v>366.49</v>
      </c>
      <c r="G110" s="33"/>
      <c r="H110" s="34"/>
      <c r="I110" s="33" t="str">
        <f>Source!BO65</f>
        <v/>
      </c>
      <c r="J110" s="33"/>
      <c r="K110" s="34"/>
      <c r="L110" s="35"/>
      <c r="S110">
        <f>ROUND((Source!FX65/100)*((ROUND(Source!AF65*Source!I65, 2)+ROUND(Source!AE65*Source!I65, 2))), 2)</f>
        <v>74.25</v>
      </c>
      <c r="T110">
        <f>Source!X65</f>
        <v>530.87</v>
      </c>
      <c r="U110">
        <f>ROUND((Source!FY65/100)*((ROUND(Source!AF65*Source!I65, 2)+ROUND(Source!AE65*Source!I65, 2))), 2)</f>
        <v>42.76</v>
      </c>
      <c r="V110">
        <f>Source!Y65</f>
        <v>306.08999999999997</v>
      </c>
    </row>
    <row r="111" spans="1:26" x14ac:dyDescent="0.2">
      <c r="C111" s="26" t="str">
        <f>"Объем: "&amp;Source!I65&amp;"=17,55/"&amp;"100"</f>
        <v>Объем: 0,1755=17,55/100</v>
      </c>
    </row>
    <row r="112" spans="1:26" ht="14.25" x14ac:dyDescent="0.2">
      <c r="A112" s="49"/>
      <c r="B112" s="50"/>
      <c r="C112" s="50" t="s">
        <v>682</v>
      </c>
      <c r="D112" s="31"/>
      <c r="E112" s="13"/>
      <c r="F112" s="32">
        <f>Source!AO65</f>
        <v>313.70999999999998</v>
      </c>
      <c r="G112" s="33" t="str">
        <f>Source!DG65</f>
        <v>)*1,15</v>
      </c>
      <c r="H112" s="34">
        <f>ROUND(Source!AF65*Source!I65, 2)</f>
        <v>63.31</v>
      </c>
      <c r="I112" s="33"/>
      <c r="J112" s="33">
        <f>IF(Source!BA65&lt;&gt; 0, Source!BA65, 1)</f>
        <v>7.13</v>
      </c>
      <c r="K112" s="34">
        <f>Source!S65</f>
        <v>451.43</v>
      </c>
      <c r="L112" s="35"/>
      <c r="R112">
        <f>H112</f>
        <v>63.31</v>
      </c>
    </row>
    <row r="113" spans="1:26" ht="14.25" x14ac:dyDescent="0.2">
      <c r="A113" s="49"/>
      <c r="B113" s="50"/>
      <c r="C113" s="50" t="s">
        <v>257</v>
      </c>
      <c r="D113" s="31"/>
      <c r="E113" s="13"/>
      <c r="F113" s="32">
        <f>Source!AM65</f>
        <v>44.24</v>
      </c>
      <c r="G113" s="33" t="str">
        <f>Source!DE65</f>
        <v>)*1,25</v>
      </c>
      <c r="H113" s="34">
        <f>ROUND(Source!AD65*Source!I65, 2)</f>
        <v>9.7100000000000009</v>
      </c>
      <c r="I113" s="33"/>
      <c r="J113" s="33">
        <f>IF(Source!BB65&lt;&gt; 0, Source!BB65, 1)</f>
        <v>7.13</v>
      </c>
      <c r="K113" s="34">
        <f>Source!Q65</f>
        <v>69.2</v>
      </c>
      <c r="L113" s="35"/>
    </row>
    <row r="114" spans="1:26" ht="14.25" x14ac:dyDescent="0.2">
      <c r="A114" s="49"/>
      <c r="B114" s="50"/>
      <c r="C114" s="50" t="s">
        <v>683</v>
      </c>
      <c r="D114" s="31"/>
      <c r="E114" s="13"/>
      <c r="F114" s="32">
        <f>Source!AN65</f>
        <v>17.149999999999999</v>
      </c>
      <c r="G114" s="33" t="str">
        <f>Source!DF65</f>
        <v>)*1,25</v>
      </c>
      <c r="H114" s="36">
        <f>ROUND(Source!AE65*Source!I65, 2)</f>
        <v>3.76</v>
      </c>
      <c r="I114" s="33"/>
      <c r="J114" s="33">
        <f>IF(Source!BS65&lt;&gt; 0, Source!BS65, 1)</f>
        <v>7.13</v>
      </c>
      <c r="K114" s="36">
        <f>Source!R65</f>
        <v>26.83</v>
      </c>
      <c r="L114" s="35"/>
      <c r="R114">
        <f>H114</f>
        <v>3.76</v>
      </c>
    </row>
    <row r="115" spans="1:26" ht="14.25" x14ac:dyDescent="0.2">
      <c r="A115" s="49"/>
      <c r="B115" s="50"/>
      <c r="C115" s="50" t="s">
        <v>689</v>
      </c>
      <c r="D115" s="31"/>
      <c r="E115" s="13"/>
      <c r="F115" s="32">
        <f>Source!AL65</f>
        <v>8.5399999999999991</v>
      </c>
      <c r="G115" s="33" t="str">
        <f>Source!DD65</f>
        <v/>
      </c>
      <c r="H115" s="34">
        <f>ROUND(Source!AC65*Source!I65, 2)</f>
        <v>1.5</v>
      </c>
      <c r="I115" s="33"/>
      <c r="J115" s="33">
        <f>IF(Source!BC65&lt;&gt; 0, Source!BC65, 1)</f>
        <v>7.13</v>
      </c>
      <c r="K115" s="34">
        <f>Source!P65</f>
        <v>10.69</v>
      </c>
      <c r="L115" s="35"/>
    </row>
    <row r="116" spans="1:26" ht="14.25" x14ac:dyDescent="0.2">
      <c r="A116" s="49"/>
      <c r="B116" s="50"/>
      <c r="C116" s="50" t="s">
        <v>684</v>
      </c>
      <c r="D116" s="31" t="s">
        <v>685</v>
      </c>
      <c r="E116" s="13">
        <f>Source!BZ65</f>
        <v>123</v>
      </c>
      <c r="F116" s="85" t="str">
        <f>CONCATENATE(" )", Source!DL65, Source!FT65, "=", Source!FX65)</f>
        <v xml:space="preserve"> )*0,9=110,7</v>
      </c>
      <c r="G116" s="86"/>
      <c r="H116" s="34">
        <f>SUM(S110:S120)</f>
        <v>74.25</v>
      </c>
      <c r="I116" s="37"/>
      <c r="J116" s="29">
        <f>Source!AT65</f>
        <v>111</v>
      </c>
      <c r="K116" s="34">
        <f>SUM(T110:T120)</f>
        <v>530.87</v>
      </c>
      <c r="L116" s="35"/>
    </row>
    <row r="117" spans="1:26" ht="14.25" x14ac:dyDescent="0.2">
      <c r="A117" s="49"/>
      <c r="B117" s="50"/>
      <c r="C117" s="50" t="s">
        <v>686</v>
      </c>
      <c r="D117" s="31" t="s">
        <v>685</v>
      </c>
      <c r="E117" s="13">
        <f>Source!CA65</f>
        <v>75</v>
      </c>
      <c r="F117" s="85" t="str">
        <f>CONCATENATE(" )", Source!DM65, Source!FU65, "=", Source!FY65)</f>
        <v xml:space="preserve"> )*0,85=63,75</v>
      </c>
      <c r="G117" s="86"/>
      <c r="H117" s="34">
        <f>SUM(U110:U120)</f>
        <v>42.76</v>
      </c>
      <c r="I117" s="37"/>
      <c r="J117" s="29">
        <f>Source!AU65</f>
        <v>64</v>
      </c>
      <c r="K117" s="34">
        <f>SUM(V110:V120)</f>
        <v>306.08999999999997</v>
      </c>
      <c r="L117" s="35"/>
    </row>
    <row r="118" spans="1:26" ht="14.25" x14ac:dyDescent="0.2">
      <c r="A118" s="49"/>
      <c r="B118" s="50"/>
      <c r="C118" s="50" t="s">
        <v>687</v>
      </c>
      <c r="D118" s="31" t="s">
        <v>688</v>
      </c>
      <c r="E118" s="13">
        <f>Source!AQ65</f>
        <v>39.51</v>
      </c>
      <c r="F118" s="32"/>
      <c r="G118" s="33" t="str">
        <f>Source!DI65</f>
        <v>)*1,15</v>
      </c>
      <c r="H118" s="34"/>
      <c r="I118" s="33"/>
      <c r="J118" s="33"/>
      <c r="K118" s="34"/>
      <c r="L118" s="45">
        <f>Source!U65</f>
        <v>7.9741057499999988</v>
      </c>
    </row>
    <row r="119" spans="1:26" ht="28.5" x14ac:dyDescent="0.2">
      <c r="A119" s="49" t="str">
        <f>Source!E67</f>
        <v>9,1</v>
      </c>
      <c r="B119" s="50" t="str">
        <f>Source!F67</f>
        <v>04.3.01.09</v>
      </c>
      <c r="C119" s="50" t="str">
        <f>Source!G67</f>
        <v>Раствор готовый кладочный тяжелый цементный</v>
      </c>
      <c r="D119" s="31" t="str">
        <f>Source!H67</f>
        <v>м3</v>
      </c>
      <c r="E119" s="13">
        <f>Source!I67</f>
        <v>0.35802</v>
      </c>
      <c r="F119" s="32">
        <f>Source!AL67+Source!AM67+Source!AO67</f>
        <v>0</v>
      </c>
      <c r="G119" s="46" t="s">
        <v>6</v>
      </c>
      <c r="H119" s="34">
        <f>ROUND(Source!AC67*Source!I67, 2)+ROUND(Source!AD67*Source!I67, 2)+ROUND(Source!AF67*Source!I67, 2)</f>
        <v>0</v>
      </c>
      <c r="I119" s="33"/>
      <c r="J119" s="33">
        <f>IF(Source!BC67&lt;&gt; 0, Source!BC67, 1)</f>
        <v>7.13</v>
      </c>
      <c r="K119" s="34">
        <f>Source!O67</f>
        <v>0</v>
      </c>
      <c r="L119" s="35"/>
      <c r="S119">
        <f>ROUND((Source!FX67/100)*((ROUND(Source!AF67*Source!I67, 2)+ROUND(Source!AE67*Source!I67, 2))), 2)</f>
        <v>0</v>
      </c>
      <c r="T119">
        <f>Source!X67</f>
        <v>0</v>
      </c>
      <c r="U119">
        <f>ROUND((Source!FY67/100)*((ROUND(Source!AF67*Source!I67, 2)+ROUND(Source!AE67*Source!I67, 2))), 2)</f>
        <v>0</v>
      </c>
      <c r="V119">
        <f>Source!Y67</f>
        <v>0</v>
      </c>
      <c r="W119">
        <f>IF(Source!BI67&lt;=1,H119, 0)</f>
        <v>0</v>
      </c>
      <c r="X119">
        <f>IF(Source!BI67=2,H119, 0)</f>
        <v>0</v>
      </c>
      <c r="Y119">
        <f>IF(Source!BI67=3,H119, 0)</f>
        <v>0</v>
      </c>
      <c r="Z119">
        <f>IF(Source!BI67=4,H119, 0)</f>
        <v>0</v>
      </c>
    </row>
    <row r="120" spans="1:26" ht="28.5" x14ac:dyDescent="0.2">
      <c r="A120" s="51" t="str">
        <f>Source!E69</f>
        <v>9,2</v>
      </c>
      <c r="B120" s="52" t="str">
        <f>Source!F69</f>
        <v>04.3.01.09-0014</v>
      </c>
      <c r="C120" s="52" t="str">
        <f>Source!G69</f>
        <v>Раствор готовый кладочный цементный марки 100</v>
      </c>
      <c r="D120" s="38" t="str">
        <f>Source!H69</f>
        <v>м3</v>
      </c>
      <c r="E120" s="39">
        <f>Source!I69</f>
        <v>0.35802</v>
      </c>
      <c r="F120" s="40">
        <f>Source!AL69+Source!AM69+Source!AO69</f>
        <v>519.79999999999995</v>
      </c>
      <c r="G120" s="47" t="s">
        <v>6</v>
      </c>
      <c r="H120" s="42">
        <f>ROUND(Source!AC69*Source!I69, 2)+ROUND(Source!AD69*Source!I69, 2)+ROUND(Source!AF69*Source!I69, 2)</f>
        <v>186.1</v>
      </c>
      <c r="I120" s="41"/>
      <c r="J120" s="41">
        <f>IF(Source!BC69&lt;&gt; 0, Source!BC69, 1)</f>
        <v>7.13</v>
      </c>
      <c r="K120" s="42">
        <f>Source!O69</f>
        <v>1326.88</v>
      </c>
      <c r="L120" s="48"/>
      <c r="S120">
        <f>ROUND((Source!FX69/100)*((ROUND(Source!AF69*Source!I69, 2)+ROUND(Source!AE69*Source!I69, 2))), 2)</f>
        <v>0</v>
      </c>
      <c r="T120">
        <f>Source!X69</f>
        <v>0</v>
      </c>
      <c r="U120">
        <f>ROUND((Source!FY69/100)*((ROUND(Source!AF69*Source!I69, 2)+ROUND(Source!AE69*Source!I69, 2))), 2)</f>
        <v>0</v>
      </c>
      <c r="V120">
        <f>Source!Y69</f>
        <v>0</v>
      </c>
      <c r="W120">
        <f>IF(Source!BI69&lt;=1,H120, 0)</f>
        <v>186.1</v>
      </c>
      <c r="X120">
        <f>IF(Source!BI69=2,H120, 0)</f>
        <v>0</v>
      </c>
      <c r="Y120">
        <f>IF(Source!BI69=3,H120, 0)</f>
        <v>0</v>
      </c>
      <c r="Z120">
        <f>IF(Source!BI69=4,H120, 0)</f>
        <v>0</v>
      </c>
    </row>
    <row r="121" spans="1:26" ht="15" x14ac:dyDescent="0.25">
      <c r="G121" s="73">
        <f>H112+H113+H115+H116+H117+SUM(H119:H120)</f>
        <v>377.63</v>
      </c>
      <c r="H121" s="73"/>
      <c r="J121" s="73">
        <f>K112+K113+K115+K116+K117+SUM(K119:K120)</f>
        <v>2695.16</v>
      </c>
      <c r="K121" s="73"/>
      <c r="L121" s="44">
        <f>Source!U65</f>
        <v>7.9741057499999988</v>
      </c>
      <c r="O121" s="27">
        <f>G121</f>
        <v>377.63</v>
      </c>
      <c r="P121" s="27">
        <f>J121</f>
        <v>2695.16</v>
      </c>
      <c r="Q121" s="27">
        <f>L121</f>
        <v>7.9741057499999988</v>
      </c>
      <c r="W121">
        <f>IF(Source!BI65&lt;=1,H112+H113+H115+H116+H117, 0)</f>
        <v>191.53</v>
      </c>
      <c r="X121">
        <f>IF(Source!BI65=2,H112+H113+H115+H116+H117, 0)</f>
        <v>0</v>
      </c>
      <c r="Y121">
        <f>IF(Source!BI65=3,H112+H113+H115+H116+H117, 0)</f>
        <v>0</v>
      </c>
      <c r="Z121">
        <f>IF(Source!BI65=4,H112+H113+H115+H116+H117, 0)</f>
        <v>0</v>
      </c>
    </row>
    <row r="122" spans="1:26" ht="42.75" x14ac:dyDescent="0.2">
      <c r="A122" s="49" t="str">
        <f>Source!E71</f>
        <v>10</v>
      </c>
      <c r="B122" s="50" t="str">
        <f>Source!F71</f>
        <v>11-01-011-02</v>
      </c>
      <c r="C122" s="50" t="str">
        <f>Source!G71</f>
        <v>Устройство стяжек на каждые 5 мм изменения толщины стяжки добавлять или исключать к расценке 11-01-011-01</v>
      </c>
      <c r="D122" s="31" t="str">
        <f>Source!H71</f>
        <v>100 м2</v>
      </c>
      <c r="E122" s="13">
        <f>Source!I71</f>
        <v>0.17549999999999999</v>
      </c>
      <c r="F122" s="32">
        <f>Source!AL71+Source!AM71+Source!AO71</f>
        <v>11.69</v>
      </c>
      <c r="G122" s="33"/>
      <c r="H122" s="34"/>
      <c r="I122" s="33" t="str">
        <f>Source!BO71</f>
        <v/>
      </c>
      <c r="J122" s="33"/>
      <c r="K122" s="34"/>
      <c r="L122" s="35"/>
      <c r="S122">
        <f>ROUND((Source!FX71/100)*((ROUND(Source!AF71*Source!I71, 2)+ROUND(Source!AE71*Source!I71, 2))), 2)</f>
        <v>3.15</v>
      </c>
      <c r="T122">
        <f>Source!X71</f>
        <v>22.54</v>
      </c>
      <c r="U122">
        <f>ROUND((Source!FY71/100)*((ROUND(Source!AF71*Source!I71, 2)+ROUND(Source!AE71*Source!I71, 2))), 2)</f>
        <v>1.82</v>
      </c>
      <c r="V122">
        <f>Source!Y71</f>
        <v>13</v>
      </c>
    </row>
    <row r="123" spans="1:26" x14ac:dyDescent="0.2">
      <c r="C123" s="26" t="str">
        <f>"Объем: "&amp;Source!I71&amp;"=17,55/"&amp;"100"</f>
        <v>Объем: 0,1755=17,55/100</v>
      </c>
    </row>
    <row r="124" spans="1:26" ht="14.25" x14ac:dyDescent="0.2">
      <c r="A124" s="49"/>
      <c r="B124" s="50"/>
      <c r="C124" s="50" t="s">
        <v>682</v>
      </c>
      <c r="D124" s="31"/>
      <c r="E124" s="13"/>
      <c r="F124" s="32">
        <f>Source!AO71</f>
        <v>3.97</v>
      </c>
      <c r="G124" s="33" t="str">
        <f>Source!DG71</f>
        <v>)*1,15*2</v>
      </c>
      <c r="H124" s="34">
        <f>ROUND(Source!AF71*Source!I71, 2)</f>
        <v>1.6</v>
      </c>
      <c r="I124" s="33"/>
      <c r="J124" s="33">
        <f>IF(Source!BA71&lt;&gt; 0, Source!BA71, 1)</f>
        <v>7.13</v>
      </c>
      <c r="K124" s="34">
        <f>Source!S71</f>
        <v>11.43</v>
      </c>
      <c r="L124" s="35"/>
      <c r="R124">
        <f>H124</f>
        <v>1.6</v>
      </c>
    </row>
    <row r="125" spans="1:26" ht="14.25" x14ac:dyDescent="0.2">
      <c r="A125" s="49"/>
      <c r="B125" s="50"/>
      <c r="C125" s="50" t="s">
        <v>257</v>
      </c>
      <c r="D125" s="31"/>
      <c r="E125" s="13"/>
      <c r="F125" s="32">
        <f>Source!AM71</f>
        <v>7.72</v>
      </c>
      <c r="G125" s="33" t="str">
        <f>Source!DE71</f>
        <v>)*1,25*2</v>
      </c>
      <c r="H125" s="34">
        <f>ROUND(Source!AD71*Source!I71, 2)</f>
        <v>3.39</v>
      </c>
      <c r="I125" s="33"/>
      <c r="J125" s="33">
        <f>IF(Source!BB71&lt;&gt; 0, Source!BB71, 1)</f>
        <v>7.13</v>
      </c>
      <c r="K125" s="34">
        <f>Source!Q71</f>
        <v>24.15</v>
      </c>
      <c r="L125" s="35"/>
    </row>
    <row r="126" spans="1:26" ht="14.25" x14ac:dyDescent="0.2">
      <c r="A126" s="49"/>
      <c r="B126" s="50"/>
      <c r="C126" s="50" t="s">
        <v>683</v>
      </c>
      <c r="D126" s="31"/>
      <c r="E126" s="13"/>
      <c r="F126" s="32">
        <f>Source!AN71</f>
        <v>2.84</v>
      </c>
      <c r="G126" s="33" t="str">
        <f>Source!DF71</f>
        <v>)*1,25*2</v>
      </c>
      <c r="H126" s="36">
        <f>ROUND(Source!AE71*Source!I71, 2)</f>
        <v>1.25</v>
      </c>
      <c r="I126" s="33"/>
      <c r="J126" s="33">
        <f>IF(Source!BS71&lt;&gt; 0, Source!BS71, 1)</f>
        <v>7.13</v>
      </c>
      <c r="K126" s="36">
        <f>Source!R71</f>
        <v>8.8800000000000008</v>
      </c>
      <c r="L126" s="35"/>
      <c r="R126">
        <f>H126</f>
        <v>1.25</v>
      </c>
    </row>
    <row r="127" spans="1:26" ht="14.25" x14ac:dyDescent="0.2">
      <c r="A127" s="49"/>
      <c r="B127" s="50"/>
      <c r="C127" s="50" t="s">
        <v>684</v>
      </c>
      <c r="D127" s="31" t="s">
        <v>685</v>
      </c>
      <c r="E127" s="13">
        <f>Source!BZ71</f>
        <v>123</v>
      </c>
      <c r="F127" s="85" t="str">
        <f>CONCATENATE(" )", Source!DL71, Source!FT71, "=", Source!FX71)</f>
        <v xml:space="preserve"> )*0,9=110,7</v>
      </c>
      <c r="G127" s="86"/>
      <c r="H127" s="34">
        <f>SUM(S122:S131)</f>
        <v>3.15</v>
      </c>
      <c r="I127" s="37"/>
      <c r="J127" s="29">
        <f>Source!AT71</f>
        <v>111</v>
      </c>
      <c r="K127" s="34">
        <f>SUM(T122:T131)</f>
        <v>22.54</v>
      </c>
      <c r="L127" s="35"/>
    </row>
    <row r="128" spans="1:26" ht="14.25" x14ac:dyDescent="0.2">
      <c r="A128" s="49"/>
      <c r="B128" s="50"/>
      <c r="C128" s="50" t="s">
        <v>686</v>
      </c>
      <c r="D128" s="31" t="s">
        <v>685</v>
      </c>
      <c r="E128" s="13">
        <f>Source!CA71</f>
        <v>75</v>
      </c>
      <c r="F128" s="85" t="str">
        <f>CONCATENATE(" )", Source!DM71, Source!FU71, "=", Source!FY71)</f>
        <v xml:space="preserve"> )*0,85=63,75</v>
      </c>
      <c r="G128" s="86"/>
      <c r="H128" s="34">
        <f>SUM(U122:U131)</f>
        <v>1.82</v>
      </c>
      <c r="I128" s="37"/>
      <c r="J128" s="29">
        <f>Source!AU71</f>
        <v>64</v>
      </c>
      <c r="K128" s="34">
        <f>SUM(V122:V131)</f>
        <v>13</v>
      </c>
      <c r="L128" s="35"/>
    </row>
    <row r="129" spans="1:26" ht="14.25" x14ac:dyDescent="0.2">
      <c r="A129" s="49"/>
      <c r="B129" s="50"/>
      <c r="C129" s="50" t="s">
        <v>687</v>
      </c>
      <c r="D129" s="31" t="s">
        <v>688</v>
      </c>
      <c r="E129" s="13">
        <f>Source!AQ71</f>
        <v>0.5</v>
      </c>
      <c r="F129" s="32"/>
      <c r="G129" s="33" t="str">
        <f>Source!DI71</f>
        <v>)*1,15*2</v>
      </c>
      <c r="H129" s="34"/>
      <c r="I129" s="33"/>
      <c r="J129" s="33"/>
      <c r="K129" s="34"/>
      <c r="L129" s="45">
        <f>Source!U71</f>
        <v>0.20182499999999998</v>
      </c>
    </row>
    <row r="130" spans="1:26" ht="28.5" x14ac:dyDescent="0.2">
      <c r="A130" s="49" t="str">
        <f>Source!E73</f>
        <v>10,1</v>
      </c>
      <c r="B130" s="50" t="str">
        <f>Source!F73</f>
        <v>04.3.01.09</v>
      </c>
      <c r="C130" s="50" t="str">
        <f>Source!G73</f>
        <v>Раствор готовый кладочный тяжелый цементный</v>
      </c>
      <c r="D130" s="31" t="str">
        <f>Source!H73</f>
        <v>м3</v>
      </c>
      <c r="E130" s="13">
        <f>Source!I73</f>
        <v>0.17901</v>
      </c>
      <c r="F130" s="32">
        <f>Source!AL73+Source!AM73+Source!AO73</f>
        <v>0</v>
      </c>
      <c r="G130" s="46" t="s">
        <v>690</v>
      </c>
      <c r="H130" s="34">
        <f>ROUND(Source!AC73*Source!I73, 2)+ROUND(Source!AD73*Source!I73, 2)+ROUND(Source!AF73*Source!I73, 2)</f>
        <v>0</v>
      </c>
      <c r="I130" s="33"/>
      <c r="J130" s="33">
        <f>IF(Source!BC73&lt;&gt; 0, Source!BC73, 1)</f>
        <v>7.13</v>
      </c>
      <c r="K130" s="34">
        <f>Source!O73</f>
        <v>0</v>
      </c>
      <c r="L130" s="35"/>
      <c r="S130">
        <f>ROUND((Source!FX73/100)*((ROUND(Source!AF73*Source!I73, 2)+ROUND(Source!AE73*Source!I73, 2))), 2)</f>
        <v>0</v>
      </c>
      <c r="T130">
        <f>Source!X73</f>
        <v>0</v>
      </c>
      <c r="U130">
        <f>ROUND((Source!FY73/100)*((ROUND(Source!AF73*Source!I73, 2)+ROUND(Source!AE73*Source!I73, 2))), 2)</f>
        <v>0</v>
      </c>
      <c r="V130">
        <f>Source!Y73</f>
        <v>0</v>
      </c>
      <c r="W130">
        <f>IF(Source!BI73&lt;=1,H130, 0)</f>
        <v>0</v>
      </c>
      <c r="X130">
        <f>IF(Source!BI73=2,H130, 0)</f>
        <v>0</v>
      </c>
      <c r="Y130">
        <f>IF(Source!BI73=3,H130, 0)</f>
        <v>0</v>
      </c>
      <c r="Z130">
        <f>IF(Source!BI73=4,H130, 0)</f>
        <v>0</v>
      </c>
    </row>
    <row r="131" spans="1:26" ht="28.5" x14ac:dyDescent="0.2">
      <c r="A131" s="51" t="str">
        <f>Source!E75</f>
        <v>10,2</v>
      </c>
      <c r="B131" s="52" t="str">
        <f>Source!F75</f>
        <v>04.3.01.09-0014</v>
      </c>
      <c r="C131" s="52" t="str">
        <f>Source!G75</f>
        <v>Раствор готовый кладочный цементный марки 100</v>
      </c>
      <c r="D131" s="38" t="str">
        <f>Source!H75</f>
        <v>м3</v>
      </c>
      <c r="E131" s="39">
        <f>Source!I75</f>
        <v>0.53703000000000001</v>
      </c>
      <c r="F131" s="40">
        <f>Source!AL75+Source!AM75+Source!AO75</f>
        <v>519.79999999999995</v>
      </c>
      <c r="G131" s="47" t="s">
        <v>690</v>
      </c>
      <c r="H131" s="42">
        <f>ROUND(Source!AC75*Source!I75, 2)+ROUND(Source!AD75*Source!I75, 2)+ROUND(Source!AF75*Source!I75, 2)</f>
        <v>279.14999999999998</v>
      </c>
      <c r="I131" s="41"/>
      <c r="J131" s="41">
        <f>IF(Source!BC75&lt;&gt; 0, Source!BC75, 1)</f>
        <v>7.13</v>
      </c>
      <c r="K131" s="42">
        <f>Source!O75</f>
        <v>1990.33</v>
      </c>
      <c r="L131" s="48"/>
      <c r="S131">
        <f>ROUND((Source!FX75/100)*((ROUND(Source!AF75*Source!I75, 2)+ROUND(Source!AE75*Source!I75, 2))), 2)</f>
        <v>0</v>
      </c>
      <c r="T131">
        <f>Source!X75</f>
        <v>0</v>
      </c>
      <c r="U131">
        <f>ROUND((Source!FY75/100)*((ROUND(Source!AF75*Source!I75, 2)+ROUND(Source!AE75*Source!I75, 2))), 2)</f>
        <v>0</v>
      </c>
      <c r="V131">
        <f>Source!Y75</f>
        <v>0</v>
      </c>
      <c r="W131">
        <f>IF(Source!BI75&lt;=1,H131, 0)</f>
        <v>279.14999999999998</v>
      </c>
      <c r="X131">
        <f>IF(Source!BI75=2,H131, 0)</f>
        <v>0</v>
      </c>
      <c r="Y131">
        <f>IF(Source!BI75=3,H131, 0)</f>
        <v>0</v>
      </c>
      <c r="Z131">
        <f>IF(Source!BI75=4,H131, 0)</f>
        <v>0</v>
      </c>
    </row>
    <row r="132" spans="1:26" ht="15" x14ac:dyDescent="0.25">
      <c r="G132" s="73">
        <f>H124+H125+H127+H128+SUM(H130:H131)</f>
        <v>289.10999999999996</v>
      </c>
      <c r="H132" s="73"/>
      <c r="J132" s="73">
        <f>K124+K125+K127+K128+SUM(K130:K131)</f>
        <v>2061.4499999999998</v>
      </c>
      <c r="K132" s="73"/>
      <c r="L132" s="44">
        <f>Source!U71</f>
        <v>0.20182499999999998</v>
      </c>
      <c r="O132" s="27">
        <f>G132</f>
        <v>289.10999999999996</v>
      </c>
      <c r="P132" s="27">
        <f>J132</f>
        <v>2061.4499999999998</v>
      </c>
      <c r="Q132" s="27">
        <f>L132</f>
        <v>0.20182499999999998</v>
      </c>
      <c r="W132">
        <f>IF(Source!BI71&lt;=1,H124+H125+H127+H128, 0)</f>
        <v>9.9600000000000009</v>
      </c>
      <c r="X132">
        <f>IF(Source!BI71=2,H124+H125+H127+H128, 0)</f>
        <v>0</v>
      </c>
      <c r="Y132">
        <f>IF(Source!BI71=3,H124+H125+H127+H128, 0)</f>
        <v>0</v>
      </c>
      <c r="Z132">
        <f>IF(Source!BI71=4,H124+H125+H127+H128, 0)</f>
        <v>0</v>
      </c>
    </row>
    <row r="133" spans="1:26" ht="42.75" x14ac:dyDescent="0.2">
      <c r="A133" s="49" t="str">
        <f>Source!E77</f>
        <v>11</v>
      </c>
      <c r="B133" s="50" t="str">
        <f>Source!F77</f>
        <v>11-01-027-03</v>
      </c>
      <c r="C133" s="50" t="str">
        <f>Source!G77</f>
        <v>Устройство покрытий на цементном растворе из плиток керамических для полов одноцветных с красителем</v>
      </c>
      <c r="D133" s="31" t="str">
        <f>Source!H77</f>
        <v>100 м2</v>
      </c>
      <c r="E133" s="13">
        <f>Source!I77</f>
        <v>0.17549999999999999</v>
      </c>
      <c r="F133" s="32">
        <f>Source!AL77+Source!AM77+Source!AO77</f>
        <v>8201.43</v>
      </c>
      <c r="G133" s="33"/>
      <c r="H133" s="34"/>
      <c r="I133" s="33" t="str">
        <f>Source!BO77</f>
        <v/>
      </c>
      <c r="J133" s="33"/>
      <c r="K133" s="34"/>
      <c r="L133" s="35"/>
      <c r="S133">
        <f>ROUND((Source!FX77/100)*((ROUND(Source!AF77*Source!I77, 2)+ROUND(Source!AE77*Source!I77, 2))), 2)</f>
        <v>243.11</v>
      </c>
      <c r="T133">
        <f>Source!X77</f>
        <v>1738.02</v>
      </c>
      <c r="U133">
        <f>ROUND((Source!FY77/100)*((ROUND(Source!AF77*Source!I77, 2)+ROUND(Source!AE77*Source!I77, 2))), 2)</f>
        <v>140</v>
      </c>
      <c r="V133">
        <f>Source!Y77</f>
        <v>1002.1</v>
      </c>
    </row>
    <row r="134" spans="1:26" x14ac:dyDescent="0.2">
      <c r="C134" s="26" t="str">
        <f>"Объем: "&amp;Source!I77&amp;"=17,55/"&amp;"100"</f>
        <v>Объем: 0,1755=17,55/100</v>
      </c>
    </row>
    <row r="135" spans="1:26" ht="14.25" x14ac:dyDescent="0.2">
      <c r="A135" s="49"/>
      <c r="B135" s="50"/>
      <c r="C135" s="50" t="s">
        <v>682</v>
      </c>
      <c r="D135" s="31"/>
      <c r="E135" s="13"/>
      <c r="F135" s="32">
        <f>Source!AO77</f>
        <v>1046.8800000000001</v>
      </c>
      <c r="G135" s="33" t="str">
        <f>Source!DG77</f>
        <v>)*1,15</v>
      </c>
      <c r="H135" s="34">
        <f>ROUND(Source!AF77*Source!I77, 2)</f>
        <v>211.29</v>
      </c>
      <c r="I135" s="33"/>
      <c r="J135" s="33">
        <f>IF(Source!BA77&lt;&gt; 0, Source!BA77, 1)</f>
        <v>7.13</v>
      </c>
      <c r="K135" s="34">
        <f>Source!S77</f>
        <v>1506.47</v>
      </c>
      <c r="L135" s="35"/>
      <c r="R135">
        <f>H135</f>
        <v>211.29</v>
      </c>
    </row>
    <row r="136" spans="1:26" ht="14.25" x14ac:dyDescent="0.2">
      <c r="A136" s="49"/>
      <c r="B136" s="50"/>
      <c r="C136" s="50" t="s">
        <v>257</v>
      </c>
      <c r="D136" s="31"/>
      <c r="E136" s="13"/>
      <c r="F136" s="32">
        <f>Source!AM77</f>
        <v>122.7</v>
      </c>
      <c r="G136" s="33" t="str">
        <f>Source!DE77</f>
        <v>)*1,25</v>
      </c>
      <c r="H136" s="34">
        <f>ROUND(Source!AD77*Source!I77, 2)</f>
        <v>26.92</v>
      </c>
      <c r="I136" s="33"/>
      <c r="J136" s="33">
        <f>IF(Source!BB77&lt;&gt; 0, Source!BB77, 1)</f>
        <v>7.13</v>
      </c>
      <c r="K136" s="34">
        <f>Source!Q77</f>
        <v>191.92</v>
      </c>
      <c r="L136" s="35"/>
    </row>
    <row r="137" spans="1:26" ht="14.25" x14ac:dyDescent="0.2">
      <c r="A137" s="49"/>
      <c r="B137" s="50"/>
      <c r="C137" s="50" t="s">
        <v>683</v>
      </c>
      <c r="D137" s="31"/>
      <c r="E137" s="13"/>
      <c r="F137" s="32">
        <f>Source!AN77</f>
        <v>37.92</v>
      </c>
      <c r="G137" s="33" t="str">
        <f>Source!DF77</f>
        <v>)*1,25</v>
      </c>
      <c r="H137" s="36">
        <f>ROUND(Source!AE77*Source!I77, 2)</f>
        <v>8.32</v>
      </c>
      <c r="I137" s="33"/>
      <c r="J137" s="33">
        <f>IF(Source!BS77&lt;&gt; 0, Source!BS77, 1)</f>
        <v>7.13</v>
      </c>
      <c r="K137" s="36">
        <f>Source!R77</f>
        <v>59.31</v>
      </c>
      <c r="L137" s="35"/>
      <c r="R137">
        <f>H137</f>
        <v>8.32</v>
      </c>
    </row>
    <row r="138" spans="1:26" ht="14.25" x14ac:dyDescent="0.2">
      <c r="A138" s="49"/>
      <c r="B138" s="50"/>
      <c r="C138" s="50" t="s">
        <v>689</v>
      </c>
      <c r="D138" s="31"/>
      <c r="E138" s="13"/>
      <c r="F138" s="32">
        <f>Source!AL77</f>
        <v>7031.85</v>
      </c>
      <c r="G138" s="33" t="str">
        <f>Source!DD77</f>
        <v/>
      </c>
      <c r="H138" s="34">
        <f>ROUND(Source!AC77*Source!I77, 2)</f>
        <v>1234.0899999999999</v>
      </c>
      <c r="I138" s="33"/>
      <c r="J138" s="33">
        <f>IF(Source!BC77&lt;&gt; 0, Source!BC77, 1)</f>
        <v>7.13</v>
      </c>
      <c r="K138" s="34">
        <f>Source!P77</f>
        <v>8799.06</v>
      </c>
      <c r="L138" s="35"/>
    </row>
    <row r="139" spans="1:26" ht="14.25" x14ac:dyDescent="0.2">
      <c r="A139" s="49"/>
      <c r="B139" s="50"/>
      <c r="C139" s="50" t="s">
        <v>684</v>
      </c>
      <c r="D139" s="31" t="s">
        <v>685</v>
      </c>
      <c r="E139" s="13">
        <f>Source!BZ77</f>
        <v>123</v>
      </c>
      <c r="F139" s="85" t="str">
        <f>CONCATENATE(" )", Source!DL77, Source!FT77, "=", Source!FX77)</f>
        <v xml:space="preserve"> )*0,9=110,7</v>
      </c>
      <c r="G139" s="86"/>
      <c r="H139" s="34">
        <f>SUM(S133:S143)</f>
        <v>243.11</v>
      </c>
      <c r="I139" s="37"/>
      <c r="J139" s="29">
        <f>Source!AT77</f>
        <v>111</v>
      </c>
      <c r="K139" s="34">
        <f>SUM(T133:T143)</f>
        <v>1738.02</v>
      </c>
      <c r="L139" s="35"/>
    </row>
    <row r="140" spans="1:26" ht="14.25" x14ac:dyDescent="0.2">
      <c r="A140" s="49"/>
      <c r="B140" s="50"/>
      <c r="C140" s="50" t="s">
        <v>686</v>
      </c>
      <c r="D140" s="31" t="s">
        <v>685</v>
      </c>
      <c r="E140" s="13">
        <f>Source!CA77</f>
        <v>75</v>
      </c>
      <c r="F140" s="85" t="str">
        <f>CONCATENATE(" )", Source!DM77, Source!FU77, "=", Source!FY77)</f>
        <v xml:space="preserve"> )*0,85=63,75</v>
      </c>
      <c r="G140" s="86"/>
      <c r="H140" s="34">
        <f>SUM(U133:U143)</f>
        <v>140</v>
      </c>
      <c r="I140" s="37"/>
      <c r="J140" s="29">
        <f>Source!AU77</f>
        <v>64</v>
      </c>
      <c r="K140" s="34">
        <f>SUM(V133:V143)</f>
        <v>1002.1</v>
      </c>
      <c r="L140" s="35"/>
    </row>
    <row r="141" spans="1:26" ht="14.25" x14ac:dyDescent="0.2">
      <c r="A141" s="49"/>
      <c r="B141" s="50"/>
      <c r="C141" s="50" t="s">
        <v>687</v>
      </c>
      <c r="D141" s="31" t="s">
        <v>688</v>
      </c>
      <c r="E141" s="13">
        <f>Source!AQ77</f>
        <v>119.78</v>
      </c>
      <c r="F141" s="32"/>
      <c r="G141" s="33" t="str">
        <f>Source!DI77</f>
        <v>)*1,15</v>
      </c>
      <c r="H141" s="34"/>
      <c r="I141" s="33"/>
      <c r="J141" s="33"/>
      <c r="K141" s="34"/>
      <c r="L141" s="45">
        <f>Source!U77</f>
        <v>24.174598499999995</v>
      </c>
    </row>
    <row r="142" spans="1:26" ht="28.5" x14ac:dyDescent="0.2">
      <c r="A142" s="49" t="str">
        <f>Source!E79</f>
        <v>11,1</v>
      </c>
      <c r="B142" s="50" t="str">
        <f>Source!F79</f>
        <v>04.3.01.09</v>
      </c>
      <c r="C142" s="50" t="str">
        <f>Source!G79</f>
        <v>Раствор готовый кладочный тяжелый цементный</v>
      </c>
      <c r="D142" s="31" t="str">
        <f>Source!H79</f>
        <v>м3</v>
      </c>
      <c r="E142" s="13">
        <f>Source!I79</f>
        <v>0.22814999999999999</v>
      </c>
      <c r="F142" s="32">
        <f>Source!AL79+Source!AM79+Source!AO79</f>
        <v>0</v>
      </c>
      <c r="G142" s="46" t="s">
        <v>6</v>
      </c>
      <c r="H142" s="34">
        <f>ROUND(Source!AC79*Source!I79, 2)+ROUND(Source!AD79*Source!I79, 2)+ROUND(Source!AF79*Source!I79, 2)</f>
        <v>0</v>
      </c>
      <c r="I142" s="33"/>
      <c r="J142" s="33">
        <f>IF(Source!BC79&lt;&gt; 0, Source!BC79, 1)</f>
        <v>7.13</v>
      </c>
      <c r="K142" s="34">
        <f>Source!O79</f>
        <v>0</v>
      </c>
      <c r="L142" s="35"/>
      <c r="S142">
        <f>ROUND((Source!FX79/100)*((ROUND(Source!AF79*Source!I79, 2)+ROUND(Source!AE79*Source!I79, 2))), 2)</f>
        <v>0</v>
      </c>
      <c r="T142">
        <f>Source!X79</f>
        <v>0</v>
      </c>
      <c r="U142">
        <f>ROUND((Source!FY79/100)*((ROUND(Source!AF79*Source!I79, 2)+ROUND(Source!AE79*Source!I79, 2))), 2)</f>
        <v>0</v>
      </c>
      <c r="V142">
        <f>Source!Y79</f>
        <v>0</v>
      </c>
      <c r="W142">
        <f>IF(Source!BI79&lt;=1,H142, 0)</f>
        <v>0</v>
      </c>
      <c r="X142">
        <f>IF(Source!BI79=2,H142, 0)</f>
        <v>0</v>
      </c>
      <c r="Y142">
        <f>IF(Source!BI79=3,H142, 0)</f>
        <v>0</v>
      </c>
      <c r="Z142">
        <f>IF(Source!BI79=4,H142, 0)</f>
        <v>0</v>
      </c>
    </row>
    <row r="143" spans="1:26" ht="28.5" x14ac:dyDescent="0.2">
      <c r="A143" s="51" t="str">
        <f>Source!E81</f>
        <v>11,2</v>
      </c>
      <c r="B143" s="52" t="str">
        <f>Source!F81</f>
        <v>04.3.01.09-0014</v>
      </c>
      <c r="C143" s="52" t="str">
        <f>Source!G81</f>
        <v>Раствор готовый кладочный цементный марки 100</v>
      </c>
      <c r="D143" s="38" t="str">
        <f>Source!H81</f>
        <v>м3</v>
      </c>
      <c r="E143" s="39">
        <f>Source!I81</f>
        <v>0.22814999999999999</v>
      </c>
      <c r="F143" s="40">
        <f>Source!AL81+Source!AM81+Source!AO81</f>
        <v>519.79999999999995</v>
      </c>
      <c r="G143" s="47" t="s">
        <v>6</v>
      </c>
      <c r="H143" s="42">
        <f>ROUND(Source!AC81*Source!I81, 2)+ROUND(Source!AD81*Source!I81, 2)+ROUND(Source!AF81*Source!I81, 2)</f>
        <v>118.59</v>
      </c>
      <c r="I143" s="41"/>
      <c r="J143" s="41">
        <f>IF(Source!BC81&lt;&gt; 0, Source!BC81, 1)</f>
        <v>7.13</v>
      </c>
      <c r="K143" s="42">
        <f>Source!O81</f>
        <v>845.56</v>
      </c>
      <c r="L143" s="48"/>
      <c r="S143">
        <f>ROUND((Source!FX81/100)*((ROUND(Source!AF81*Source!I81, 2)+ROUND(Source!AE81*Source!I81, 2))), 2)</f>
        <v>0</v>
      </c>
      <c r="T143">
        <f>Source!X81</f>
        <v>0</v>
      </c>
      <c r="U143">
        <f>ROUND((Source!FY81/100)*((ROUND(Source!AF81*Source!I81, 2)+ROUND(Source!AE81*Source!I81, 2))), 2)</f>
        <v>0</v>
      </c>
      <c r="V143">
        <f>Source!Y81</f>
        <v>0</v>
      </c>
      <c r="W143">
        <f>IF(Source!BI81&lt;=1,H143, 0)</f>
        <v>118.59</v>
      </c>
      <c r="X143">
        <f>IF(Source!BI81=2,H143, 0)</f>
        <v>0</v>
      </c>
      <c r="Y143">
        <f>IF(Source!BI81=3,H143, 0)</f>
        <v>0</v>
      </c>
      <c r="Z143">
        <f>IF(Source!BI81=4,H143, 0)</f>
        <v>0</v>
      </c>
    </row>
    <row r="144" spans="1:26" ht="15" x14ac:dyDescent="0.25">
      <c r="G144" s="73">
        <f>H135+H136+H138+H139+H140+SUM(H142:H143)</f>
        <v>1973.9999999999998</v>
      </c>
      <c r="H144" s="73"/>
      <c r="J144" s="73">
        <f>K135+K136+K138+K139+K140+SUM(K142:K143)</f>
        <v>14083.13</v>
      </c>
      <c r="K144" s="73"/>
      <c r="L144" s="44">
        <f>Source!U77</f>
        <v>24.174598499999995</v>
      </c>
      <c r="O144" s="27">
        <f>G144</f>
        <v>1973.9999999999998</v>
      </c>
      <c r="P144" s="27">
        <f>J144</f>
        <v>14083.13</v>
      </c>
      <c r="Q144" s="27">
        <f>L144</f>
        <v>24.174598499999995</v>
      </c>
      <c r="W144">
        <f>IF(Source!BI77&lt;=1,H135+H136+H138+H139+H140, 0)</f>
        <v>1855.4099999999999</v>
      </c>
      <c r="X144">
        <f>IF(Source!BI77=2,H135+H136+H138+H139+H140, 0)</f>
        <v>0</v>
      </c>
      <c r="Y144">
        <f>IF(Source!BI77=3,H135+H136+H138+H139+H140, 0)</f>
        <v>0</v>
      </c>
      <c r="Z144">
        <f>IF(Source!BI77=4,H135+H136+H138+H139+H140, 0)</f>
        <v>0</v>
      </c>
    </row>
    <row r="145" spans="1:26" ht="28.5" x14ac:dyDescent="0.2">
      <c r="A145" s="49" t="str">
        <f>Source!E83</f>
        <v>12</v>
      </c>
      <c r="B145" s="50" t="str">
        <f>Source!F83</f>
        <v>11-01-039-04</v>
      </c>
      <c r="C145" s="50" t="str">
        <f>Source!G83</f>
        <v>Устройство плинтусов из плиток керамических</v>
      </c>
      <c r="D145" s="31" t="str">
        <f>Source!H83</f>
        <v>100 м</v>
      </c>
      <c r="E145" s="13">
        <f>Source!I83</f>
        <v>0.28999999999999998</v>
      </c>
      <c r="F145" s="32">
        <f>Source!AL83+Source!AM83+Source!AO83</f>
        <v>232.03</v>
      </c>
      <c r="G145" s="33"/>
      <c r="H145" s="34"/>
      <c r="I145" s="33" t="str">
        <f>Source!BO83</f>
        <v/>
      </c>
      <c r="J145" s="33"/>
      <c r="K145" s="34"/>
      <c r="L145" s="35"/>
      <c r="S145">
        <f>ROUND((Source!FX83/100)*((ROUND(Source!AF83*Source!I83, 2)+ROUND(Source!AE83*Source!I83, 2))), 2)</f>
        <v>84.19</v>
      </c>
      <c r="T145">
        <f>Source!X83</f>
        <v>601.88</v>
      </c>
      <c r="U145">
        <f>ROUND((Source!FY83/100)*((ROUND(Source!AF83*Source!I83, 2)+ROUND(Source!AE83*Source!I83, 2))), 2)</f>
        <v>48.48</v>
      </c>
      <c r="V145">
        <f>Source!Y83</f>
        <v>347.03</v>
      </c>
    </row>
    <row r="146" spans="1:26" x14ac:dyDescent="0.2">
      <c r="C146" s="26" t="str">
        <f>"Объем: "&amp;Source!I83&amp;"=29/"&amp;"100"</f>
        <v>Объем: 0,29=29/100</v>
      </c>
    </row>
    <row r="147" spans="1:26" ht="14.25" x14ac:dyDescent="0.2">
      <c r="A147" s="49"/>
      <c r="B147" s="50"/>
      <c r="C147" s="50" t="s">
        <v>682</v>
      </c>
      <c r="D147" s="31"/>
      <c r="E147" s="13"/>
      <c r="F147" s="32">
        <f>Source!AO83</f>
        <v>226.53</v>
      </c>
      <c r="G147" s="33" t="str">
        <f>Source!DG83</f>
        <v>)*1,15</v>
      </c>
      <c r="H147" s="34">
        <f>ROUND(Source!AF83*Source!I83, 2)</f>
        <v>75.55</v>
      </c>
      <c r="I147" s="33"/>
      <c r="J147" s="33">
        <f>IF(Source!BA83&lt;&gt; 0, Source!BA83, 1)</f>
        <v>7.13</v>
      </c>
      <c r="K147" s="34">
        <f>Source!S83</f>
        <v>538.66</v>
      </c>
      <c r="L147" s="35"/>
      <c r="R147">
        <f>H147</f>
        <v>75.55</v>
      </c>
    </row>
    <row r="148" spans="1:26" ht="14.25" x14ac:dyDescent="0.2">
      <c r="A148" s="49"/>
      <c r="B148" s="50"/>
      <c r="C148" s="50" t="s">
        <v>257</v>
      </c>
      <c r="D148" s="31"/>
      <c r="E148" s="13"/>
      <c r="F148" s="32">
        <f>Source!AM83</f>
        <v>5.5</v>
      </c>
      <c r="G148" s="33" t="str">
        <f>Source!DE83</f>
        <v>)*1,25</v>
      </c>
      <c r="H148" s="34">
        <f>ROUND(Source!AD83*Source!I83, 2)</f>
        <v>1.99</v>
      </c>
      <c r="I148" s="33"/>
      <c r="J148" s="33">
        <f>IF(Source!BB83&lt;&gt; 0, Source!BB83, 1)</f>
        <v>7.13</v>
      </c>
      <c r="K148" s="34">
        <f>Source!Q83</f>
        <v>14.22</v>
      </c>
      <c r="L148" s="35"/>
    </row>
    <row r="149" spans="1:26" ht="14.25" x14ac:dyDescent="0.2">
      <c r="A149" s="49"/>
      <c r="B149" s="50"/>
      <c r="C149" s="50" t="s">
        <v>683</v>
      </c>
      <c r="D149" s="31"/>
      <c r="E149" s="13"/>
      <c r="F149" s="32">
        <f>Source!AN83</f>
        <v>1.38</v>
      </c>
      <c r="G149" s="33" t="str">
        <f>Source!DF83</f>
        <v>)*1,25</v>
      </c>
      <c r="H149" s="36">
        <f>ROUND(Source!AE83*Source!I83, 2)</f>
        <v>0.5</v>
      </c>
      <c r="I149" s="33"/>
      <c r="J149" s="33">
        <f>IF(Source!BS83&lt;&gt; 0, Source!BS83, 1)</f>
        <v>7.13</v>
      </c>
      <c r="K149" s="36">
        <f>Source!R83</f>
        <v>3.57</v>
      </c>
      <c r="L149" s="35"/>
      <c r="R149">
        <f>H149</f>
        <v>0.5</v>
      </c>
    </row>
    <row r="150" spans="1:26" ht="14.25" x14ac:dyDescent="0.2">
      <c r="A150" s="49"/>
      <c r="B150" s="50"/>
      <c r="C150" s="50" t="s">
        <v>684</v>
      </c>
      <c r="D150" s="31" t="s">
        <v>685</v>
      </c>
      <c r="E150" s="13">
        <f>Source!BZ83</f>
        <v>123</v>
      </c>
      <c r="F150" s="85" t="str">
        <f>CONCATENATE(" )", Source!DL83, Source!FT83, "=", Source!FX83)</f>
        <v xml:space="preserve"> )*0,9=110,7</v>
      </c>
      <c r="G150" s="86"/>
      <c r="H150" s="34">
        <f>SUM(S145:S156)</f>
        <v>84.19</v>
      </c>
      <c r="I150" s="37"/>
      <c r="J150" s="29">
        <f>Source!AT83</f>
        <v>111</v>
      </c>
      <c r="K150" s="34">
        <f>SUM(T145:T156)</f>
        <v>601.88</v>
      </c>
      <c r="L150" s="35"/>
    </row>
    <row r="151" spans="1:26" ht="14.25" x14ac:dyDescent="0.2">
      <c r="A151" s="49"/>
      <c r="B151" s="50"/>
      <c r="C151" s="50" t="s">
        <v>686</v>
      </c>
      <c r="D151" s="31" t="s">
        <v>685</v>
      </c>
      <c r="E151" s="13">
        <f>Source!CA83</f>
        <v>75</v>
      </c>
      <c r="F151" s="85" t="str">
        <f>CONCATENATE(" )", Source!DM83, Source!FU83, "=", Source!FY83)</f>
        <v xml:space="preserve"> )*0,85=63,75</v>
      </c>
      <c r="G151" s="86"/>
      <c r="H151" s="34">
        <f>SUM(U145:U156)</f>
        <v>48.48</v>
      </c>
      <c r="I151" s="37"/>
      <c r="J151" s="29">
        <f>Source!AU83</f>
        <v>64</v>
      </c>
      <c r="K151" s="34">
        <f>SUM(V145:V156)</f>
        <v>347.03</v>
      </c>
      <c r="L151" s="35"/>
    </row>
    <row r="152" spans="1:26" ht="14.25" x14ac:dyDescent="0.2">
      <c r="A152" s="49"/>
      <c r="B152" s="50"/>
      <c r="C152" s="50" t="s">
        <v>687</v>
      </c>
      <c r="D152" s="31" t="s">
        <v>688</v>
      </c>
      <c r="E152" s="13">
        <f>Source!AQ83</f>
        <v>23.82</v>
      </c>
      <c r="F152" s="32"/>
      <c r="G152" s="33" t="str">
        <f>Source!DI83</f>
        <v>)*1,15</v>
      </c>
      <c r="H152" s="34"/>
      <c r="I152" s="33"/>
      <c r="J152" s="33"/>
      <c r="K152" s="34"/>
      <c r="L152" s="45">
        <f>Source!U83</f>
        <v>7.9439699999999984</v>
      </c>
    </row>
    <row r="153" spans="1:26" ht="28.5" x14ac:dyDescent="0.2">
      <c r="A153" s="49" t="str">
        <f>Source!E85</f>
        <v>12,1</v>
      </c>
      <c r="B153" s="50" t="str">
        <f>Source!F85</f>
        <v>04.3.01.09</v>
      </c>
      <c r="C153" s="50" t="str">
        <f>Source!G85</f>
        <v>Раствор готовый кладочный тяжелый цементный</v>
      </c>
      <c r="D153" s="31" t="str">
        <f>Source!H85</f>
        <v>м3</v>
      </c>
      <c r="E153" s="13">
        <f>Source!I85</f>
        <v>4.6399999999999997E-2</v>
      </c>
      <c r="F153" s="32">
        <f>Source!AL85+Source!AM85+Source!AO85</f>
        <v>0</v>
      </c>
      <c r="G153" s="46" t="s">
        <v>6</v>
      </c>
      <c r="H153" s="34">
        <f>ROUND(Source!AC85*Source!I85, 2)+ROUND(Source!AD85*Source!I85, 2)+ROUND(Source!AF85*Source!I85, 2)</f>
        <v>0</v>
      </c>
      <c r="I153" s="33"/>
      <c r="J153" s="33">
        <f>IF(Source!BC85&lt;&gt; 0, Source!BC85, 1)</f>
        <v>7.13</v>
      </c>
      <c r="K153" s="34">
        <f>Source!O85</f>
        <v>0</v>
      </c>
      <c r="L153" s="35"/>
      <c r="S153">
        <f>ROUND((Source!FX85/100)*((ROUND(Source!AF85*Source!I85, 2)+ROUND(Source!AE85*Source!I85, 2))), 2)</f>
        <v>0</v>
      </c>
      <c r="T153">
        <f>Source!X85</f>
        <v>0</v>
      </c>
      <c r="U153">
        <f>ROUND((Source!FY85/100)*((ROUND(Source!AF85*Source!I85, 2)+ROUND(Source!AE85*Source!I85, 2))), 2)</f>
        <v>0</v>
      </c>
      <c r="V153">
        <f>Source!Y85</f>
        <v>0</v>
      </c>
      <c r="W153">
        <f>IF(Source!BI85&lt;=1,H153, 0)</f>
        <v>0</v>
      </c>
      <c r="X153">
        <f>IF(Source!BI85=2,H153, 0)</f>
        <v>0</v>
      </c>
      <c r="Y153">
        <f>IF(Source!BI85=3,H153, 0)</f>
        <v>0</v>
      </c>
      <c r="Z153">
        <f>IF(Source!BI85=4,H153, 0)</f>
        <v>0</v>
      </c>
    </row>
    <row r="154" spans="1:26" ht="28.5" x14ac:dyDescent="0.2">
      <c r="A154" s="49" t="str">
        <f>Source!E87</f>
        <v>12,2</v>
      </c>
      <c r="B154" s="50" t="str">
        <f>Source!F87</f>
        <v>04.3.01.09-0014</v>
      </c>
      <c r="C154" s="50" t="str">
        <f>Source!G87</f>
        <v>Раствор готовый кладочный цементный марки 100</v>
      </c>
      <c r="D154" s="31" t="str">
        <f>Source!H87</f>
        <v>м3</v>
      </c>
      <c r="E154" s="13">
        <f>Source!I87</f>
        <v>4.6399999999999997E-2</v>
      </c>
      <c r="F154" s="32">
        <f>Source!AL87+Source!AM87+Source!AO87</f>
        <v>519.79999999999995</v>
      </c>
      <c r="G154" s="46" t="s">
        <v>6</v>
      </c>
      <c r="H154" s="34">
        <f>ROUND(Source!AC87*Source!I87, 2)+ROUND(Source!AD87*Source!I87, 2)+ROUND(Source!AF87*Source!I87, 2)</f>
        <v>24.12</v>
      </c>
      <c r="I154" s="33"/>
      <c r="J154" s="33">
        <f>IF(Source!BC87&lt;&gt; 0, Source!BC87, 1)</f>
        <v>7.13</v>
      </c>
      <c r="K154" s="34">
        <f>Source!O87</f>
        <v>171.97</v>
      </c>
      <c r="L154" s="35"/>
      <c r="S154">
        <f>ROUND((Source!FX87/100)*((ROUND(Source!AF87*Source!I87, 2)+ROUND(Source!AE87*Source!I87, 2))), 2)</f>
        <v>0</v>
      </c>
      <c r="T154">
        <f>Source!X87</f>
        <v>0</v>
      </c>
      <c r="U154">
        <f>ROUND((Source!FY87/100)*((ROUND(Source!AF87*Source!I87, 2)+ROUND(Source!AE87*Source!I87, 2))), 2)</f>
        <v>0</v>
      </c>
      <c r="V154">
        <f>Source!Y87</f>
        <v>0</v>
      </c>
      <c r="W154">
        <f>IF(Source!BI87&lt;=1,H154, 0)</f>
        <v>24.12</v>
      </c>
      <c r="X154">
        <f>IF(Source!BI87=2,H154, 0)</f>
        <v>0</v>
      </c>
      <c r="Y154">
        <f>IF(Source!BI87=3,H154, 0)</f>
        <v>0</v>
      </c>
      <c r="Z154">
        <f>IF(Source!BI87=4,H154, 0)</f>
        <v>0</v>
      </c>
    </row>
    <row r="155" spans="1:26" ht="14.25" x14ac:dyDescent="0.2">
      <c r="A155" s="49" t="str">
        <f>Source!E89</f>
        <v>12,3</v>
      </c>
      <c r="B155" s="50" t="str">
        <f>Source!F89</f>
        <v>06.2.05.03</v>
      </c>
      <c r="C155" s="50" t="str">
        <f>Source!G89</f>
        <v>Плитки керамические плинтусные</v>
      </c>
      <c r="D155" s="31" t="str">
        <f>Source!H89</f>
        <v>м</v>
      </c>
      <c r="E155" s="13">
        <f>Source!I89</f>
        <v>29.29</v>
      </c>
      <c r="F155" s="32">
        <f>Source!AL89+Source!AM89+Source!AO89</f>
        <v>0</v>
      </c>
      <c r="G155" s="46" t="s">
        <v>6</v>
      </c>
      <c r="H155" s="34">
        <f>ROUND(Source!AC89*Source!I89, 2)+ROUND(Source!AD89*Source!I89, 2)+ROUND(Source!AF89*Source!I89, 2)</f>
        <v>0</v>
      </c>
      <c r="I155" s="33"/>
      <c r="J155" s="33">
        <f>IF(Source!BC89&lt;&gt; 0, Source!BC89, 1)</f>
        <v>7.13</v>
      </c>
      <c r="K155" s="34">
        <f>Source!O89</f>
        <v>0</v>
      </c>
      <c r="L155" s="35"/>
      <c r="S155">
        <f>ROUND((Source!FX89/100)*((ROUND(Source!AF89*Source!I89, 2)+ROUND(Source!AE89*Source!I89, 2))), 2)</f>
        <v>0</v>
      </c>
      <c r="T155">
        <f>Source!X89</f>
        <v>0</v>
      </c>
      <c r="U155">
        <f>ROUND((Source!FY89/100)*((ROUND(Source!AF89*Source!I89, 2)+ROUND(Source!AE89*Source!I89, 2))), 2)</f>
        <v>0</v>
      </c>
      <c r="V155">
        <f>Source!Y89</f>
        <v>0</v>
      </c>
      <c r="W155">
        <f>IF(Source!BI89&lt;=1,H155, 0)</f>
        <v>0</v>
      </c>
      <c r="X155">
        <f>IF(Source!BI89=2,H155, 0)</f>
        <v>0</v>
      </c>
      <c r="Y155">
        <f>IF(Source!BI89=3,H155, 0)</f>
        <v>0</v>
      </c>
      <c r="Z155">
        <f>IF(Source!BI89=4,H155, 0)</f>
        <v>0</v>
      </c>
    </row>
    <row r="156" spans="1:26" ht="28.5" x14ac:dyDescent="0.2">
      <c r="A156" s="51" t="str">
        <f>Source!E91</f>
        <v>12,4</v>
      </c>
      <c r="B156" s="52" t="str">
        <f>Source!F91</f>
        <v>06.2.05.03-0031</v>
      </c>
      <c r="C156" s="52" t="str">
        <f>Source!G91</f>
        <v>Плитки керамические плинтусные прямые</v>
      </c>
      <c r="D156" s="38" t="str">
        <f>Source!H91</f>
        <v>м</v>
      </c>
      <c r="E156" s="39">
        <f>Source!I91</f>
        <v>29.29</v>
      </c>
      <c r="F156" s="40">
        <f>Source!AL91+Source!AM91+Source!AO91</f>
        <v>23.73</v>
      </c>
      <c r="G156" s="47" t="s">
        <v>6</v>
      </c>
      <c r="H156" s="42">
        <f>ROUND(Source!AC91*Source!I91, 2)+ROUND(Source!AD91*Source!I91, 2)+ROUND(Source!AF91*Source!I91, 2)</f>
        <v>695.05</v>
      </c>
      <c r="I156" s="41"/>
      <c r="J156" s="41">
        <f>IF(Source!BC91&lt;&gt; 0, Source!BC91, 1)</f>
        <v>7.13</v>
      </c>
      <c r="K156" s="42">
        <f>Source!O91</f>
        <v>4955.72</v>
      </c>
      <c r="L156" s="48"/>
      <c r="S156">
        <f>ROUND((Source!FX91/100)*((ROUND(Source!AF91*Source!I91, 2)+ROUND(Source!AE91*Source!I91, 2))), 2)</f>
        <v>0</v>
      </c>
      <c r="T156">
        <f>Source!X91</f>
        <v>0</v>
      </c>
      <c r="U156">
        <f>ROUND((Source!FY91/100)*((ROUND(Source!AF91*Source!I91, 2)+ROUND(Source!AE91*Source!I91, 2))), 2)</f>
        <v>0</v>
      </c>
      <c r="V156">
        <f>Source!Y91</f>
        <v>0</v>
      </c>
      <c r="W156">
        <f>IF(Source!BI91&lt;=1,H156, 0)</f>
        <v>695.05</v>
      </c>
      <c r="X156">
        <f>IF(Source!BI91=2,H156, 0)</f>
        <v>0</v>
      </c>
      <c r="Y156">
        <f>IF(Source!BI91=3,H156, 0)</f>
        <v>0</v>
      </c>
      <c r="Z156">
        <f>IF(Source!BI91=4,H156, 0)</f>
        <v>0</v>
      </c>
    </row>
    <row r="157" spans="1:26" ht="15" x14ac:dyDescent="0.25">
      <c r="G157" s="73">
        <f>H147+H148+H150+H151+SUM(H153:H156)</f>
        <v>929.37999999999988</v>
      </c>
      <c r="H157" s="73"/>
      <c r="J157" s="73">
        <f>K147+K148+K150+K151+SUM(K153:K156)</f>
        <v>6629.4800000000005</v>
      </c>
      <c r="K157" s="73"/>
      <c r="L157" s="44">
        <f>Source!U83</f>
        <v>7.9439699999999984</v>
      </c>
      <c r="O157" s="27">
        <f>G157</f>
        <v>929.37999999999988</v>
      </c>
      <c r="P157" s="27">
        <f>J157</f>
        <v>6629.4800000000005</v>
      </c>
      <c r="Q157" s="27">
        <f>L157</f>
        <v>7.9439699999999984</v>
      </c>
      <c r="W157">
        <f>IF(Source!BI83&lt;=1,H147+H148+H150+H151, 0)</f>
        <v>210.20999999999998</v>
      </c>
      <c r="X157">
        <f>IF(Source!BI83=2,H147+H148+H150+H151, 0)</f>
        <v>0</v>
      </c>
      <c r="Y157">
        <f>IF(Source!BI83=3,H147+H148+H150+H151, 0)</f>
        <v>0</v>
      </c>
      <c r="Z157">
        <f>IF(Source!BI83=4,H147+H148+H150+H151, 0)</f>
        <v>0</v>
      </c>
    </row>
    <row r="158" spans="1:26" ht="28.5" x14ac:dyDescent="0.2">
      <c r="A158" s="49" t="str">
        <f>Source!E93</f>
        <v>13</v>
      </c>
      <c r="B158" s="50" t="str">
        <f>Source!F93</f>
        <v>13-06-003-01</v>
      </c>
      <c r="C158" s="50" t="str">
        <f>Source!G93</f>
        <v>Очистка поверхности щетками</v>
      </c>
      <c r="D158" s="31" t="str">
        <f>Source!H93</f>
        <v>м2</v>
      </c>
      <c r="E158" s="13">
        <f>Source!I93</f>
        <v>35</v>
      </c>
      <c r="F158" s="32">
        <f>Source!AL93+Source!AM93+Source!AO93</f>
        <v>7.68</v>
      </c>
      <c r="G158" s="33"/>
      <c r="H158" s="34"/>
      <c r="I158" s="33" t="str">
        <f>Source!BO93</f>
        <v/>
      </c>
      <c r="J158" s="33"/>
      <c r="K158" s="34"/>
      <c r="L158" s="35"/>
      <c r="S158">
        <f>ROUND((Source!FX93/100)*((ROUND(Source!AF93*Source!I93, 2)+ROUND(Source!AE93*Source!I93, 2))), 2)</f>
        <v>250.39</v>
      </c>
      <c r="T158">
        <f>Source!X93</f>
        <v>1785.26</v>
      </c>
      <c r="U158">
        <f>ROUND((Source!FY93/100)*((ROUND(Source!AF93*Source!I93, 2)+ROUND(Source!AE93*Source!I93, 2))), 2)</f>
        <v>183.93</v>
      </c>
      <c r="V158">
        <f>Source!Y93</f>
        <v>1322.42</v>
      </c>
    </row>
    <row r="159" spans="1:26" ht="14.25" x14ac:dyDescent="0.2">
      <c r="A159" s="49"/>
      <c r="B159" s="50"/>
      <c r="C159" s="50" t="s">
        <v>682</v>
      </c>
      <c r="D159" s="31"/>
      <c r="E159" s="13"/>
      <c r="F159" s="32">
        <f>Source!AO93</f>
        <v>7.68</v>
      </c>
      <c r="G159" s="33" t="str">
        <f>Source!DG93</f>
        <v>)*1,15</v>
      </c>
      <c r="H159" s="34">
        <f>ROUND(Source!AF93*Source!I93, 2)</f>
        <v>309.12</v>
      </c>
      <c r="I159" s="33"/>
      <c r="J159" s="33">
        <f>IF(Source!BA93&lt;&gt; 0, Source!BA93, 1)</f>
        <v>7.13</v>
      </c>
      <c r="K159" s="34">
        <f>Source!S93</f>
        <v>2204.0300000000002</v>
      </c>
      <c r="L159" s="35"/>
      <c r="R159">
        <f>H159</f>
        <v>309.12</v>
      </c>
    </row>
    <row r="160" spans="1:26" ht="14.25" x14ac:dyDescent="0.2">
      <c r="A160" s="49"/>
      <c r="B160" s="50"/>
      <c r="C160" s="50" t="s">
        <v>684</v>
      </c>
      <c r="D160" s="31" t="s">
        <v>685</v>
      </c>
      <c r="E160" s="13">
        <f>Source!BZ93</f>
        <v>90</v>
      </c>
      <c r="F160" s="85" t="str">
        <f>CONCATENATE(" )", Source!DL93, Source!FT93, "=", Source!FX93)</f>
        <v xml:space="preserve"> )*0,9=81</v>
      </c>
      <c r="G160" s="86"/>
      <c r="H160" s="34">
        <f>SUM(S158:S162)</f>
        <v>250.39</v>
      </c>
      <c r="I160" s="37"/>
      <c r="J160" s="29">
        <f>Source!AT93</f>
        <v>81</v>
      </c>
      <c r="K160" s="34">
        <f>SUM(T158:T162)</f>
        <v>1785.26</v>
      </c>
      <c r="L160" s="35"/>
    </row>
    <row r="161" spans="1:26" ht="14.25" x14ac:dyDescent="0.2">
      <c r="A161" s="49"/>
      <c r="B161" s="50"/>
      <c r="C161" s="50" t="s">
        <v>686</v>
      </c>
      <c r="D161" s="31" t="s">
        <v>685</v>
      </c>
      <c r="E161" s="13">
        <f>Source!CA93</f>
        <v>70</v>
      </c>
      <c r="F161" s="85" t="str">
        <f>CONCATENATE(" )", Source!DM93, Source!FU93, "=", Source!FY93)</f>
        <v xml:space="preserve"> )*0,85=59,5</v>
      </c>
      <c r="G161" s="86"/>
      <c r="H161" s="34">
        <f>SUM(U158:U162)</f>
        <v>183.93</v>
      </c>
      <c r="I161" s="37"/>
      <c r="J161" s="29">
        <f>Source!AU93</f>
        <v>60</v>
      </c>
      <c r="K161" s="34">
        <f>SUM(V158:V162)</f>
        <v>1322.42</v>
      </c>
      <c r="L161" s="35"/>
    </row>
    <row r="162" spans="1:26" ht="14.25" x14ac:dyDescent="0.2">
      <c r="A162" s="51"/>
      <c r="B162" s="52"/>
      <c r="C162" s="52" t="s">
        <v>687</v>
      </c>
      <c r="D162" s="38" t="s">
        <v>688</v>
      </c>
      <c r="E162" s="39">
        <f>Source!AQ93</f>
        <v>0.9</v>
      </c>
      <c r="F162" s="40"/>
      <c r="G162" s="41" t="str">
        <f>Source!DI93</f>
        <v>)*1,15</v>
      </c>
      <c r="H162" s="42"/>
      <c r="I162" s="41"/>
      <c r="J162" s="41"/>
      <c r="K162" s="42"/>
      <c r="L162" s="43">
        <f>Source!U93</f>
        <v>36.224999999999994</v>
      </c>
    </row>
    <row r="163" spans="1:26" ht="15" x14ac:dyDescent="0.25">
      <c r="G163" s="73">
        <f>H159+H160+H161</f>
        <v>743.44</v>
      </c>
      <c r="H163" s="73"/>
      <c r="J163" s="73">
        <f>K159+K160+K161</f>
        <v>5311.71</v>
      </c>
      <c r="K163" s="73"/>
      <c r="L163" s="44">
        <f>Source!U93</f>
        <v>36.224999999999994</v>
      </c>
      <c r="O163" s="27">
        <f>G163</f>
        <v>743.44</v>
      </c>
      <c r="P163" s="27">
        <f>J163</f>
        <v>5311.71</v>
      </c>
      <c r="Q163" s="27">
        <f>L163</f>
        <v>36.224999999999994</v>
      </c>
      <c r="W163">
        <f>IF(Source!BI93&lt;=1,H159+H160+H161, 0)</f>
        <v>743.44</v>
      </c>
      <c r="X163">
        <f>IF(Source!BI93=2,H159+H160+H161, 0)</f>
        <v>0</v>
      </c>
      <c r="Y163">
        <f>IF(Source!BI93=3,H159+H160+H161, 0)</f>
        <v>0</v>
      </c>
      <c r="Z163">
        <f>IF(Source!BI93=4,H159+H160+H161, 0)</f>
        <v>0</v>
      </c>
    </row>
    <row r="164" spans="1:26" ht="28.5" x14ac:dyDescent="0.2">
      <c r="A164" s="49" t="str">
        <f>Source!E95</f>
        <v>14</v>
      </c>
      <c r="B164" s="50" t="str">
        <f>Source!F95</f>
        <v>15-04-006-03</v>
      </c>
      <c r="C164" s="50" t="str">
        <f>Source!G95</f>
        <v>Покрытие поверхностей грунтовкой глубокого проникновения за 1 раз стен</v>
      </c>
      <c r="D164" s="31" t="str">
        <f>Source!H95</f>
        <v>100 м2</v>
      </c>
      <c r="E164" s="13">
        <f>Source!I95</f>
        <v>0.35</v>
      </c>
      <c r="F164" s="32">
        <f>Source!AL95+Source!AM95+Source!AO95</f>
        <v>64.16</v>
      </c>
      <c r="G164" s="33"/>
      <c r="H164" s="34"/>
      <c r="I164" s="33" t="str">
        <f>Source!BO95</f>
        <v/>
      </c>
      <c r="J164" s="33"/>
      <c r="K164" s="34"/>
      <c r="L164" s="35"/>
      <c r="S164">
        <f>ROUND((Source!FX95/100)*((ROUND(Source!AF95*Source!I95, 2)+ROUND(Source!AE95*Source!I95, 2))), 2)</f>
        <v>24.07</v>
      </c>
      <c r="T164">
        <f>Source!X95</f>
        <v>172.56</v>
      </c>
      <c r="U164">
        <f>ROUND((Source!FY95/100)*((ROUND(Source!AF95*Source!I95, 2)+ROUND(Source!AE95*Source!I95, 2))), 2)</f>
        <v>11.91</v>
      </c>
      <c r="V164">
        <f>Source!Y95</f>
        <v>85.37</v>
      </c>
    </row>
    <row r="165" spans="1:26" x14ac:dyDescent="0.2">
      <c r="C165" s="26" t="str">
        <f>"Объем: "&amp;Source!I95&amp;"=35/"&amp;"100"</f>
        <v>Объем: 0,35=35/100</v>
      </c>
    </row>
    <row r="166" spans="1:26" ht="14.25" x14ac:dyDescent="0.2">
      <c r="A166" s="49"/>
      <c r="B166" s="50"/>
      <c r="C166" s="50" t="s">
        <v>682</v>
      </c>
      <c r="D166" s="31"/>
      <c r="E166" s="13"/>
      <c r="F166" s="32">
        <f>Source!AO95</f>
        <v>63.01</v>
      </c>
      <c r="G166" s="33" t="str">
        <f>Source!DG95</f>
        <v>)*1,15</v>
      </c>
      <c r="H166" s="34">
        <f>ROUND(Source!AF95*Source!I95, 2)</f>
        <v>25.36</v>
      </c>
      <c r="I166" s="33"/>
      <c r="J166" s="33">
        <f>IF(Source!BA95&lt;&gt; 0, Source!BA95, 1)</f>
        <v>7.13</v>
      </c>
      <c r="K166" s="34">
        <f>Source!S95</f>
        <v>180.83</v>
      </c>
      <c r="L166" s="35"/>
      <c r="R166">
        <f>H166</f>
        <v>25.36</v>
      </c>
    </row>
    <row r="167" spans="1:26" ht="14.25" x14ac:dyDescent="0.2">
      <c r="A167" s="49"/>
      <c r="B167" s="50"/>
      <c r="C167" s="50" t="s">
        <v>257</v>
      </c>
      <c r="D167" s="31"/>
      <c r="E167" s="13"/>
      <c r="F167" s="32">
        <f>Source!AM95</f>
        <v>0.97</v>
      </c>
      <c r="G167" s="33" t="str">
        <f>Source!DE95</f>
        <v>)*1,25</v>
      </c>
      <c r="H167" s="34">
        <f>ROUND(Source!AD95*Source!I95, 2)</f>
        <v>0.42</v>
      </c>
      <c r="I167" s="33"/>
      <c r="J167" s="33">
        <f>IF(Source!BB95&lt;&gt; 0, Source!BB95, 1)</f>
        <v>7.13</v>
      </c>
      <c r="K167" s="34">
        <f>Source!Q95</f>
        <v>3.03</v>
      </c>
      <c r="L167" s="35"/>
    </row>
    <row r="168" spans="1:26" ht="14.25" x14ac:dyDescent="0.2">
      <c r="A168" s="49"/>
      <c r="B168" s="50"/>
      <c r="C168" s="50" t="s">
        <v>683</v>
      </c>
      <c r="D168" s="31"/>
      <c r="E168" s="13"/>
      <c r="F168" s="32">
        <f>Source!AN95</f>
        <v>0.26</v>
      </c>
      <c r="G168" s="33" t="str">
        <f>Source!DF95</f>
        <v>)*1,25</v>
      </c>
      <c r="H168" s="36">
        <f>ROUND(Source!AE95*Source!I95, 2)</f>
        <v>0.11</v>
      </c>
      <c r="I168" s="33"/>
      <c r="J168" s="33">
        <f>IF(Source!BS95&lt;&gt; 0, Source!BS95, 1)</f>
        <v>7.13</v>
      </c>
      <c r="K168" s="36">
        <f>Source!R95</f>
        <v>0.81</v>
      </c>
      <c r="L168" s="35"/>
      <c r="R168">
        <f>H168</f>
        <v>0.11</v>
      </c>
    </row>
    <row r="169" spans="1:26" ht="14.25" x14ac:dyDescent="0.2">
      <c r="A169" s="49"/>
      <c r="B169" s="50"/>
      <c r="C169" s="50" t="s">
        <v>689</v>
      </c>
      <c r="D169" s="31"/>
      <c r="E169" s="13"/>
      <c r="F169" s="32">
        <f>Source!AL95</f>
        <v>0.18</v>
      </c>
      <c r="G169" s="33" t="str">
        <f>Source!DD95</f>
        <v/>
      </c>
      <c r="H169" s="34">
        <f>ROUND(Source!AC95*Source!I95, 2)</f>
        <v>0.06</v>
      </c>
      <c r="I169" s="33"/>
      <c r="J169" s="33">
        <f>IF(Source!BC95&lt;&gt; 0, Source!BC95, 1)</f>
        <v>7.13</v>
      </c>
      <c r="K169" s="34">
        <f>Source!P95</f>
        <v>0.45</v>
      </c>
      <c r="L169" s="35"/>
    </row>
    <row r="170" spans="1:26" ht="14.25" x14ac:dyDescent="0.2">
      <c r="A170" s="49"/>
      <c r="B170" s="50"/>
      <c r="C170" s="50" t="s">
        <v>684</v>
      </c>
      <c r="D170" s="31" t="s">
        <v>685</v>
      </c>
      <c r="E170" s="13">
        <f>Source!BZ95</f>
        <v>105</v>
      </c>
      <c r="F170" s="85" t="str">
        <f>CONCATENATE(" )", Source!DL95, Source!FT95, "=", Source!FX95)</f>
        <v xml:space="preserve"> )*0,9=94,5</v>
      </c>
      <c r="G170" s="86"/>
      <c r="H170" s="34">
        <f>SUM(S164:S174)</f>
        <v>24.07</v>
      </c>
      <c r="I170" s="37"/>
      <c r="J170" s="29">
        <f>Source!AT95</f>
        <v>95</v>
      </c>
      <c r="K170" s="34">
        <f>SUM(T164:T174)</f>
        <v>172.56</v>
      </c>
      <c r="L170" s="35"/>
    </row>
    <row r="171" spans="1:26" ht="14.25" x14ac:dyDescent="0.2">
      <c r="A171" s="49"/>
      <c r="B171" s="50"/>
      <c r="C171" s="50" t="s">
        <v>686</v>
      </c>
      <c r="D171" s="31" t="s">
        <v>685</v>
      </c>
      <c r="E171" s="13">
        <f>Source!CA95</f>
        <v>55</v>
      </c>
      <c r="F171" s="85" t="str">
        <f>CONCATENATE(" )", Source!DM95, Source!FU95, "=", Source!FY95)</f>
        <v xml:space="preserve"> )*0,85=46,75</v>
      </c>
      <c r="G171" s="86"/>
      <c r="H171" s="34">
        <f>SUM(U164:U174)</f>
        <v>11.91</v>
      </c>
      <c r="I171" s="37"/>
      <c r="J171" s="29">
        <f>Source!AU95</f>
        <v>47</v>
      </c>
      <c r="K171" s="34">
        <f>SUM(V164:V174)</f>
        <v>85.37</v>
      </c>
      <c r="L171" s="35"/>
    </row>
    <row r="172" spans="1:26" ht="14.25" x14ac:dyDescent="0.2">
      <c r="A172" s="49"/>
      <c r="B172" s="50"/>
      <c r="C172" s="50" t="s">
        <v>687</v>
      </c>
      <c r="D172" s="31" t="s">
        <v>688</v>
      </c>
      <c r="E172" s="13">
        <f>Source!AQ95</f>
        <v>6.55</v>
      </c>
      <c r="F172" s="32"/>
      <c r="G172" s="33" t="str">
        <f>Source!DI95</f>
        <v>)*1,15</v>
      </c>
      <c r="H172" s="34"/>
      <c r="I172" s="33"/>
      <c r="J172" s="33"/>
      <c r="K172" s="34"/>
      <c r="L172" s="45">
        <f>Source!U95</f>
        <v>2.6363749999999992</v>
      </c>
    </row>
    <row r="173" spans="1:26" ht="14.25" x14ac:dyDescent="0.2">
      <c r="A173" s="49" t="str">
        <f>Source!E97</f>
        <v>14,1</v>
      </c>
      <c r="B173" s="50" t="str">
        <f>Source!F97</f>
        <v>14.4.01.21</v>
      </c>
      <c r="C173" s="50" t="str">
        <f>Source!G97</f>
        <v>Грунтовка</v>
      </c>
      <c r="D173" s="31" t="str">
        <f>Source!H97</f>
        <v>т</v>
      </c>
      <c r="E173" s="13">
        <f>Source!I97</f>
        <v>4.5500000000000002E-3</v>
      </c>
      <c r="F173" s="32">
        <f>Source!AL97+Source!AM97+Source!AO97</f>
        <v>0</v>
      </c>
      <c r="G173" s="46" t="s">
        <v>6</v>
      </c>
      <c r="H173" s="34">
        <f>ROUND(Source!AC97*Source!I97, 2)+ROUND(Source!AD97*Source!I97, 2)+ROUND(Source!AF97*Source!I97, 2)</f>
        <v>0</v>
      </c>
      <c r="I173" s="33"/>
      <c r="J173" s="33">
        <f>IF(Source!BC97&lt;&gt; 0, Source!BC97, 1)</f>
        <v>7.13</v>
      </c>
      <c r="K173" s="34">
        <f>Source!O97</f>
        <v>0</v>
      </c>
      <c r="L173" s="35"/>
      <c r="S173">
        <f>ROUND((Source!FX97/100)*((ROUND(Source!AF97*Source!I97, 2)+ROUND(Source!AE97*Source!I97, 2))), 2)</f>
        <v>0</v>
      </c>
      <c r="T173">
        <f>Source!X97</f>
        <v>0</v>
      </c>
      <c r="U173">
        <f>ROUND((Source!FY97/100)*((ROUND(Source!AF97*Source!I97, 2)+ROUND(Source!AE97*Source!I97, 2))), 2)</f>
        <v>0</v>
      </c>
      <c r="V173">
        <f>Source!Y97</f>
        <v>0</v>
      </c>
      <c r="W173">
        <f>IF(Source!BI97&lt;=1,H173, 0)</f>
        <v>0</v>
      </c>
      <c r="X173">
        <f>IF(Source!BI97=2,H173, 0)</f>
        <v>0</v>
      </c>
      <c r="Y173">
        <f>IF(Source!BI97=3,H173, 0)</f>
        <v>0</v>
      </c>
      <c r="Z173">
        <f>IF(Source!BI97=4,H173, 0)</f>
        <v>0</v>
      </c>
    </row>
    <row r="174" spans="1:26" ht="28.5" x14ac:dyDescent="0.2">
      <c r="A174" s="51" t="str">
        <f>Source!E99</f>
        <v>14,2</v>
      </c>
      <c r="B174" s="52" t="str">
        <f>Source!F99</f>
        <v>14.3.01.01-0001</v>
      </c>
      <c r="C174" s="52" t="str">
        <f>Source!G99</f>
        <v>Грунтовка: «Бетоконтакт», КНАУФ</v>
      </c>
      <c r="D174" s="38" t="str">
        <f>Source!H99</f>
        <v>кг</v>
      </c>
      <c r="E174" s="39">
        <f>Source!I99</f>
        <v>4.55</v>
      </c>
      <c r="F174" s="40">
        <f>Source!AL99+Source!AM99+Source!AO99</f>
        <v>15.09</v>
      </c>
      <c r="G174" s="47" t="s">
        <v>6</v>
      </c>
      <c r="H174" s="42">
        <f>ROUND(Source!AC99*Source!I99, 2)+ROUND(Source!AD99*Source!I99, 2)+ROUND(Source!AF99*Source!I99, 2)</f>
        <v>68.66</v>
      </c>
      <c r="I174" s="41"/>
      <c r="J174" s="41">
        <f>IF(Source!BC99&lt;&gt; 0, Source!BC99, 1)</f>
        <v>7.13</v>
      </c>
      <c r="K174" s="42">
        <f>Source!O99</f>
        <v>489.54</v>
      </c>
      <c r="L174" s="48"/>
      <c r="S174">
        <f>ROUND((Source!FX99/100)*((ROUND(Source!AF99*Source!I99, 2)+ROUND(Source!AE99*Source!I99, 2))), 2)</f>
        <v>0</v>
      </c>
      <c r="T174">
        <f>Source!X99</f>
        <v>0</v>
      </c>
      <c r="U174">
        <f>ROUND((Source!FY99/100)*((ROUND(Source!AF99*Source!I99, 2)+ROUND(Source!AE99*Source!I99, 2))), 2)</f>
        <v>0</v>
      </c>
      <c r="V174">
        <f>Source!Y99</f>
        <v>0</v>
      </c>
      <c r="W174">
        <f>IF(Source!BI99&lt;=1,H174, 0)</f>
        <v>68.66</v>
      </c>
      <c r="X174">
        <f>IF(Source!BI99=2,H174, 0)</f>
        <v>0</v>
      </c>
      <c r="Y174">
        <f>IF(Source!BI99=3,H174, 0)</f>
        <v>0</v>
      </c>
      <c r="Z174">
        <f>IF(Source!BI99=4,H174, 0)</f>
        <v>0</v>
      </c>
    </row>
    <row r="175" spans="1:26" ht="15" x14ac:dyDescent="0.25">
      <c r="G175" s="73">
        <f>H166+H167+H169+H170+H171+SUM(H173:H174)</f>
        <v>130.47999999999999</v>
      </c>
      <c r="H175" s="73"/>
      <c r="J175" s="73">
        <f>K166+K167+K169+K170+K171+SUM(K173:K174)</f>
        <v>931.78</v>
      </c>
      <c r="K175" s="73"/>
      <c r="L175" s="44">
        <f>Source!U95</f>
        <v>2.6363749999999992</v>
      </c>
      <c r="O175" s="27">
        <f>G175</f>
        <v>130.47999999999999</v>
      </c>
      <c r="P175" s="27">
        <f>J175</f>
        <v>931.78</v>
      </c>
      <c r="Q175" s="27">
        <f>L175</f>
        <v>2.6363749999999992</v>
      </c>
      <c r="W175">
        <f>IF(Source!BI95&lt;=1,H166+H167+H169+H170+H171, 0)</f>
        <v>61.819999999999993</v>
      </c>
      <c r="X175">
        <f>IF(Source!BI95=2,H166+H167+H169+H170+H171, 0)</f>
        <v>0</v>
      </c>
      <c r="Y175">
        <f>IF(Source!BI95=3,H166+H167+H169+H170+H171, 0)</f>
        <v>0</v>
      </c>
      <c r="Z175">
        <f>IF(Source!BI95=4,H166+H167+H169+H170+H171, 0)</f>
        <v>0</v>
      </c>
    </row>
    <row r="176" spans="1:26" ht="42.75" x14ac:dyDescent="0.2">
      <c r="A176" s="49" t="str">
        <f>Source!E101</f>
        <v>15</v>
      </c>
      <c r="B176" s="50" t="str">
        <f>Source!F101</f>
        <v>15-04-006-01</v>
      </c>
      <c r="C176" s="50" t="str">
        <f>Source!G101</f>
        <v>Покрытие поверхностей грунтовкой глубокого проникновения за 1 раз потолков</v>
      </c>
      <c r="D176" s="31" t="str">
        <f>Source!H101</f>
        <v>100 м2</v>
      </c>
      <c r="E176" s="13">
        <f>Source!I101</f>
        <v>0.17</v>
      </c>
      <c r="F176" s="32">
        <f>Source!AL101+Source!AM101+Source!AO101</f>
        <v>79.070000000000007</v>
      </c>
      <c r="G176" s="33"/>
      <c r="H176" s="34"/>
      <c r="I176" s="33" t="str">
        <f>Source!BO101</f>
        <v/>
      </c>
      <c r="J176" s="33"/>
      <c r="K176" s="34"/>
      <c r="L176" s="35"/>
      <c r="S176">
        <f>ROUND((Source!FX101/100)*((ROUND(Source!AF101*Source!I101, 2)+ROUND(Source!AE101*Source!I101, 2))), 2)</f>
        <v>14.45</v>
      </c>
      <c r="T176">
        <f>Source!X101</f>
        <v>103.55</v>
      </c>
      <c r="U176">
        <f>ROUND((Source!FY101/100)*((ROUND(Source!AF101*Source!I101, 2)+ROUND(Source!AE101*Source!I101, 2))), 2)</f>
        <v>7.15</v>
      </c>
      <c r="V176">
        <f>Source!Y101</f>
        <v>51.23</v>
      </c>
    </row>
    <row r="177" spans="1:26" x14ac:dyDescent="0.2">
      <c r="C177" s="26" t="str">
        <f>"Объем: "&amp;Source!I101&amp;"=17/"&amp;"100"</f>
        <v>Объем: 0,17=17/100</v>
      </c>
    </row>
    <row r="178" spans="1:26" ht="14.25" x14ac:dyDescent="0.2">
      <c r="A178" s="49"/>
      <c r="B178" s="50"/>
      <c r="C178" s="50" t="s">
        <v>682</v>
      </c>
      <c r="D178" s="31"/>
      <c r="E178" s="13"/>
      <c r="F178" s="32">
        <f>Source!AO101</f>
        <v>77.92</v>
      </c>
      <c r="G178" s="33" t="str">
        <f>Source!DG101</f>
        <v>)*1,15</v>
      </c>
      <c r="H178" s="34">
        <f>ROUND(Source!AF101*Source!I101, 2)</f>
        <v>15.23</v>
      </c>
      <c r="I178" s="33"/>
      <c r="J178" s="33">
        <f>IF(Source!BA101&lt;&gt; 0, Source!BA101, 1)</f>
        <v>7.13</v>
      </c>
      <c r="K178" s="34">
        <f>Source!S101</f>
        <v>108.61</v>
      </c>
      <c r="L178" s="35"/>
      <c r="R178">
        <f>H178</f>
        <v>15.23</v>
      </c>
    </row>
    <row r="179" spans="1:26" ht="14.25" x14ac:dyDescent="0.2">
      <c r="A179" s="49"/>
      <c r="B179" s="50"/>
      <c r="C179" s="50" t="s">
        <v>257</v>
      </c>
      <c r="D179" s="31"/>
      <c r="E179" s="13"/>
      <c r="F179" s="32">
        <f>Source!AM101</f>
        <v>0.97</v>
      </c>
      <c r="G179" s="33" t="str">
        <f>Source!DE101</f>
        <v>)*1,25</v>
      </c>
      <c r="H179" s="34">
        <f>ROUND(Source!AD101*Source!I101, 2)</f>
        <v>0.21</v>
      </c>
      <c r="I179" s="33"/>
      <c r="J179" s="33">
        <f>IF(Source!BB101&lt;&gt; 0, Source!BB101, 1)</f>
        <v>7.13</v>
      </c>
      <c r="K179" s="34">
        <f>Source!Q101</f>
        <v>1.47</v>
      </c>
      <c r="L179" s="35"/>
    </row>
    <row r="180" spans="1:26" ht="14.25" x14ac:dyDescent="0.2">
      <c r="A180" s="49"/>
      <c r="B180" s="50"/>
      <c r="C180" s="50" t="s">
        <v>683</v>
      </c>
      <c r="D180" s="31"/>
      <c r="E180" s="13"/>
      <c r="F180" s="32">
        <f>Source!AN101</f>
        <v>0.26</v>
      </c>
      <c r="G180" s="33" t="str">
        <f>Source!DF101</f>
        <v>)*1,25</v>
      </c>
      <c r="H180" s="36">
        <f>ROUND(Source!AE101*Source!I101, 2)</f>
        <v>0.06</v>
      </c>
      <c r="I180" s="33"/>
      <c r="J180" s="33">
        <f>IF(Source!BS101&lt;&gt; 0, Source!BS101, 1)</f>
        <v>7.13</v>
      </c>
      <c r="K180" s="36">
        <f>Source!R101</f>
        <v>0.39</v>
      </c>
      <c r="L180" s="35"/>
      <c r="R180">
        <f>H180</f>
        <v>0.06</v>
      </c>
    </row>
    <row r="181" spans="1:26" ht="14.25" x14ac:dyDescent="0.2">
      <c r="A181" s="49"/>
      <c r="B181" s="50"/>
      <c r="C181" s="50" t="s">
        <v>689</v>
      </c>
      <c r="D181" s="31"/>
      <c r="E181" s="13"/>
      <c r="F181" s="32">
        <f>Source!AL101</f>
        <v>0.18</v>
      </c>
      <c r="G181" s="33" t="str">
        <f>Source!DD101</f>
        <v/>
      </c>
      <c r="H181" s="34">
        <f>ROUND(Source!AC101*Source!I101, 2)</f>
        <v>0.03</v>
      </c>
      <c r="I181" s="33"/>
      <c r="J181" s="33">
        <f>IF(Source!BC101&lt;&gt; 0, Source!BC101, 1)</f>
        <v>7.13</v>
      </c>
      <c r="K181" s="34">
        <f>Source!P101</f>
        <v>0.22</v>
      </c>
      <c r="L181" s="35"/>
    </row>
    <row r="182" spans="1:26" ht="14.25" x14ac:dyDescent="0.2">
      <c r="A182" s="49"/>
      <c r="B182" s="50"/>
      <c r="C182" s="50" t="s">
        <v>684</v>
      </c>
      <c r="D182" s="31" t="s">
        <v>685</v>
      </c>
      <c r="E182" s="13">
        <f>Source!BZ101</f>
        <v>105</v>
      </c>
      <c r="F182" s="85" t="str">
        <f>CONCATENATE(" )", Source!DL101, Source!FT101, "=", Source!FX101)</f>
        <v xml:space="preserve"> )*0,9=94,5</v>
      </c>
      <c r="G182" s="86"/>
      <c r="H182" s="34">
        <f>SUM(S176:S186)</f>
        <v>14.45</v>
      </c>
      <c r="I182" s="37"/>
      <c r="J182" s="29">
        <f>Source!AT101</f>
        <v>95</v>
      </c>
      <c r="K182" s="34">
        <f>SUM(T176:T186)</f>
        <v>103.55</v>
      </c>
      <c r="L182" s="35"/>
    </row>
    <row r="183" spans="1:26" ht="14.25" x14ac:dyDescent="0.2">
      <c r="A183" s="49"/>
      <c r="B183" s="50"/>
      <c r="C183" s="50" t="s">
        <v>686</v>
      </c>
      <c r="D183" s="31" t="s">
        <v>685</v>
      </c>
      <c r="E183" s="13">
        <f>Source!CA101</f>
        <v>55</v>
      </c>
      <c r="F183" s="85" t="str">
        <f>CONCATENATE(" )", Source!DM101, Source!FU101, "=", Source!FY101)</f>
        <v xml:space="preserve"> )*0,85=46,75</v>
      </c>
      <c r="G183" s="86"/>
      <c r="H183" s="34">
        <f>SUM(U176:U186)</f>
        <v>7.15</v>
      </c>
      <c r="I183" s="37"/>
      <c r="J183" s="29">
        <f>Source!AU101</f>
        <v>47</v>
      </c>
      <c r="K183" s="34">
        <f>SUM(V176:V186)</f>
        <v>51.23</v>
      </c>
      <c r="L183" s="35"/>
    </row>
    <row r="184" spans="1:26" ht="14.25" x14ac:dyDescent="0.2">
      <c r="A184" s="49"/>
      <c r="B184" s="50"/>
      <c r="C184" s="50" t="s">
        <v>687</v>
      </c>
      <c r="D184" s="31" t="s">
        <v>688</v>
      </c>
      <c r="E184" s="13">
        <f>Source!AQ101</f>
        <v>8.1</v>
      </c>
      <c r="F184" s="32"/>
      <c r="G184" s="33" t="str">
        <f>Source!DI101</f>
        <v>)*1,15</v>
      </c>
      <c r="H184" s="34"/>
      <c r="I184" s="33"/>
      <c r="J184" s="33"/>
      <c r="K184" s="34"/>
      <c r="L184" s="45">
        <f>Source!U101</f>
        <v>1.58355</v>
      </c>
    </row>
    <row r="185" spans="1:26" ht="14.25" x14ac:dyDescent="0.2">
      <c r="A185" s="49" t="str">
        <f>Source!E103</f>
        <v>15,1</v>
      </c>
      <c r="B185" s="50" t="str">
        <f>Source!F103</f>
        <v>14.4.01.21</v>
      </c>
      <c r="C185" s="50" t="str">
        <f>Source!G103</f>
        <v>Грунтовка</v>
      </c>
      <c r="D185" s="31" t="str">
        <f>Source!H103</f>
        <v>т</v>
      </c>
      <c r="E185" s="13">
        <f>Source!I103</f>
        <v>2.2100000000000002E-3</v>
      </c>
      <c r="F185" s="32">
        <f>Source!AL103+Source!AM103+Source!AO103</f>
        <v>0</v>
      </c>
      <c r="G185" s="46" t="s">
        <v>6</v>
      </c>
      <c r="H185" s="34">
        <f>ROUND(Source!AC103*Source!I103, 2)+ROUND(Source!AD103*Source!I103, 2)+ROUND(Source!AF103*Source!I103, 2)</f>
        <v>0</v>
      </c>
      <c r="I185" s="33"/>
      <c r="J185" s="33">
        <f>IF(Source!BC103&lt;&gt; 0, Source!BC103, 1)</f>
        <v>7.13</v>
      </c>
      <c r="K185" s="34">
        <f>Source!O103</f>
        <v>0</v>
      </c>
      <c r="L185" s="35"/>
      <c r="S185">
        <f>ROUND((Source!FX103/100)*((ROUND(Source!AF103*Source!I103, 2)+ROUND(Source!AE103*Source!I103, 2))), 2)</f>
        <v>0</v>
      </c>
      <c r="T185">
        <f>Source!X103</f>
        <v>0</v>
      </c>
      <c r="U185">
        <f>ROUND((Source!FY103/100)*((ROUND(Source!AF103*Source!I103, 2)+ROUND(Source!AE103*Source!I103, 2))), 2)</f>
        <v>0</v>
      </c>
      <c r="V185">
        <f>Source!Y103</f>
        <v>0</v>
      </c>
      <c r="W185">
        <f>IF(Source!BI103&lt;=1,H185, 0)</f>
        <v>0</v>
      </c>
      <c r="X185">
        <f>IF(Source!BI103=2,H185, 0)</f>
        <v>0</v>
      </c>
      <c r="Y185">
        <f>IF(Source!BI103=3,H185, 0)</f>
        <v>0</v>
      </c>
      <c r="Z185">
        <f>IF(Source!BI103=4,H185, 0)</f>
        <v>0</v>
      </c>
    </row>
    <row r="186" spans="1:26" ht="28.5" x14ac:dyDescent="0.2">
      <c r="A186" s="51" t="str">
        <f>Source!E105</f>
        <v>15,2</v>
      </c>
      <c r="B186" s="52" t="str">
        <f>Source!F105</f>
        <v>14.3.01.01-0001</v>
      </c>
      <c r="C186" s="52" t="str">
        <f>Source!G105</f>
        <v>Грунтовка: «Бетоконтакт», КНАУФ</v>
      </c>
      <c r="D186" s="38" t="str">
        <f>Source!H105</f>
        <v>кг</v>
      </c>
      <c r="E186" s="39">
        <f>Source!I105</f>
        <v>2.21</v>
      </c>
      <c r="F186" s="40">
        <f>Source!AL105+Source!AM105+Source!AO105</f>
        <v>15.09</v>
      </c>
      <c r="G186" s="47" t="s">
        <v>6</v>
      </c>
      <c r="H186" s="42">
        <f>ROUND(Source!AC105*Source!I105, 2)+ROUND(Source!AD105*Source!I105, 2)+ROUND(Source!AF105*Source!I105, 2)</f>
        <v>33.35</v>
      </c>
      <c r="I186" s="41"/>
      <c r="J186" s="41">
        <f>IF(Source!BC105&lt;&gt; 0, Source!BC105, 1)</f>
        <v>7.13</v>
      </c>
      <c r="K186" s="42">
        <f>Source!O105</f>
        <v>237.78</v>
      </c>
      <c r="L186" s="48"/>
      <c r="S186">
        <f>ROUND((Source!FX105/100)*((ROUND(Source!AF105*Source!I105, 2)+ROUND(Source!AE105*Source!I105, 2))), 2)</f>
        <v>0</v>
      </c>
      <c r="T186">
        <f>Source!X105</f>
        <v>0</v>
      </c>
      <c r="U186">
        <f>ROUND((Source!FY105/100)*((ROUND(Source!AF105*Source!I105, 2)+ROUND(Source!AE105*Source!I105, 2))), 2)</f>
        <v>0</v>
      </c>
      <c r="V186">
        <f>Source!Y105</f>
        <v>0</v>
      </c>
      <c r="W186">
        <f>IF(Source!BI105&lt;=1,H186, 0)</f>
        <v>33.35</v>
      </c>
      <c r="X186">
        <f>IF(Source!BI105=2,H186, 0)</f>
        <v>0</v>
      </c>
      <c r="Y186">
        <f>IF(Source!BI105=3,H186, 0)</f>
        <v>0</v>
      </c>
      <c r="Z186">
        <f>IF(Source!BI105=4,H186, 0)</f>
        <v>0</v>
      </c>
    </row>
    <row r="187" spans="1:26" ht="15" x14ac:dyDescent="0.25">
      <c r="G187" s="73">
        <f>H178+H179+H181+H182+H183+SUM(H185:H186)</f>
        <v>70.42</v>
      </c>
      <c r="H187" s="73"/>
      <c r="J187" s="73">
        <f>K178+K179+K181+K182+K183+SUM(K185:K186)</f>
        <v>502.86</v>
      </c>
      <c r="K187" s="73"/>
      <c r="L187" s="44">
        <f>Source!U101</f>
        <v>1.58355</v>
      </c>
      <c r="O187" s="27">
        <f>G187</f>
        <v>70.42</v>
      </c>
      <c r="P187" s="27">
        <f>J187</f>
        <v>502.86</v>
      </c>
      <c r="Q187" s="27">
        <f>L187</f>
        <v>1.58355</v>
      </c>
      <c r="W187">
        <f>IF(Source!BI101&lt;=1,H178+H179+H181+H182+H183, 0)</f>
        <v>37.07</v>
      </c>
      <c r="X187">
        <f>IF(Source!BI101=2,H178+H179+H181+H182+H183, 0)</f>
        <v>0</v>
      </c>
      <c r="Y187">
        <f>IF(Source!BI101=3,H178+H179+H181+H182+H183, 0)</f>
        <v>0</v>
      </c>
      <c r="Z187">
        <f>IF(Source!BI101=4,H178+H179+H181+H182+H183, 0)</f>
        <v>0</v>
      </c>
    </row>
    <row r="188" spans="1:26" ht="57" x14ac:dyDescent="0.2">
      <c r="A188" s="49" t="str">
        <f>Source!E107</f>
        <v>16</v>
      </c>
      <c r="B188" s="50" t="str">
        <f>Source!F107</f>
        <v>15-02-016-03</v>
      </c>
      <c r="C188" s="50" t="str">
        <f>Source!G107</f>
        <v>Штукатурка поверхностей внутри здания цементно-известковым или цементным раствором по камню и бетону улучшенная стен</v>
      </c>
      <c r="D188" s="31" t="str">
        <f>Source!H107</f>
        <v>100 м2</v>
      </c>
      <c r="E188" s="13">
        <f>Source!I107</f>
        <v>0.35</v>
      </c>
      <c r="F188" s="32">
        <f>Source!AL107+Source!AM107+Source!AO107</f>
        <v>2040.6800000000003</v>
      </c>
      <c r="G188" s="33"/>
      <c r="H188" s="34"/>
      <c r="I188" s="33" t="str">
        <f>Source!BO107</f>
        <v/>
      </c>
      <c r="J188" s="33"/>
      <c r="K188" s="34"/>
      <c r="L188" s="35"/>
      <c r="S188">
        <f>ROUND((Source!FX107/100)*((ROUND(Source!AF107*Source!I107, 2)+ROUND(Source!AE107*Source!I107, 2))), 2)</f>
        <v>331.69</v>
      </c>
      <c r="T188">
        <f>Source!X107</f>
        <v>2377.38</v>
      </c>
      <c r="U188">
        <f>ROUND((Source!FY107/100)*((ROUND(Source!AF107*Source!I107, 2)+ROUND(Source!AE107*Source!I107, 2))), 2)</f>
        <v>164.09</v>
      </c>
      <c r="V188">
        <f>Source!Y107</f>
        <v>1176.18</v>
      </c>
    </row>
    <row r="189" spans="1:26" x14ac:dyDescent="0.2">
      <c r="C189" s="26" t="str">
        <f>"Объем: "&amp;Source!I107&amp;"=35/"&amp;"100"</f>
        <v>Объем: 0,35=35/100</v>
      </c>
    </row>
    <row r="190" spans="1:26" ht="14.25" x14ac:dyDescent="0.2">
      <c r="A190" s="49"/>
      <c r="B190" s="50"/>
      <c r="C190" s="50" t="s">
        <v>682</v>
      </c>
      <c r="D190" s="31"/>
      <c r="E190" s="13"/>
      <c r="F190" s="32">
        <f>Source!AO107</f>
        <v>806.9</v>
      </c>
      <c r="G190" s="33" t="str">
        <f>Source!DG107</f>
        <v>)*1,15</v>
      </c>
      <c r="H190" s="34">
        <f>ROUND(Source!AF107*Source!I107, 2)</f>
        <v>324.77999999999997</v>
      </c>
      <c r="I190" s="33"/>
      <c r="J190" s="33">
        <f>IF(Source!BA107&lt;&gt; 0, Source!BA107, 1)</f>
        <v>7.13</v>
      </c>
      <c r="K190" s="34">
        <f>Source!S107</f>
        <v>2315.66</v>
      </c>
      <c r="L190" s="35"/>
      <c r="R190">
        <f>H190</f>
        <v>324.77999999999997</v>
      </c>
    </row>
    <row r="191" spans="1:26" ht="14.25" x14ac:dyDescent="0.2">
      <c r="A191" s="49"/>
      <c r="B191" s="50"/>
      <c r="C191" s="50" t="s">
        <v>257</v>
      </c>
      <c r="D191" s="31"/>
      <c r="E191" s="13"/>
      <c r="F191" s="32">
        <f>Source!AM107</f>
        <v>103.38</v>
      </c>
      <c r="G191" s="33" t="str">
        <f>Source!DE107</f>
        <v>)*1,25</v>
      </c>
      <c r="H191" s="34">
        <f>ROUND(Source!AD107*Source!I107, 2)</f>
        <v>45.23</v>
      </c>
      <c r="I191" s="33"/>
      <c r="J191" s="33">
        <f>IF(Source!BB107&lt;&gt; 0, Source!BB107, 1)</f>
        <v>7.13</v>
      </c>
      <c r="K191" s="34">
        <f>Source!Q107</f>
        <v>322.48</v>
      </c>
      <c r="L191" s="35"/>
    </row>
    <row r="192" spans="1:26" ht="14.25" x14ac:dyDescent="0.2">
      <c r="A192" s="49"/>
      <c r="B192" s="50"/>
      <c r="C192" s="50" t="s">
        <v>683</v>
      </c>
      <c r="D192" s="31"/>
      <c r="E192" s="13"/>
      <c r="F192" s="32">
        <f>Source!AN107</f>
        <v>59.9</v>
      </c>
      <c r="G192" s="33" t="str">
        <f>Source!DF107</f>
        <v>)*1,25</v>
      </c>
      <c r="H192" s="36">
        <f>ROUND(Source!AE107*Source!I107, 2)</f>
        <v>26.21</v>
      </c>
      <c r="I192" s="33"/>
      <c r="J192" s="33">
        <f>IF(Source!BS107&lt;&gt; 0, Source!BS107, 1)</f>
        <v>7.13</v>
      </c>
      <c r="K192" s="36">
        <f>Source!R107</f>
        <v>186.85</v>
      </c>
      <c r="L192" s="35"/>
      <c r="R192">
        <f>H192</f>
        <v>26.21</v>
      </c>
    </row>
    <row r="193" spans="1:26" ht="14.25" x14ac:dyDescent="0.2">
      <c r="A193" s="49"/>
      <c r="B193" s="50"/>
      <c r="C193" s="50" t="s">
        <v>689</v>
      </c>
      <c r="D193" s="31"/>
      <c r="E193" s="13"/>
      <c r="F193" s="32">
        <f>Source!AL107</f>
        <v>1130.4000000000001</v>
      </c>
      <c r="G193" s="33" t="str">
        <f>Source!DD107</f>
        <v/>
      </c>
      <c r="H193" s="34">
        <f>ROUND(Source!AC107*Source!I107, 2)</f>
        <v>395.64</v>
      </c>
      <c r="I193" s="33"/>
      <c r="J193" s="33">
        <f>IF(Source!BC107&lt;&gt; 0, Source!BC107, 1)</f>
        <v>7.13</v>
      </c>
      <c r="K193" s="34">
        <f>Source!P107</f>
        <v>2820.91</v>
      </c>
      <c r="L193" s="35"/>
    </row>
    <row r="194" spans="1:26" ht="14.25" x14ac:dyDescent="0.2">
      <c r="A194" s="49"/>
      <c r="B194" s="50"/>
      <c r="C194" s="50" t="s">
        <v>684</v>
      </c>
      <c r="D194" s="31" t="s">
        <v>685</v>
      </c>
      <c r="E194" s="13">
        <f>Source!BZ107</f>
        <v>105</v>
      </c>
      <c r="F194" s="85" t="str">
        <f>CONCATENATE(" )", Source!DL107, Source!FT107, "=", Source!FX107)</f>
        <v xml:space="preserve"> )*0,9=94,5</v>
      </c>
      <c r="G194" s="86"/>
      <c r="H194" s="34">
        <f>SUM(S188:S196)</f>
        <v>331.69</v>
      </c>
      <c r="I194" s="37"/>
      <c r="J194" s="29">
        <f>Source!AT107</f>
        <v>95</v>
      </c>
      <c r="K194" s="34">
        <f>SUM(T188:T196)</f>
        <v>2377.38</v>
      </c>
      <c r="L194" s="35"/>
    </row>
    <row r="195" spans="1:26" ht="14.25" x14ac:dyDescent="0.2">
      <c r="A195" s="49"/>
      <c r="B195" s="50"/>
      <c r="C195" s="50" t="s">
        <v>686</v>
      </c>
      <c r="D195" s="31" t="s">
        <v>685</v>
      </c>
      <c r="E195" s="13">
        <f>Source!CA107</f>
        <v>55</v>
      </c>
      <c r="F195" s="85" t="str">
        <f>CONCATENATE(" )", Source!DM107, Source!FU107, "=", Source!FY107)</f>
        <v xml:space="preserve"> )*0,85=46,75</v>
      </c>
      <c r="G195" s="86"/>
      <c r="H195" s="34">
        <f>SUM(U188:U196)</f>
        <v>164.09</v>
      </c>
      <c r="I195" s="37"/>
      <c r="J195" s="29">
        <f>Source!AU107</f>
        <v>47</v>
      </c>
      <c r="K195" s="34">
        <f>SUM(V188:V196)</f>
        <v>1176.18</v>
      </c>
      <c r="L195" s="35"/>
    </row>
    <row r="196" spans="1:26" ht="14.25" x14ac:dyDescent="0.2">
      <c r="A196" s="51"/>
      <c r="B196" s="52"/>
      <c r="C196" s="52" t="s">
        <v>687</v>
      </c>
      <c r="D196" s="38" t="s">
        <v>688</v>
      </c>
      <c r="E196" s="39">
        <f>Source!AQ107</f>
        <v>85.84</v>
      </c>
      <c r="F196" s="40"/>
      <c r="G196" s="41" t="str">
        <f>Source!DI107</f>
        <v>)*1,15</v>
      </c>
      <c r="H196" s="42"/>
      <c r="I196" s="41"/>
      <c r="J196" s="41"/>
      <c r="K196" s="42"/>
      <c r="L196" s="43">
        <f>Source!U107</f>
        <v>34.550599999999996</v>
      </c>
    </row>
    <row r="197" spans="1:26" ht="15" x14ac:dyDescent="0.25">
      <c r="G197" s="73">
        <f>H190+H191+H193+H194+H195</f>
        <v>1261.4299999999998</v>
      </c>
      <c r="H197" s="73"/>
      <c r="J197" s="73">
        <f>K190+K191+K193+K194+K195</f>
        <v>9012.6099999999988</v>
      </c>
      <c r="K197" s="73"/>
      <c r="L197" s="44">
        <f>Source!U107</f>
        <v>34.550599999999996</v>
      </c>
      <c r="O197" s="27">
        <f>G197</f>
        <v>1261.4299999999998</v>
      </c>
      <c r="P197" s="27">
        <f>J197</f>
        <v>9012.6099999999988</v>
      </c>
      <c r="Q197" s="27">
        <f>L197</f>
        <v>34.550599999999996</v>
      </c>
      <c r="W197">
        <f>IF(Source!BI107&lt;=1,H190+H191+H193+H194+H195, 0)</f>
        <v>1261.4299999999998</v>
      </c>
      <c r="X197">
        <f>IF(Source!BI107=2,H190+H191+H193+H194+H195, 0)</f>
        <v>0</v>
      </c>
      <c r="Y197">
        <f>IF(Source!BI107=3,H190+H191+H193+H194+H195, 0)</f>
        <v>0</v>
      </c>
      <c r="Z197">
        <f>IF(Source!BI107=4,H190+H191+H193+H194+H195, 0)</f>
        <v>0</v>
      </c>
    </row>
    <row r="198" spans="1:26" ht="42.75" x14ac:dyDescent="0.2">
      <c r="A198" s="49" t="str">
        <f>Source!E109</f>
        <v>17</v>
      </c>
      <c r="B198" s="50" t="str">
        <f>Source!F109</f>
        <v>15-04-005-03</v>
      </c>
      <c r="C198" s="50" t="str">
        <f>Source!G109</f>
        <v>Окраска поливинилацетатными водоэмульсионными составами улучшенная по штукатурке стен</v>
      </c>
      <c r="D198" s="31" t="str">
        <f>Source!H109</f>
        <v>100 м2</v>
      </c>
      <c r="E198" s="13">
        <f>Source!I109</f>
        <v>0.35</v>
      </c>
      <c r="F198" s="32">
        <f>Source!AL109+Source!AM109+Source!AO109</f>
        <v>675.6</v>
      </c>
      <c r="G198" s="33"/>
      <c r="H198" s="34"/>
      <c r="I198" s="33" t="str">
        <f>Source!BO109</f>
        <v/>
      </c>
      <c r="J198" s="33"/>
      <c r="K198" s="34"/>
      <c r="L198" s="35"/>
      <c r="S198">
        <f>ROUND((Source!FX109/100)*((ROUND(Source!AF109*Source!I109, 2)+ROUND(Source!AE109*Source!I109, 2))), 2)</f>
        <v>147.19999999999999</v>
      </c>
      <c r="T198">
        <f>Source!X109</f>
        <v>1055.08</v>
      </c>
      <c r="U198">
        <f>ROUND((Source!FY109/100)*((ROUND(Source!AF109*Source!I109, 2)+ROUND(Source!AE109*Source!I109, 2))), 2)</f>
        <v>72.819999999999993</v>
      </c>
      <c r="V198">
        <f>Source!Y109</f>
        <v>521.99</v>
      </c>
    </row>
    <row r="199" spans="1:26" x14ac:dyDescent="0.2">
      <c r="C199" s="26" t="str">
        <f>"Объем: "&amp;Source!I109&amp;"=35/"&amp;"100"</f>
        <v>Объем: 0,35=35/100</v>
      </c>
    </row>
    <row r="200" spans="1:26" ht="14.25" x14ac:dyDescent="0.2">
      <c r="A200" s="49"/>
      <c r="B200" s="50"/>
      <c r="C200" s="50" t="s">
        <v>682</v>
      </c>
      <c r="D200" s="31"/>
      <c r="E200" s="13"/>
      <c r="F200" s="32">
        <f>Source!AO109</f>
        <v>384.81</v>
      </c>
      <c r="G200" s="33" t="str">
        <f>Source!DG109</f>
        <v>)*1,15</v>
      </c>
      <c r="H200" s="34">
        <f>ROUND(Source!AF109*Source!I109, 2)</f>
        <v>154.88999999999999</v>
      </c>
      <c r="I200" s="33"/>
      <c r="J200" s="33">
        <f>IF(Source!BA109&lt;&gt; 0, Source!BA109, 1)</f>
        <v>7.13</v>
      </c>
      <c r="K200" s="34">
        <f>Source!S109</f>
        <v>1104.3399999999999</v>
      </c>
      <c r="L200" s="35"/>
      <c r="R200">
        <f>H200</f>
        <v>154.88999999999999</v>
      </c>
    </row>
    <row r="201" spans="1:26" ht="14.25" x14ac:dyDescent="0.2">
      <c r="A201" s="49"/>
      <c r="B201" s="50"/>
      <c r="C201" s="50" t="s">
        <v>257</v>
      </c>
      <c r="D201" s="31"/>
      <c r="E201" s="13"/>
      <c r="F201" s="32">
        <f>Source!AM109</f>
        <v>10.49</v>
      </c>
      <c r="G201" s="33" t="str">
        <f>Source!DE109</f>
        <v>)*1,25</v>
      </c>
      <c r="H201" s="34">
        <f>ROUND(Source!AD109*Source!I109, 2)</f>
        <v>4.59</v>
      </c>
      <c r="I201" s="33"/>
      <c r="J201" s="33">
        <f>IF(Source!BB109&lt;&gt; 0, Source!BB109, 1)</f>
        <v>7.13</v>
      </c>
      <c r="K201" s="34">
        <f>Source!Q109</f>
        <v>32.72</v>
      </c>
      <c r="L201" s="35"/>
    </row>
    <row r="202" spans="1:26" ht="14.25" x14ac:dyDescent="0.2">
      <c r="A202" s="49"/>
      <c r="B202" s="50"/>
      <c r="C202" s="50" t="s">
        <v>683</v>
      </c>
      <c r="D202" s="31"/>
      <c r="E202" s="13"/>
      <c r="F202" s="32">
        <f>Source!AN109</f>
        <v>2.0099999999999998</v>
      </c>
      <c r="G202" s="33" t="str">
        <f>Source!DF109</f>
        <v>)*1,25</v>
      </c>
      <c r="H202" s="36">
        <f>ROUND(Source!AE109*Source!I109, 2)</f>
        <v>0.88</v>
      </c>
      <c r="I202" s="33"/>
      <c r="J202" s="33">
        <f>IF(Source!BS109&lt;&gt; 0, Source!BS109, 1)</f>
        <v>7.13</v>
      </c>
      <c r="K202" s="36">
        <f>Source!R109</f>
        <v>6.27</v>
      </c>
      <c r="L202" s="35"/>
      <c r="R202">
        <f>H202</f>
        <v>0.88</v>
      </c>
    </row>
    <row r="203" spans="1:26" ht="14.25" x14ac:dyDescent="0.2">
      <c r="A203" s="49"/>
      <c r="B203" s="50"/>
      <c r="C203" s="50" t="s">
        <v>689</v>
      </c>
      <c r="D203" s="31"/>
      <c r="E203" s="13"/>
      <c r="F203" s="32">
        <f>Source!AL109</f>
        <v>280.3</v>
      </c>
      <c r="G203" s="33" t="str">
        <f>Source!DD109</f>
        <v/>
      </c>
      <c r="H203" s="34">
        <f>ROUND(Source!AC109*Source!I109, 2)</f>
        <v>98.11</v>
      </c>
      <c r="I203" s="33"/>
      <c r="J203" s="33">
        <f>IF(Source!BC109&lt;&gt; 0, Source!BC109, 1)</f>
        <v>7.13</v>
      </c>
      <c r="K203" s="34">
        <f>Source!P109</f>
        <v>699.49</v>
      </c>
      <c r="L203" s="35"/>
    </row>
    <row r="204" spans="1:26" ht="14.25" x14ac:dyDescent="0.2">
      <c r="A204" s="49"/>
      <c r="B204" s="50"/>
      <c r="C204" s="50" t="s">
        <v>684</v>
      </c>
      <c r="D204" s="31" t="s">
        <v>685</v>
      </c>
      <c r="E204" s="13">
        <f>Source!BZ109</f>
        <v>105</v>
      </c>
      <c r="F204" s="85" t="str">
        <f>CONCATENATE(" )", Source!DL109, Source!FT109, "=", Source!FX109)</f>
        <v xml:space="preserve"> )*0,9=94,5</v>
      </c>
      <c r="G204" s="86"/>
      <c r="H204" s="34">
        <f>SUM(S198:S208)</f>
        <v>147.19999999999999</v>
      </c>
      <c r="I204" s="37"/>
      <c r="J204" s="29">
        <f>Source!AT109</f>
        <v>95</v>
      </c>
      <c r="K204" s="34">
        <f>SUM(T198:T208)</f>
        <v>1055.08</v>
      </c>
      <c r="L204" s="35"/>
    </row>
    <row r="205" spans="1:26" ht="14.25" x14ac:dyDescent="0.2">
      <c r="A205" s="49"/>
      <c r="B205" s="50"/>
      <c r="C205" s="50" t="s">
        <v>686</v>
      </c>
      <c r="D205" s="31" t="s">
        <v>685</v>
      </c>
      <c r="E205" s="13">
        <f>Source!CA109</f>
        <v>55</v>
      </c>
      <c r="F205" s="85" t="str">
        <f>CONCATENATE(" )", Source!DM109, Source!FU109, "=", Source!FY109)</f>
        <v xml:space="preserve"> )*0,85=46,75</v>
      </c>
      <c r="G205" s="86"/>
      <c r="H205" s="34">
        <f>SUM(U198:U208)</f>
        <v>72.819999999999993</v>
      </c>
      <c r="I205" s="37"/>
      <c r="J205" s="29">
        <f>Source!AU109</f>
        <v>47</v>
      </c>
      <c r="K205" s="34">
        <f>SUM(V198:V208)</f>
        <v>521.99</v>
      </c>
      <c r="L205" s="35"/>
    </row>
    <row r="206" spans="1:26" ht="14.25" x14ac:dyDescent="0.2">
      <c r="A206" s="49"/>
      <c r="B206" s="50"/>
      <c r="C206" s="50" t="s">
        <v>687</v>
      </c>
      <c r="D206" s="31" t="s">
        <v>688</v>
      </c>
      <c r="E206" s="13">
        <f>Source!AQ109</f>
        <v>42.9</v>
      </c>
      <c r="F206" s="32"/>
      <c r="G206" s="33" t="str">
        <f>Source!DI109</f>
        <v>)*1,15</v>
      </c>
      <c r="H206" s="34"/>
      <c r="I206" s="33"/>
      <c r="J206" s="33"/>
      <c r="K206" s="34"/>
      <c r="L206" s="45">
        <f>Source!U109</f>
        <v>17.267249999999997</v>
      </c>
    </row>
    <row r="207" spans="1:26" ht="14.25" x14ac:dyDescent="0.2">
      <c r="A207" s="49" t="str">
        <f>Source!E111</f>
        <v>17,1</v>
      </c>
      <c r="B207" s="50" t="str">
        <f>Source!F111</f>
        <v>14.3.02.01</v>
      </c>
      <c r="C207" s="50" t="str">
        <f>Source!G111</f>
        <v>Краска водоэмульсионная</v>
      </c>
      <c r="D207" s="31" t="str">
        <f>Source!H111</f>
        <v>т</v>
      </c>
      <c r="E207" s="13">
        <f>Source!I111</f>
        <v>2.205E-2</v>
      </c>
      <c r="F207" s="32">
        <f>Source!AL111+Source!AM111+Source!AO111</f>
        <v>0</v>
      </c>
      <c r="G207" s="46" t="s">
        <v>6</v>
      </c>
      <c r="H207" s="34">
        <f>ROUND(Source!AC111*Source!I111, 2)+ROUND(Source!AD111*Source!I111, 2)+ROUND(Source!AF111*Source!I111, 2)</f>
        <v>0</v>
      </c>
      <c r="I207" s="33"/>
      <c r="J207" s="33">
        <f>IF(Source!BC111&lt;&gt; 0, Source!BC111, 1)</f>
        <v>7.13</v>
      </c>
      <c r="K207" s="34">
        <f>Source!O111</f>
        <v>0</v>
      </c>
      <c r="L207" s="35"/>
      <c r="S207">
        <f>ROUND((Source!FX111/100)*((ROUND(Source!AF111*Source!I111, 2)+ROUND(Source!AE111*Source!I111, 2))), 2)</f>
        <v>0</v>
      </c>
      <c r="T207">
        <f>Source!X111</f>
        <v>0</v>
      </c>
      <c r="U207">
        <f>ROUND((Source!FY111/100)*((ROUND(Source!AF111*Source!I111, 2)+ROUND(Source!AE111*Source!I111, 2))), 2)</f>
        <v>0</v>
      </c>
      <c r="V207">
        <f>Source!Y111</f>
        <v>0</v>
      </c>
      <c r="W207">
        <f>IF(Source!BI111&lt;=1,H207, 0)</f>
        <v>0</v>
      </c>
      <c r="X207">
        <f>IF(Source!BI111=2,H207, 0)</f>
        <v>0</v>
      </c>
      <c r="Y207">
        <f>IF(Source!BI111=3,H207, 0)</f>
        <v>0</v>
      </c>
      <c r="Z207">
        <f>IF(Source!BI111=4,H207, 0)</f>
        <v>0</v>
      </c>
    </row>
    <row r="208" spans="1:26" ht="28.5" x14ac:dyDescent="0.2">
      <c r="A208" s="51" t="str">
        <f>Source!E113</f>
        <v>17,2</v>
      </c>
      <c r="B208" s="52" t="str">
        <f>Source!F113</f>
        <v>14.3.02.01-0014</v>
      </c>
      <c r="C208" s="52" t="str">
        <f>Source!G113</f>
        <v>Краска акриловая Alpina RENOVA, CAPAROL водно-дисперсионная</v>
      </c>
      <c r="D208" s="38" t="str">
        <f>Source!H113</f>
        <v>т</v>
      </c>
      <c r="E208" s="39">
        <f>Source!I113</f>
        <v>2.205E-2</v>
      </c>
      <c r="F208" s="40">
        <f>Source!AL113+Source!AM113+Source!AO113</f>
        <v>7627.37</v>
      </c>
      <c r="G208" s="47" t="s">
        <v>6</v>
      </c>
      <c r="H208" s="42">
        <f>ROUND(Source!AC113*Source!I113, 2)+ROUND(Source!AD113*Source!I113, 2)+ROUND(Source!AF113*Source!I113, 2)</f>
        <v>168.18</v>
      </c>
      <c r="I208" s="41"/>
      <c r="J208" s="41">
        <f>IF(Source!BC113&lt;&gt; 0, Source!BC113, 1)</f>
        <v>7.13</v>
      </c>
      <c r="K208" s="42">
        <f>Source!O113</f>
        <v>1199.1500000000001</v>
      </c>
      <c r="L208" s="48"/>
      <c r="S208">
        <f>ROUND((Source!FX113/100)*((ROUND(Source!AF113*Source!I113, 2)+ROUND(Source!AE113*Source!I113, 2))), 2)</f>
        <v>0</v>
      </c>
      <c r="T208">
        <f>Source!X113</f>
        <v>0</v>
      </c>
      <c r="U208">
        <f>ROUND((Source!FY113/100)*((ROUND(Source!AF113*Source!I113, 2)+ROUND(Source!AE113*Source!I113, 2))), 2)</f>
        <v>0</v>
      </c>
      <c r="V208">
        <f>Source!Y113</f>
        <v>0</v>
      </c>
      <c r="W208">
        <f>IF(Source!BI113&lt;=1,H208, 0)</f>
        <v>168.18</v>
      </c>
      <c r="X208">
        <f>IF(Source!BI113=2,H208, 0)</f>
        <v>0</v>
      </c>
      <c r="Y208">
        <f>IF(Source!BI113=3,H208, 0)</f>
        <v>0</v>
      </c>
      <c r="Z208">
        <f>IF(Source!BI113=4,H208, 0)</f>
        <v>0</v>
      </c>
    </row>
    <row r="209" spans="1:26" ht="15" x14ac:dyDescent="0.25">
      <c r="G209" s="73">
        <f>H200+H201+H203+H204+H205+SUM(H207:H208)</f>
        <v>645.79</v>
      </c>
      <c r="H209" s="73"/>
      <c r="J209" s="73">
        <f>K200+K201+K203+K204+K205+SUM(K207:K208)</f>
        <v>4612.7700000000004</v>
      </c>
      <c r="K209" s="73"/>
      <c r="L209" s="44">
        <f>Source!U109</f>
        <v>17.267249999999997</v>
      </c>
      <c r="O209" s="27">
        <f>G209</f>
        <v>645.79</v>
      </c>
      <c r="P209" s="27">
        <f>J209</f>
        <v>4612.7700000000004</v>
      </c>
      <c r="Q209" s="27">
        <f>L209</f>
        <v>17.267249999999997</v>
      </c>
      <c r="W209">
        <f>IF(Source!BI109&lt;=1,H200+H201+H203+H204+H205, 0)</f>
        <v>477.60999999999996</v>
      </c>
      <c r="X209">
        <f>IF(Source!BI109=2,H200+H201+H203+H204+H205, 0)</f>
        <v>0</v>
      </c>
      <c r="Y209">
        <f>IF(Source!BI109=3,H200+H201+H203+H204+H205, 0)</f>
        <v>0</v>
      </c>
      <c r="Z209">
        <f>IF(Source!BI109=4,H200+H201+H203+H204+H205, 0)</f>
        <v>0</v>
      </c>
    </row>
    <row r="210" spans="1:26" ht="42.75" x14ac:dyDescent="0.2">
      <c r="A210" s="49" t="str">
        <f>Source!E115</f>
        <v>18</v>
      </c>
      <c r="B210" s="50" t="str">
        <f>Source!F115</f>
        <v>15-04-005-04</v>
      </c>
      <c r="C210" s="50" t="str">
        <f>Source!G115</f>
        <v>Окраска поливинилацетатными водоэмульсионными составами улучшенная по штукатурке потолков</v>
      </c>
      <c r="D210" s="31" t="str">
        <f>Source!H115</f>
        <v>100 м2</v>
      </c>
      <c r="E210" s="13">
        <f>Source!I115</f>
        <v>0.17</v>
      </c>
      <c r="F210" s="32">
        <f>Source!AL115+Source!AM115+Source!AO115</f>
        <v>792.1</v>
      </c>
      <c r="G210" s="33"/>
      <c r="H210" s="34"/>
      <c r="I210" s="33" t="str">
        <f>Source!BO115</f>
        <v/>
      </c>
      <c r="J210" s="33"/>
      <c r="K210" s="34"/>
      <c r="L210" s="35"/>
      <c r="S210">
        <f>ROUND((Source!FX115/100)*((ROUND(Source!AF115*Source!I115, 2)+ROUND(Source!AE115*Source!I115, 2))), 2)</f>
        <v>89.75</v>
      </c>
      <c r="T210">
        <f>Source!X115</f>
        <v>643.29999999999995</v>
      </c>
      <c r="U210">
        <f>ROUND((Source!FY115/100)*((ROUND(Source!AF115*Source!I115, 2)+ROUND(Source!AE115*Source!I115, 2))), 2)</f>
        <v>44.4</v>
      </c>
      <c r="V210">
        <f>Source!Y115</f>
        <v>318.27</v>
      </c>
    </row>
    <row r="211" spans="1:26" x14ac:dyDescent="0.2">
      <c r="C211" s="26" t="str">
        <f>"Объем: "&amp;Source!I115&amp;"=17/"&amp;"100"</f>
        <v>Объем: 0,17=17/100</v>
      </c>
    </row>
    <row r="212" spans="1:26" ht="14.25" x14ac:dyDescent="0.2">
      <c r="A212" s="49"/>
      <c r="B212" s="50"/>
      <c r="C212" s="50" t="s">
        <v>682</v>
      </c>
      <c r="D212" s="31"/>
      <c r="E212" s="13"/>
      <c r="F212" s="32">
        <f>Source!AO115</f>
        <v>483.48</v>
      </c>
      <c r="G212" s="33" t="str">
        <f>Source!DG115</f>
        <v>)*1,15</v>
      </c>
      <c r="H212" s="34">
        <f>ROUND(Source!AF115*Source!I115, 2)</f>
        <v>94.52</v>
      </c>
      <c r="I212" s="33"/>
      <c r="J212" s="33">
        <f>IF(Source!BA115&lt;&gt; 0, Source!BA115, 1)</f>
        <v>7.13</v>
      </c>
      <c r="K212" s="34">
        <f>Source!S115</f>
        <v>673.93</v>
      </c>
      <c r="L212" s="35"/>
      <c r="R212">
        <f>H212</f>
        <v>94.52</v>
      </c>
    </row>
    <row r="213" spans="1:26" ht="14.25" x14ac:dyDescent="0.2">
      <c r="A213" s="49"/>
      <c r="B213" s="50"/>
      <c r="C213" s="50" t="s">
        <v>257</v>
      </c>
      <c r="D213" s="31"/>
      <c r="E213" s="13"/>
      <c r="F213" s="32">
        <f>Source!AM115</f>
        <v>11.14</v>
      </c>
      <c r="G213" s="33" t="str">
        <f>Source!DE115</f>
        <v>)*1,25</v>
      </c>
      <c r="H213" s="34">
        <f>ROUND(Source!AD115*Source!I115, 2)</f>
        <v>2.37</v>
      </c>
      <c r="I213" s="33"/>
      <c r="J213" s="33">
        <f>IF(Source!BB115&lt;&gt; 0, Source!BB115, 1)</f>
        <v>7.13</v>
      </c>
      <c r="K213" s="34">
        <f>Source!Q115</f>
        <v>16.88</v>
      </c>
      <c r="L213" s="35"/>
    </row>
    <row r="214" spans="1:26" ht="14.25" x14ac:dyDescent="0.2">
      <c r="A214" s="49"/>
      <c r="B214" s="50"/>
      <c r="C214" s="50" t="s">
        <v>683</v>
      </c>
      <c r="D214" s="31"/>
      <c r="E214" s="13"/>
      <c r="F214" s="32">
        <f>Source!AN115</f>
        <v>2.13</v>
      </c>
      <c r="G214" s="33" t="str">
        <f>Source!DF115</f>
        <v>)*1,25</v>
      </c>
      <c r="H214" s="36">
        <f>ROUND(Source!AE115*Source!I115, 2)</f>
        <v>0.45</v>
      </c>
      <c r="I214" s="33"/>
      <c r="J214" s="33">
        <f>IF(Source!BS115&lt;&gt; 0, Source!BS115, 1)</f>
        <v>7.13</v>
      </c>
      <c r="K214" s="36">
        <f>Source!R115</f>
        <v>3.23</v>
      </c>
      <c r="L214" s="35"/>
      <c r="R214">
        <f>H214</f>
        <v>0.45</v>
      </c>
    </row>
    <row r="215" spans="1:26" ht="14.25" x14ac:dyDescent="0.2">
      <c r="A215" s="49"/>
      <c r="B215" s="50"/>
      <c r="C215" s="50" t="s">
        <v>689</v>
      </c>
      <c r="D215" s="31"/>
      <c r="E215" s="13"/>
      <c r="F215" s="32">
        <f>Source!AL115</f>
        <v>297.48</v>
      </c>
      <c r="G215" s="33" t="str">
        <f>Source!DD115</f>
        <v/>
      </c>
      <c r="H215" s="34">
        <f>ROUND(Source!AC115*Source!I115, 2)</f>
        <v>50.57</v>
      </c>
      <c r="I215" s="33"/>
      <c r="J215" s="33">
        <f>IF(Source!BC115&lt;&gt; 0, Source!BC115, 1)</f>
        <v>7.13</v>
      </c>
      <c r="K215" s="34">
        <f>Source!P115</f>
        <v>360.58</v>
      </c>
      <c r="L215" s="35"/>
    </row>
    <row r="216" spans="1:26" ht="14.25" x14ac:dyDescent="0.2">
      <c r="A216" s="49"/>
      <c r="B216" s="50"/>
      <c r="C216" s="50" t="s">
        <v>684</v>
      </c>
      <c r="D216" s="31" t="s">
        <v>685</v>
      </c>
      <c r="E216" s="13">
        <f>Source!BZ115</f>
        <v>105</v>
      </c>
      <c r="F216" s="85" t="str">
        <f>CONCATENATE(" )", Source!DL115, Source!FT115, "=", Source!FX115)</f>
        <v xml:space="preserve"> )*0,9=94,5</v>
      </c>
      <c r="G216" s="86"/>
      <c r="H216" s="34">
        <f>SUM(S210:S220)</f>
        <v>89.75</v>
      </c>
      <c r="I216" s="37"/>
      <c r="J216" s="29">
        <f>Source!AT115</f>
        <v>95</v>
      </c>
      <c r="K216" s="34">
        <f>SUM(T210:T220)</f>
        <v>643.29999999999995</v>
      </c>
      <c r="L216" s="35"/>
    </row>
    <row r="217" spans="1:26" ht="14.25" x14ac:dyDescent="0.2">
      <c r="A217" s="49"/>
      <c r="B217" s="50"/>
      <c r="C217" s="50" t="s">
        <v>686</v>
      </c>
      <c r="D217" s="31" t="s">
        <v>685</v>
      </c>
      <c r="E217" s="13">
        <f>Source!CA115</f>
        <v>55</v>
      </c>
      <c r="F217" s="85" t="str">
        <f>CONCATENATE(" )", Source!DM115, Source!FU115, "=", Source!FY115)</f>
        <v xml:space="preserve"> )*0,85=46,75</v>
      </c>
      <c r="G217" s="86"/>
      <c r="H217" s="34">
        <f>SUM(U210:U220)</f>
        <v>44.4</v>
      </c>
      <c r="I217" s="37"/>
      <c r="J217" s="29">
        <f>Source!AU115</f>
        <v>47</v>
      </c>
      <c r="K217" s="34">
        <f>SUM(V210:V220)</f>
        <v>318.27</v>
      </c>
      <c r="L217" s="35"/>
    </row>
    <row r="218" spans="1:26" ht="14.25" x14ac:dyDescent="0.2">
      <c r="A218" s="49"/>
      <c r="B218" s="50"/>
      <c r="C218" s="50" t="s">
        <v>687</v>
      </c>
      <c r="D218" s="31" t="s">
        <v>688</v>
      </c>
      <c r="E218" s="13">
        <f>Source!AQ115</f>
        <v>53.9</v>
      </c>
      <c r="F218" s="32"/>
      <c r="G218" s="33" t="str">
        <f>Source!DI115</f>
        <v>)*1,15</v>
      </c>
      <c r="H218" s="34"/>
      <c r="I218" s="33"/>
      <c r="J218" s="33"/>
      <c r="K218" s="34"/>
      <c r="L218" s="45">
        <f>Source!U115</f>
        <v>10.53745</v>
      </c>
    </row>
    <row r="219" spans="1:26" ht="14.25" x14ac:dyDescent="0.2">
      <c r="A219" s="49" t="str">
        <f>Source!E117</f>
        <v>18,1</v>
      </c>
      <c r="B219" s="50" t="str">
        <f>Source!F117</f>
        <v>14.3.02.01</v>
      </c>
      <c r="C219" s="50" t="str">
        <f>Source!G117</f>
        <v>Краска водоэмульсионная</v>
      </c>
      <c r="D219" s="31" t="str">
        <f>Source!H117</f>
        <v>т</v>
      </c>
      <c r="E219" s="13">
        <f>Source!I117</f>
        <v>1.1730000000000003E-2</v>
      </c>
      <c r="F219" s="32">
        <f>Source!AL117+Source!AM117+Source!AO117</f>
        <v>0</v>
      </c>
      <c r="G219" s="46" t="s">
        <v>6</v>
      </c>
      <c r="H219" s="34">
        <f>ROUND(Source!AC117*Source!I117, 2)+ROUND(Source!AD117*Source!I117, 2)+ROUND(Source!AF117*Source!I117, 2)</f>
        <v>0</v>
      </c>
      <c r="I219" s="33"/>
      <c r="J219" s="33">
        <f>IF(Source!BC117&lt;&gt; 0, Source!BC117, 1)</f>
        <v>7.13</v>
      </c>
      <c r="K219" s="34">
        <f>Source!O117</f>
        <v>0</v>
      </c>
      <c r="L219" s="35"/>
      <c r="S219">
        <f>ROUND((Source!FX117/100)*((ROUND(Source!AF117*Source!I117, 2)+ROUND(Source!AE117*Source!I117, 2))), 2)</f>
        <v>0</v>
      </c>
      <c r="T219">
        <f>Source!X117</f>
        <v>0</v>
      </c>
      <c r="U219">
        <f>ROUND((Source!FY117/100)*((ROUND(Source!AF117*Source!I117, 2)+ROUND(Source!AE117*Source!I117, 2))), 2)</f>
        <v>0</v>
      </c>
      <c r="V219">
        <f>Source!Y117</f>
        <v>0</v>
      </c>
      <c r="W219">
        <f>IF(Source!BI117&lt;=1,H219, 0)</f>
        <v>0</v>
      </c>
      <c r="X219">
        <f>IF(Source!BI117=2,H219, 0)</f>
        <v>0</v>
      </c>
      <c r="Y219">
        <f>IF(Source!BI117=3,H219, 0)</f>
        <v>0</v>
      </c>
      <c r="Z219">
        <f>IF(Source!BI117=4,H219, 0)</f>
        <v>0</v>
      </c>
    </row>
    <row r="220" spans="1:26" ht="28.5" x14ac:dyDescent="0.2">
      <c r="A220" s="51" t="str">
        <f>Source!E119</f>
        <v>18,2</v>
      </c>
      <c r="B220" s="52" t="str">
        <f>Source!F119</f>
        <v>14.3.02.01-0014</v>
      </c>
      <c r="C220" s="52" t="str">
        <f>Source!G119</f>
        <v>Краска акриловая Alpina RENOVA, CAPAROL водно-дисперсионная</v>
      </c>
      <c r="D220" s="38" t="str">
        <f>Source!H119</f>
        <v>т</v>
      </c>
      <c r="E220" s="39">
        <f>Source!I119</f>
        <v>1.1730000000000003E-2</v>
      </c>
      <c r="F220" s="40">
        <f>Source!AL119+Source!AM119+Source!AO119</f>
        <v>7627.37</v>
      </c>
      <c r="G220" s="47" t="s">
        <v>6</v>
      </c>
      <c r="H220" s="42">
        <f>ROUND(Source!AC119*Source!I119, 2)+ROUND(Source!AD119*Source!I119, 2)+ROUND(Source!AF119*Source!I119, 2)</f>
        <v>89.47</v>
      </c>
      <c r="I220" s="41"/>
      <c r="J220" s="41">
        <f>IF(Source!BC119&lt;&gt; 0, Source!BC119, 1)</f>
        <v>7.13</v>
      </c>
      <c r="K220" s="42">
        <f>Source!O119</f>
        <v>637.91</v>
      </c>
      <c r="L220" s="48"/>
      <c r="S220">
        <f>ROUND((Source!FX119/100)*((ROUND(Source!AF119*Source!I119, 2)+ROUND(Source!AE119*Source!I119, 2))), 2)</f>
        <v>0</v>
      </c>
      <c r="T220">
        <f>Source!X119</f>
        <v>0</v>
      </c>
      <c r="U220">
        <f>ROUND((Source!FY119/100)*((ROUND(Source!AF119*Source!I119, 2)+ROUND(Source!AE119*Source!I119, 2))), 2)</f>
        <v>0</v>
      </c>
      <c r="V220">
        <f>Source!Y119</f>
        <v>0</v>
      </c>
      <c r="W220">
        <f>IF(Source!BI119&lt;=1,H220, 0)</f>
        <v>89.47</v>
      </c>
      <c r="X220">
        <f>IF(Source!BI119=2,H220, 0)</f>
        <v>0</v>
      </c>
      <c r="Y220">
        <f>IF(Source!BI119=3,H220, 0)</f>
        <v>0</v>
      </c>
      <c r="Z220">
        <f>IF(Source!BI119=4,H220, 0)</f>
        <v>0</v>
      </c>
    </row>
    <row r="221" spans="1:26" ht="15" x14ac:dyDescent="0.25">
      <c r="G221" s="73">
        <f>H212+H213+H215+H216+H217+SUM(H219:H220)</f>
        <v>371.08000000000004</v>
      </c>
      <c r="H221" s="73"/>
      <c r="J221" s="73">
        <f>K212+K213+K215+K216+K217+SUM(K219:K220)</f>
        <v>2650.87</v>
      </c>
      <c r="K221" s="73"/>
      <c r="L221" s="44">
        <f>Source!U115</f>
        <v>10.53745</v>
      </c>
      <c r="O221" s="27">
        <f>G221</f>
        <v>371.08000000000004</v>
      </c>
      <c r="P221" s="27">
        <f>J221</f>
        <v>2650.87</v>
      </c>
      <c r="Q221" s="27">
        <f>L221</f>
        <v>10.53745</v>
      </c>
      <c r="W221">
        <f>IF(Source!BI115&lt;=1,H212+H213+H215+H216+H217, 0)</f>
        <v>281.61</v>
      </c>
      <c r="X221">
        <f>IF(Source!BI115=2,H212+H213+H215+H216+H217, 0)</f>
        <v>0</v>
      </c>
      <c r="Y221">
        <f>IF(Source!BI115=3,H212+H213+H215+H216+H217, 0)</f>
        <v>0</v>
      </c>
      <c r="Z221">
        <f>IF(Source!BI115=4,H212+H213+H215+H216+H217, 0)</f>
        <v>0</v>
      </c>
    </row>
    <row r="222" spans="1:26" ht="71.25" x14ac:dyDescent="0.2">
      <c r="A222" s="49" t="str">
        <f>Source!E121</f>
        <v>19</v>
      </c>
      <c r="B222" s="50" t="str">
        <f>Source!F121</f>
        <v>10-01-034-05</v>
      </c>
      <c r="C222" s="50" t="str">
        <f>Source!G121</f>
        <v>Установка в жилых и общественных зданиях оконных блоков из ПВХ профилей поворотных (откидных, поворотно-откидных) с площадью проема до 2 м2 двухстворчатых</v>
      </c>
      <c r="D222" s="31" t="str">
        <f>Source!H121</f>
        <v>100 м2</v>
      </c>
      <c r="E222" s="13">
        <f>Source!I121</f>
        <v>2.1399999999999999E-2</v>
      </c>
      <c r="F222" s="32">
        <f>Source!AL121+Source!AM121+Source!AO121</f>
        <v>13073.080000000002</v>
      </c>
      <c r="G222" s="33"/>
      <c r="H222" s="34"/>
      <c r="I222" s="33" t="str">
        <f>Source!BO121</f>
        <v/>
      </c>
      <c r="J222" s="33"/>
      <c r="K222" s="34"/>
      <c r="L222" s="35"/>
      <c r="S222">
        <f>ROUND((Source!FX121/100)*((ROUND(Source!AF121*Source!I121, 2)+ROUND(Source!AE121*Source!I121, 2))), 2)</f>
        <v>44.69</v>
      </c>
      <c r="T222">
        <f>Source!X121</f>
        <v>318.06</v>
      </c>
      <c r="U222">
        <f>ROUND((Source!FY121/100)*((ROUND(Source!AF121*Source!I121, 2)+ROUND(Source!AE121*Source!I121, 2))), 2)</f>
        <v>22.53</v>
      </c>
      <c r="V222">
        <f>Source!Y121</f>
        <v>162.03</v>
      </c>
    </row>
    <row r="223" spans="1:26" x14ac:dyDescent="0.2">
      <c r="C223" s="26" t="str">
        <f>"Объем: "&amp;Source!I121&amp;"=2,14/"&amp;"100"</f>
        <v>Объем: 0,0214=2,14/100</v>
      </c>
    </row>
    <row r="224" spans="1:26" ht="14.25" x14ac:dyDescent="0.2">
      <c r="A224" s="49"/>
      <c r="B224" s="50"/>
      <c r="C224" s="50" t="s">
        <v>682</v>
      </c>
      <c r="D224" s="31"/>
      <c r="E224" s="13"/>
      <c r="F224" s="32">
        <f>Source!AO121</f>
        <v>1639.19</v>
      </c>
      <c r="G224" s="33" t="str">
        <f>Source!DG121</f>
        <v>)*1,15</v>
      </c>
      <c r="H224" s="34">
        <f>ROUND(Source!AF121*Source!I121, 2)</f>
        <v>40.340000000000003</v>
      </c>
      <c r="I224" s="33"/>
      <c r="J224" s="33">
        <f>IF(Source!BA121&lt;&gt; 0, Source!BA121, 1)</f>
        <v>7.13</v>
      </c>
      <c r="K224" s="34">
        <f>Source!S121</f>
        <v>287.63</v>
      </c>
      <c r="L224" s="35"/>
      <c r="R224">
        <f>H224</f>
        <v>40.340000000000003</v>
      </c>
    </row>
    <row r="225" spans="1:26" ht="14.25" x14ac:dyDescent="0.2">
      <c r="A225" s="49"/>
      <c r="B225" s="50"/>
      <c r="C225" s="50" t="s">
        <v>257</v>
      </c>
      <c r="D225" s="31"/>
      <c r="E225" s="13"/>
      <c r="F225" s="32">
        <f>Source!AM121</f>
        <v>289.60000000000002</v>
      </c>
      <c r="G225" s="33" t="str">
        <f>Source!DE121</f>
        <v>)*1,25</v>
      </c>
      <c r="H225" s="34">
        <f>ROUND(Source!AD121*Source!I121, 2)</f>
        <v>7.75</v>
      </c>
      <c r="I225" s="33"/>
      <c r="J225" s="33">
        <f>IF(Source!BB121&lt;&gt; 0, Source!BB121, 1)</f>
        <v>7.13</v>
      </c>
      <c r="K225" s="34">
        <f>Source!Q121</f>
        <v>55.23</v>
      </c>
      <c r="L225" s="35"/>
    </row>
    <row r="226" spans="1:26" ht="14.25" x14ac:dyDescent="0.2">
      <c r="A226" s="49"/>
      <c r="B226" s="50"/>
      <c r="C226" s="50" t="s">
        <v>683</v>
      </c>
      <c r="D226" s="31"/>
      <c r="E226" s="13"/>
      <c r="F226" s="32">
        <f>Source!AN121</f>
        <v>65.17</v>
      </c>
      <c r="G226" s="33" t="str">
        <f>Source!DF121</f>
        <v>)*1,25</v>
      </c>
      <c r="H226" s="36">
        <f>ROUND(Source!AE121*Source!I121, 2)</f>
        <v>1.74</v>
      </c>
      <c r="I226" s="33"/>
      <c r="J226" s="33">
        <f>IF(Source!BS121&lt;&gt; 0, Source!BS121, 1)</f>
        <v>7.13</v>
      </c>
      <c r="K226" s="36">
        <f>Source!R121</f>
        <v>12.43</v>
      </c>
      <c r="L226" s="35"/>
      <c r="R226">
        <f>H226</f>
        <v>1.74</v>
      </c>
    </row>
    <row r="227" spans="1:26" ht="14.25" x14ac:dyDescent="0.2">
      <c r="A227" s="49"/>
      <c r="B227" s="50"/>
      <c r="C227" s="50" t="s">
        <v>689</v>
      </c>
      <c r="D227" s="31"/>
      <c r="E227" s="13"/>
      <c r="F227" s="32">
        <f>Source!AL121</f>
        <v>11144.29</v>
      </c>
      <c r="G227" s="33" t="str">
        <f>Source!DD121</f>
        <v/>
      </c>
      <c r="H227" s="34">
        <f>ROUND(Source!AC121*Source!I121, 2)</f>
        <v>238.49</v>
      </c>
      <c r="I227" s="33"/>
      <c r="J227" s="33">
        <f>IF(Source!BC121&lt;&gt; 0, Source!BC121, 1)</f>
        <v>7.13</v>
      </c>
      <c r="K227" s="34">
        <f>Source!P121</f>
        <v>1700.42</v>
      </c>
      <c r="L227" s="35"/>
    </row>
    <row r="228" spans="1:26" ht="14.25" x14ac:dyDescent="0.2">
      <c r="A228" s="49"/>
      <c r="B228" s="50"/>
      <c r="C228" s="50" t="s">
        <v>684</v>
      </c>
      <c r="D228" s="31" t="s">
        <v>685</v>
      </c>
      <c r="E228" s="13">
        <f>Source!BZ121</f>
        <v>118</v>
      </c>
      <c r="F228" s="85" t="str">
        <f>CONCATENATE(" )", Source!DL121, Source!FT121, "=", Source!FX121)</f>
        <v xml:space="preserve"> )*0,9=106,2</v>
      </c>
      <c r="G228" s="86"/>
      <c r="H228" s="34">
        <f>SUM(S222:S232)</f>
        <v>44.69</v>
      </c>
      <c r="I228" s="37"/>
      <c r="J228" s="29">
        <f>Source!AT121</f>
        <v>106</v>
      </c>
      <c r="K228" s="34">
        <f>SUM(T222:T232)</f>
        <v>318.06</v>
      </c>
      <c r="L228" s="35"/>
    </row>
    <row r="229" spans="1:26" ht="14.25" x14ac:dyDescent="0.2">
      <c r="A229" s="49"/>
      <c r="B229" s="50"/>
      <c r="C229" s="50" t="s">
        <v>686</v>
      </c>
      <c r="D229" s="31" t="s">
        <v>685</v>
      </c>
      <c r="E229" s="13">
        <f>Source!CA121</f>
        <v>63</v>
      </c>
      <c r="F229" s="85" t="str">
        <f>CONCATENATE(" )", Source!DM121, Source!FU121, "=", Source!FY121)</f>
        <v xml:space="preserve"> )*0,85=53,55</v>
      </c>
      <c r="G229" s="86"/>
      <c r="H229" s="34">
        <f>SUM(U222:U232)</f>
        <v>22.53</v>
      </c>
      <c r="I229" s="37"/>
      <c r="J229" s="29">
        <f>Source!AU121</f>
        <v>54</v>
      </c>
      <c r="K229" s="34">
        <f>SUM(V222:V232)</f>
        <v>162.03</v>
      </c>
      <c r="L229" s="35"/>
    </row>
    <row r="230" spans="1:26" ht="14.25" x14ac:dyDescent="0.2">
      <c r="A230" s="49"/>
      <c r="B230" s="50"/>
      <c r="C230" s="50" t="s">
        <v>687</v>
      </c>
      <c r="D230" s="31" t="s">
        <v>688</v>
      </c>
      <c r="E230" s="13">
        <f>Source!AQ121</f>
        <v>187.55</v>
      </c>
      <c r="F230" s="32"/>
      <c r="G230" s="33" t="str">
        <f>Source!DI121</f>
        <v>)*1,15</v>
      </c>
      <c r="H230" s="34"/>
      <c r="I230" s="33"/>
      <c r="J230" s="33"/>
      <c r="K230" s="34"/>
      <c r="L230" s="45">
        <f>Source!U121</f>
        <v>4.6156055</v>
      </c>
    </row>
    <row r="231" spans="1:26" ht="14.25" x14ac:dyDescent="0.2">
      <c r="A231" s="49" t="str">
        <f>Source!E123</f>
        <v>19,1</v>
      </c>
      <c r="B231" s="50" t="str">
        <f>Source!F123</f>
        <v>11.3.02.03</v>
      </c>
      <c r="C231" s="50" t="str">
        <f>Source!G123</f>
        <v>Блоки оконные пластиковые</v>
      </c>
      <c r="D231" s="31" t="str">
        <f>Source!H123</f>
        <v>м2</v>
      </c>
      <c r="E231" s="13">
        <f>Source!I123</f>
        <v>2.14</v>
      </c>
      <c r="F231" s="32">
        <f>Source!AL123+Source!AM123+Source!AO123</f>
        <v>0</v>
      </c>
      <c r="G231" s="46" t="s">
        <v>6</v>
      </c>
      <c r="H231" s="34">
        <f>ROUND(Source!AC123*Source!I123, 2)+ROUND(Source!AD123*Source!I123, 2)+ROUND(Source!AF123*Source!I123, 2)</f>
        <v>0</v>
      </c>
      <c r="I231" s="33"/>
      <c r="J231" s="33">
        <f>IF(Source!BC123&lt;&gt; 0, Source!BC123, 1)</f>
        <v>7.13</v>
      </c>
      <c r="K231" s="34">
        <f>Source!O123</f>
        <v>0</v>
      </c>
      <c r="L231" s="35"/>
      <c r="S231">
        <f>ROUND((Source!FX123/100)*((ROUND(Source!AF123*Source!I123, 2)+ROUND(Source!AE123*Source!I123, 2))), 2)</f>
        <v>0</v>
      </c>
      <c r="T231">
        <f>Source!X123</f>
        <v>0</v>
      </c>
      <c r="U231">
        <f>ROUND((Source!FY123/100)*((ROUND(Source!AF123*Source!I123, 2)+ROUND(Source!AE123*Source!I123, 2))), 2)</f>
        <v>0</v>
      </c>
      <c r="V231">
        <f>Source!Y123</f>
        <v>0</v>
      </c>
      <c r="W231">
        <f>IF(Source!BI123&lt;=1,H231, 0)</f>
        <v>0</v>
      </c>
      <c r="X231">
        <f>IF(Source!BI123=2,H231, 0)</f>
        <v>0</v>
      </c>
      <c r="Y231">
        <f>IF(Source!BI123=3,H231, 0)</f>
        <v>0</v>
      </c>
      <c r="Z231">
        <f>IF(Source!BI123=4,H231, 0)</f>
        <v>0</v>
      </c>
    </row>
    <row r="232" spans="1:26" ht="71.25" x14ac:dyDescent="0.2">
      <c r="A232" s="51" t="str">
        <f>Source!E125</f>
        <v>19,2</v>
      </c>
      <c r="B232" s="52" t="str">
        <f>Source!F125</f>
        <v>11.3.02.01-0016</v>
      </c>
      <c r="C232" s="52" t="str">
        <f>Source!G125</f>
        <v>Блок оконный пластиковый двустворчатый, с глухой и поворотно-откидной створкой, двухкамерным стеклопакетом (32 мм), площадью до 2 м2</v>
      </c>
      <c r="D232" s="38" t="str">
        <f>Source!H125</f>
        <v>м2</v>
      </c>
      <c r="E232" s="39">
        <f>Source!I125</f>
        <v>2.14</v>
      </c>
      <c r="F232" s="40">
        <f>Source!AL125+Source!AM125+Source!AO125</f>
        <v>3174.78</v>
      </c>
      <c r="G232" s="47" t="s">
        <v>6</v>
      </c>
      <c r="H232" s="42">
        <f>ROUND(Source!AC125*Source!I125, 2)+ROUND(Source!AD125*Source!I125, 2)+ROUND(Source!AF125*Source!I125, 2)</f>
        <v>6794.03</v>
      </c>
      <c r="I232" s="41"/>
      <c r="J232" s="41">
        <f>IF(Source!BC125&lt;&gt; 0, Source!BC125, 1)</f>
        <v>7.13</v>
      </c>
      <c r="K232" s="42">
        <f>Source!O125</f>
        <v>48441.43</v>
      </c>
      <c r="L232" s="48"/>
      <c r="S232">
        <f>ROUND((Source!FX125/100)*((ROUND(Source!AF125*Source!I125, 2)+ROUND(Source!AE125*Source!I125, 2))), 2)</f>
        <v>0</v>
      </c>
      <c r="T232">
        <f>Source!X125</f>
        <v>0</v>
      </c>
      <c r="U232">
        <f>ROUND((Source!FY125/100)*((ROUND(Source!AF125*Source!I125, 2)+ROUND(Source!AE125*Source!I125, 2))), 2)</f>
        <v>0</v>
      </c>
      <c r="V232">
        <f>Source!Y125</f>
        <v>0</v>
      </c>
      <c r="W232">
        <f>IF(Source!BI125&lt;=1,H232, 0)</f>
        <v>6794.03</v>
      </c>
      <c r="X232">
        <f>IF(Source!BI125=2,H232, 0)</f>
        <v>0</v>
      </c>
      <c r="Y232">
        <f>IF(Source!BI125=3,H232, 0)</f>
        <v>0</v>
      </c>
      <c r="Z232">
        <f>IF(Source!BI125=4,H232, 0)</f>
        <v>0</v>
      </c>
    </row>
    <row r="233" spans="1:26" ht="15" x14ac:dyDescent="0.25">
      <c r="G233" s="73">
        <f>H224+H225+H227+H228+H229+SUM(H231:H232)</f>
        <v>7147.83</v>
      </c>
      <c r="H233" s="73"/>
      <c r="J233" s="73">
        <f>K224+K225+K227+K228+K229+SUM(K231:K232)</f>
        <v>50964.800000000003</v>
      </c>
      <c r="K233" s="73"/>
      <c r="L233" s="44">
        <f>Source!U121</f>
        <v>4.6156055</v>
      </c>
      <c r="O233" s="27">
        <f>G233</f>
        <v>7147.83</v>
      </c>
      <c r="P233" s="27">
        <f>J233</f>
        <v>50964.800000000003</v>
      </c>
      <c r="Q233" s="27">
        <f>L233</f>
        <v>4.6156055</v>
      </c>
      <c r="W233">
        <f>IF(Source!BI121&lt;=1,H224+H225+H227+H228+H229, 0)</f>
        <v>353.80000000000007</v>
      </c>
      <c r="X233">
        <f>IF(Source!BI121=2,H224+H225+H227+H228+H229, 0)</f>
        <v>0</v>
      </c>
      <c r="Y233">
        <f>IF(Source!BI121=3,H224+H225+H227+H228+H229, 0)</f>
        <v>0</v>
      </c>
      <c r="Z233">
        <f>IF(Source!BI121=4,H224+H225+H227+H228+H229, 0)</f>
        <v>0</v>
      </c>
    </row>
    <row r="234" spans="1:26" ht="28.5" x14ac:dyDescent="0.2">
      <c r="A234" s="49" t="str">
        <f>Source!E127</f>
        <v>20</v>
      </c>
      <c r="B234" s="50" t="str">
        <f>Source!F127</f>
        <v>10-01-035-01</v>
      </c>
      <c r="C234" s="50" t="str">
        <f>Source!G127</f>
        <v>Установка подоконных досок из ПВХ в каменных стенах толщиной до 0,51 м</v>
      </c>
      <c r="D234" s="31" t="str">
        <f>Source!H127</f>
        <v>100 м</v>
      </c>
      <c r="E234" s="13">
        <f>Source!I127</f>
        <v>1.5800000000000002E-2</v>
      </c>
      <c r="F234" s="32">
        <f>Source!AL127+Source!AM127+Source!AO127</f>
        <v>4184.0599999999995</v>
      </c>
      <c r="G234" s="33"/>
      <c r="H234" s="34"/>
      <c r="I234" s="33" t="str">
        <f>Source!BO127</f>
        <v/>
      </c>
      <c r="J234" s="33"/>
      <c r="K234" s="34"/>
      <c r="L234" s="35"/>
      <c r="S234">
        <f>ROUND((Source!FX127/100)*((ROUND(Source!AF127*Source!I127, 2)+ROUND(Source!AE127*Source!I127, 2))), 2)</f>
        <v>3.54</v>
      </c>
      <c r="T234">
        <f>Source!X127</f>
        <v>25.16</v>
      </c>
      <c r="U234">
        <f>ROUND((Source!FY127/100)*((ROUND(Source!AF127*Source!I127, 2)+ROUND(Source!AE127*Source!I127, 2))), 2)</f>
        <v>1.78</v>
      </c>
      <c r="V234">
        <f>Source!Y127</f>
        <v>12.82</v>
      </c>
    </row>
    <row r="235" spans="1:26" x14ac:dyDescent="0.2">
      <c r="C235" s="26" t="str">
        <f>"Объем: "&amp;Source!I127&amp;"=1,58/"&amp;"100"</f>
        <v>Объем: 0,0158=1,58/100</v>
      </c>
    </row>
    <row r="236" spans="1:26" ht="14.25" x14ac:dyDescent="0.2">
      <c r="A236" s="49"/>
      <c r="B236" s="50"/>
      <c r="C236" s="50" t="s">
        <v>682</v>
      </c>
      <c r="D236" s="31"/>
      <c r="E236" s="13"/>
      <c r="F236" s="32">
        <f>Source!AO127</f>
        <v>180.75</v>
      </c>
      <c r="G236" s="33" t="str">
        <f>Source!DG127</f>
        <v>)*1,15</v>
      </c>
      <c r="H236" s="34">
        <f>ROUND(Source!AF127*Source!I127, 2)</f>
        <v>3.28</v>
      </c>
      <c r="I236" s="33"/>
      <c r="J236" s="33">
        <f>IF(Source!BA127&lt;&gt; 0, Source!BA127, 1)</f>
        <v>7.13</v>
      </c>
      <c r="K236" s="34">
        <f>Source!S127</f>
        <v>23.42</v>
      </c>
      <c r="L236" s="35"/>
      <c r="R236">
        <f>H236</f>
        <v>3.28</v>
      </c>
    </row>
    <row r="237" spans="1:26" ht="14.25" x14ac:dyDescent="0.2">
      <c r="A237" s="49"/>
      <c r="B237" s="50"/>
      <c r="C237" s="50" t="s">
        <v>257</v>
      </c>
      <c r="D237" s="31"/>
      <c r="E237" s="13"/>
      <c r="F237" s="32">
        <f>Source!AM127</f>
        <v>11.11</v>
      </c>
      <c r="G237" s="33" t="str">
        <f>Source!DE127</f>
        <v>)*1,25</v>
      </c>
      <c r="H237" s="34">
        <f>ROUND(Source!AD127*Source!I127, 2)</f>
        <v>0.22</v>
      </c>
      <c r="I237" s="33"/>
      <c r="J237" s="33">
        <f>IF(Source!BB127&lt;&gt; 0, Source!BB127, 1)</f>
        <v>7.13</v>
      </c>
      <c r="K237" s="34">
        <f>Source!Q127</f>
        <v>1.56</v>
      </c>
      <c r="L237" s="35"/>
    </row>
    <row r="238" spans="1:26" ht="14.25" x14ac:dyDescent="0.2">
      <c r="A238" s="49"/>
      <c r="B238" s="50"/>
      <c r="C238" s="50" t="s">
        <v>683</v>
      </c>
      <c r="D238" s="31"/>
      <c r="E238" s="13"/>
      <c r="F238" s="32">
        <f>Source!AN127</f>
        <v>2.2799999999999998</v>
      </c>
      <c r="G238" s="33" t="str">
        <f>Source!DF127</f>
        <v>)*1,25</v>
      </c>
      <c r="H238" s="36">
        <f>ROUND(Source!AE127*Source!I127, 2)</f>
        <v>0.05</v>
      </c>
      <c r="I238" s="33"/>
      <c r="J238" s="33">
        <f>IF(Source!BS127&lt;&gt; 0, Source!BS127, 1)</f>
        <v>7.13</v>
      </c>
      <c r="K238" s="36">
        <f>Source!R127</f>
        <v>0.32</v>
      </c>
      <c r="L238" s="35"/>
      <c r="R238">
        <f>H238</f>
        <v>0.05</v>
      </c>
    </row>
    <row r="239" spans="1:26" ht="14.25" x14ac:dyDescent="0.2">
      <c r="A239" s="49"/>
      <c r="B239" s="50"/>
      <c r="C239" s="50" t="s">
        <v>689</v>
      </c>
      <c r="D239" s="31"/>
      <c r="E239" s="13"/>
      <c r="F239" s="32">
        <f>Source!AL127</f>
        <v>3992.2</v>
      </c>
      <c r="G239" s="33" t="str">
        <f>Source!DD127</f>
        <v/>
      </c>
      <c r="H239" s="34">
        <f>ROUND(Source!AC127*Source!I127, 2)</f>
        <v>63.08</v>
      </c>
      <c r="I239" s="33"/>
      <c r="J239" s="33">
        <f>IF(Source!BC127&lt;&gt; 0, Source!BC127, 1)</f>
        <v>7.13</v>
      </c>
      <c r="K239" s="34">
        <f>Source!P127</f>
        <v>449.74</v>
      </c>
      <c r="L239" s="35"/>
    </row>
    <row r="240" spans="1:26" ht="14.25" x14ac:dyDescent="0.2">
      <c r="A240" s="49"/>
      <c r="B240" s="50"/>
      <c r="C240" s="50" t="s">
        <v>684</v>
      </c>
      <c r="D240" s="31" t="s">
        <v>685</v>
      </c>
      <c r="E240" s="13">
        <f>Source!BZ127</f>
        <v>118</v>
      </c>
      <c r="F240" s="85" t="str">
        <f>CONCATENATE(" )", Source!DL127, Source!FT127, "=", Source!FX127)</f>
        <v xml:space="preserve"> )*0,9=106,2</v>
      </c>
      <c r="G240" s="86"/>
      <c r="H240" s="34">
        <f>SUM(S234:S243)</f>
        <v>3.54</v>
      </c>
      <c r="I240" s="37"/>
      <c r="J240" s="29">
        <f>Source!AT127</f>
        <v>106</v>
      </c>
      <c r="K240" s="34">
        <f>SUM(T234:T243)</f>
        <v>25.16</v>
      </c>
      <c r="L240" s="35"/>
    </row>
    <row r="241" spans="1:26" ht="14.25" x14ac:dyDescent="0.2">
      <c r="A241" s="49"/>
      <c r="B241" s="50"/>
      <c r="C241" s="50" t="s">
        <v>686</v>
      </c>
      <c r="D241" s="31" t="s">
        <v>685</v>
      </c>
      <c r="E241" s="13">
        <f>Source!CA127</f>
        <v>63</v>
      </c>
      <c r="F241" s="85" t="str">
        <f>CONCATENATE(" )", Source!DM127, Source!FU127, "=", Source!FY127)</f>
        <v xml:space="preserve"> )*0,85=53,55</v>
      </c>
      <c r="G241" s="86"/>
      <c r="H241" s="34">
        <f>SUM(U234:U243)</f>
        <v>1.78</v>
      </c>
      <c r="I241" s="37"/>
      <c r="J241" s="29">
        <f>Source!AU127</f>
        <v>54</v>
      </c>
      <c r="K241" s="34">
        <f>SUM(V234:V243)</f>
        <v>12.82</v>
      </c>
      <c r="L241" s="35"/>
    </row>
    <row r="242" spans="1:26" ht="14.25" x14ac:dyDescent="0.2">
      <c r="A242" s="49"/>
      <c r="B242" s="50"/>
      <c r="C242" s="50" t="s">
        <v>687</v>
      </c>
      <c r="D242" s="31" t="s">
        <v>688</v>
      </c>
      <c r="E242" s="13">
        <f>Source!AQ127</f>
        <v>21.19</v>
      </c>
      <c r="F242" s="32"/>
      <c r="G242" s="33" t="str">
        <f>Source!DI127</f>
        <v>)*1,15</v>
      </c>
      <c r="H242" s="34"/>
      <c r="I242" s="33"/>
      <c r="J242" s="33"/>
      <c r="K242" s="34"/>
      <c r="L242" s="45">
        <f>Source!U127</f>
        <v>0.38502230000000004</v>
      </c>
    </row>
    <row r="243" spans="1:26" ht="28.5" x14ac:dyDescent="0.2">
      <c r="A243" s="51" t="str">
        <f>Source!E129</f>
        <v>20,1</v>
      </c>
      <c r="B243" s="52" t="str">
        <f>Source!F129</f>
        <v>11.3.03.01-0007</v>
      </c>
      <c r="C243" s="52" t="str">
        <f>Source!G129</f>
        <v>Доски подоконные ПВХ, шириной 400 мм</v>
      </c>
      <c r="D243" s="38" t="str">
        <f>Source!H129</f>
        <v>м</v>
      </c>
      <c r="E243" s="39">
        <f>Source!I129</f>
        <v>1.58</v>
      </c>
      <c r="F243" s="40">
        <f>Source!AL129+Source!AM129+Source!AO129</f>
        <v>49.56</v>
      </c>
      <c r="G243" s="47" t="s">
        <v>6</v>
      </c>
      <c r="H243" s="42">
        <f>ROUND(Source!AC129*Source!I129, 2)+ROUND(Source!AD129*Source!I129, 2)+ROUND(Source!AF129*Source!I129, 2)</f>
        <v>78.3</v>
      </c>
      <c r="I243" s="41"/>
      <c r="J243" s="41">
        <f>IF(Source!BC129&lt;&gt; 0, Source!BC129, 1)</f>
        <v>7.13</v>
      </c>
      <c r="K243" s="42">
        <f>Source!O129</f>
        <v>558.30999999999995</v>
      </c>
      <c r="L243" s="48"/>
      <c r="S243">
        <f>ROUND((Source!FX129/100)*((ROUND(Source!AF129*Source!I129, 2)+ROUND(Source!AE129*Source!I129, 2))), 2)</f>
        <v>0</v>
      </c>
      <c r="T243">
        <f>Source!X129</f>
        <v>0</v>
      </c>
      <c r="U243">
        <f>ROUND((Source!FY129/100)*((ROUND(Source!AF129*Source!I129, 2)+ROUND(Source!AE129*Source!I129, 2))), 2)</f>
        <v>0</v>
      </c>
      <c r="V243">
        <f>Source!Y129</f>
        <v>0</v>
      </c>
      <c r="W243">
        <f>IF(Source!BI129&lt;=1,H243, 0)</f>
        <v>78.3</v>
      </c>
      <c r="X243">
        <f>IF(Source!BI129=2,H243, 0)</f>
        <v>0</v>
      </c>
      <c r="Y243">
        <f>IF(Source!BI129=3,H243, 0)</f>
        <v>0</v>
      </c>
      <c r="Z243">
        <f>IF(Source!BI129=4,H243, 0)</f>
        <v>0</v>
      </c>
    </row>
    <row r="244" spans="1:26" ht="15" x14ac:dyDescent="0.25">
      <c r="G244" s="73">
        <f>H236+H237+H239+H240+H241+SUM(H243:H243)</f>
        <v>150.19999999999999</v>
      </c>
      <c r="H244" s="73"/>
      <c r="J244" s="73">
        <f>K236+K237+K239+K240+K241+SUM(K243:K243)</f>
        <v>1071.01</v>
      </c>
      <c r="K244" s="73"/>
      <c r="L244" s="44">
        <f>Source!U127</f>
        <v>0.38502230000000004</v>
      </c>
      <c r="O244" s="27">
        <f>G244</f>
        <v>150.19999999999999</v>
      </c>
      <c r="P244" s="27">
        <f>J244</f>
        <v>1071.01</v>
      </c>
      <c r="Q244" s="27">
        <f>L244</f>
        <v>0.38502230000000004</v>
      </c>
      <c r="W244">
        <f>IF(Source!BI127&lt;=1,H236+H237+H239+H240+H241, 0)</f>
        <v>71.900000000000006</v>
      </c>
      <c r="X244">
        <f>IF(Source!BI127=2,H236+H237+H239+H240+H241, 0)</f>
        <v>0</v>
      </c>
      <c r="Y244">
        <f>IF(Source!BI127=3,H236+H237+H239+H240+H241, 0)</f>
        <v>0</v>
      </c>
      <c r="Z244">
        <f>IF(Source!BI127=4,H236+H237+H239+H240+H241, 0)</f>
        <v>0</v>
      </c>
    </row>
    <row r="245" spans="1:26" ht="42.75" x14ac:dyDescent="0.2">
      <c r="A245" s="49" t="str">
        <f>Source!E131</f>
        <v>21</v>
      </c>
      <c r="B245" s="50" t="str">
        <f>Source!F131</f>
        <v>12-01-010-01</v>
      </c>
      <c r="C245" s="50" t="str">
        <f>Source!G131</f>
        <v>Устройство мелких покрытий (брандмауэры, парапеты, свесы и т.п.) из листовой оцинкованной стали</v>
      </c>
      <c r="D245" s="31" t="str">
        <f>Source!H131</f>
        <v>100 м2</v>
      </c>
      <c r="E245" s="13">
        <f>Source!I131</f>
        <v>3.2000000000000002E-3</v>
      </c>
      <c r="F245" s="32">
        <f>Source!AL131+Source!AM131+Source!AO131</f>
        <v>9874.2199999999993</v>
      </c>
      <c r="G245" s="33"/>
      <c r="H245" s="34"/>
      <c r="I245" s="33" t="str">
        <f>Source!BO131</f>
        <v/>
      </c>
      <c r="J245" s="33"/>
      <c r="K245" s="34"/>
      <c r="L245" s="35"/>
      <c r="S245">
        <f>ROUND((Source!FX131/100)*((ROUND(Source!AF131*Source!I131, 2)+ROUND(Source!AE131*Source!I131, 2))), 2)</f>
        <v>3.83</v>
      </c>
      <c r="T245">
        <f>Source!X131</f>
        <v>27.37</v>
      </c>
      <c r="U245">
        <f>ROUND((Source!FY131/100)*((ROUND(Source!AF131*Source!I131, 2)+ROUND(Source!AE131*Source!I131, 2))), 2)</f>
        <v>1.96</v>
      </c>
      <c r="V245">
        <f>Source!Y131</f>
        <v>13.94</v>
      </c>
    </row>
    <row r="246" spans="1:26" x14ac:dyDescent="0.2">
      <c r="C246" s="26" t="str">
        <f>"Объем: "&amp;Source!I131&amp;"=0,32/"&amp;"100"</f>
        <v>Объем: 0,0032=0,32/100</v>
      </c>
    </row>
    <row r="247" spans="1:26" ht="14.25" x14ac:dyDescent="0.2">
      <c r="A247" s="49"/>
      <c r="B247" s="50"/>
      <c r="C247" s="50" t="s">
        <v>682</v>
      </c>
      <c r="D247" s="31"/>
      <c r="E247" s="13"/>
      <c r="F247" s="32">
        <f>Source!AO131</f>
        <v>961.76</v>
      </c>
      <c r="G247" s="33" t="str">
        <f>Source!DG131</f>
        <v>)*1,15</v>
      </c>
      <c r="H247" s="34">
        <f>ROUND(Source!AF131*Source!I131, 2)</f>
        <v>3.54</v>
      </c>
      <c r="I247" s="33"/>
      <c r="J247" s="33">
        <f>IF(Source!BA131&lt;&gt; 0, Source!BA131, 1)</f>
        <v>7.13</v>
      </c>
      <c r="K247" s="34">
        <f>Source!S131</f>
        <v>25.24</v>
      </c>
      <c r="L247" s="35"/>
      <c r="R247">
        <f>H247</f>
        <v>3.54</v>
      </c>
    </row>
    <row r="248" spans="1:26" ht="14.25" x14ac:dyDescent="0.2">
      <c r="A248" s="49"/>
      <c r="B248" s="50"/>
      <c r="C248" s="50" t="s">
        <v>257</v>
      </c>
      <c r="D248" s="31"/>
      <c r="E248" s="13"/>
      <c r="F248" s="32">
        <f>Source!AM131</f>
        <v>21.88</v>
      </c>
      <c r="G248" s="33" t="str">
        <f>Source!DE131</f>
        <v>)*1,25</v>
      </c>
      <c r="H248" s="34">
        <f>ROUND(Source!AD131*Source!I131, 2)</f>
        <v>0.09</v>
      </c>
      <c r="I248" s="33"/>
      <c r="J248" s="33">
        <f>IF(Source!BB131&lt;&gt; 0, Source!BB131, 1)</f>
        <v>7.13</v>
      </c>
      <c r="K248" s="34">
        <f>Source!Q131</f>
        <v>0.62</v>
      </c>
      <c r="L248" s="35"/>
    </row>
    <row r="249" spans="1:26" ht="14.25" x14ac:dyDescent="0.2">
      <c r="A249" s="49"/>
      <c r="B249" s="50"/>
      <c r="C249" s="50" t="s">
        <v>683</v>
      </c>
      <c r="D249" s="31"/>
      <c r="E249" s="13"/>
      <c r="F249" s="32">
        <f>Source!AN131</f>
        <v>3.51</v>
      </c>
      <c r="G249" s="33" t="str">
        <f>Source!DF131</f>
        <v>)*1,25</v>
      </c>
      <c r="H249" s="36">
        <f>ROUND(Source!AE131*Source!I131, 2)</f>
        <v>0.01</v>
      </c>
      <c r="I249" s="33"/>
      <c r="J249" s="33">
        <f>IF(Source!BS131&lt;&gt; 0, Source!BS131, 1)</f>
        <v>7.13</v>
      </c>
      <c r="K249" s="36">
        <f>Source!R131</f>
        <v>0.1</v>
      </c>
      <c r="L249" s="35"/>
      <c r="R249">
        <f>H249</f>
        <v>0.01</v>
      </c>
    </row>
    <row r="250" spans="1:26" ht="14.25" x14ac:dyDescent="0.2">
      <c r="A250" s="49"/>
      <c r="B250" s="50"/>
      <c r="C250" s="50" t="s">
        <v>689</v>
      </c>
      <c r="D250" s="31"/>
      <c r="E250" s="13"/>
      <c r="F250" s="32">
        <f>Source!AL131</f>
        <v>8890.58</v>
      </c>
      <c r="G250" s="33" t="str">
        <f>Source!DD131</f>
        <v/>
      </c>
      <c r="H250" s="34">
        <f>ROUND(Source!AC131*Source!I131, 2)</f>
        <v>28.45</v>
      </c>
      <c r="I250" s="33"/>
      <c r="J250" s="33">
        <f>IF(Source!BC131&lt;&gt; 0, Source!BC131, 1)</f>
        <v>7.13</v>
      </c>
      <c r="K250" s="34">
        <f>Source!P131</f>
        <v>202.85</v>
      </c>
      <c r="L250" s="35"/>
    </row>
    <row r="251" spans="1:26" ht="14.25" x14ac:dyDescent="0.2">
      <c r="A251" s="49"/>
      <c r="B251" s="50"/>
      <c r="C251" s="50" t="s">
        <v>684</v>
      </c>
      <c r="D251" s="31" t="s">
        <v>685</v>
      </c>
      <c r="E251" s="13">
        <f>Source!BZ131</f>
        <v>120</v>
      </c>
      <c r="F251" s="85" t="str">
        <f>CONCATENATE(" )", Source!DL131, Source!FT131, "=", Source!FX131)</f>
        <v xml:space="preserve"> )*0,9=108</v>
      </c>
      <c r="G251" s="86"/>
      <c r="H251" s="34">
        <f>SUM(S245:S253)</f>
        <v>3.83</v>
      </c>
      <c r="I251" s="37"/>
      <c r="J251" s="29">
        <f>Source!AT131</f>
        <v>108</v>
      </c>
      <c r="K251" s="34">
        <f>SUM(T245:T253)</f>
        <v>27.37</v>
      </c>
      <c r="L251" s="35"/>
    </row>
    <row r="252" spans="1:26" ht="14.25" x14ac:dyDescent="0.2">
      <c r="A252" s="49"/>
      <c r="B252" s="50"/>
      <c r="C252" s="50" t="s">
        <v>686</v>
      </c>
      <c r="D252" s="31" t="s">
        <v>685</v>
      </c>
      <c r="E252" s="13">
        <f>Source!CA131</f>
        <v>65</v>
      </c>
      <c r="F252" s="85" t="str">
        <f>CONCATENATE(" )", Source!DM131, Source!FU131, "=", Source!FY131)</f>
        <v xml:space="preserve"> )*0,85=55,25</v>
      </c>
      <c r="G252" s="86"/>
      <c r="H252" s="34">
        <f>SUM(U245:U253)</f>
        <v>1.96</v>
      </c>
      <c r="I252" s="37"/>
      <c r="J252" s="29">
        <f>Source!AU131</f>
        <v>55</v>
      </c>
      <c r="K252" s="34">
        <f>SUM(V245:V253)</f>
        <v>13.94</v>
      </c>
      <c r="L252" s="35"/>
    </row>
    <row r="253" spans="1:26" ht="14.25" x14ac:dyDescent="0.2">
      <c r="A253" s="51"/>
      <c r="B253" s="52"/>
      <c r="C253" s="52" t="s">
        <v>687</v>
      </c>
      <c r="D253" s="38" t="s">
        <v>688</v>
      </c>
      <c r="E253" s="39">
        <f>Source!AQ131</f>
        <v>112.75</v>
      </c>
      <c r="F253" s="40"/>
      <c r="G253" s="41" t="str">
        <f>Source!DI131</f>
        <v>)*1,15</v>
      </c>
      <c r="H253" s="42"/>
      <c r="I253" s="41"/>
      <c r="J253" s="41"/>
      <c r="K253" s="42"/>
      <c r="L253" s="43">
        <f>Source!U131</f>
        <v>0.41492000000000001</v>
      </c>
    </row>
    <row r="254" spans="1:26" ht="15" x14ac:dyDescent="0.25">
      <c r="G254" s="73">
        <f>H247+H248+H250+H251+H252</f>
        <v>37.869999999999997</v>
      </c>
      <c r="H254" s="73"/>
      <c r="J254" s="73">
        <f>K247+K248+K250+K251+K252</f>
        <v>270.02</v>
      </c>
      <c r="K254" s="73"/>
      <c r="L254" s="44">
        <f>Source!U131</f>
        <v>0.41492000000000001</v>
      </c>
      <c r="O254" s="27">
        <f>G254</f>
        <v>37.869999999999997</v>
      </c>
      <c r="P254" s="27">
        <f>J254</f>
        <v>270.02</v>
      </c>
      <c r="Q254" s="27">
        <f>L254</f>
        <v>0.41492000000000001</v>
      </c>
      <c r="W254">
        <f>IF(Source!BI131&lt;=1,H247+H248+H250+H251+H252, 0)</f>
        <v>37.869999999999997</v>
      </c>
      <c r="X254">
        <f>IF(Source!BI131=2,H247+H248+H250+H251+H252, 0)</f>
        <v>0</v>
      </c>
      <c r="Y254">
        <f>IF(Source!BI131=3,H247+H248+H250+H251+H252, 0)</f>
        <v>0</v>
      </c>
      <c r="Z254">
        <f>IF(Source!BI131=4,H247+H248+H250+H251+H252, 0)</f>
        <v>0</v>
      </c>
    </row>
    <row r="255" spans="1:26" ht="57" x14ac:dyDescent="0.2">
      <c r="A255" s="49" t="str">
        <f>Source!E133</f>
        <v>22</v>
      </c>
      <c r="B255" s="50" t="str">
        <f>Source!F133</f>
        <v>15-01-050-04</v>
      </c>
      <c r="C255" s="50" t="str">
        <f>Source!G133</f>
        <v>Облицовка оконных и дверных откосов декоративным бумажно-слоистым пластиком или листами из синтетических материалов на клее</v>
      </c>
      <c r="D255" s="31" t="str">
        <f>Source!H133</f>
        <v>100 м2</v>
      </c>
      <c r="E255" s="13">
        <f>Source!I133</f>
        <v>1.8100000000000002E-2</v>
      </c>
      <c r="F255" s="32">
        <f>Source!AL133+Source!AM133+Source!AO133</f>
        <v>1563.91</v>
      </c>
      <c r="G255" s="33"/>
      <c r="H255" s="34"/>
      <c r="I255" s="33" t="str">
        <f>Source!BO133</f>
        <v/>
      </c>
      <c r="J255" s="33"/>
      <c r="K255" s="34"/>
      <c r="L255" s="35"/>
      <c r="S255">
        <f>ROUND((Source!FX133/100)*((ROUND(Source!AF133*Source!I133, 2)+ROUND(Source!AE133*Source!I133, 2))), 2)</f>
        <v>30.21</v>
      </c>
      <c r="T255">
        <f>Source!X133</f>
        <v>216.51</v>
      </c>
      <c r="U255">
        <f>ROUND((Source!FY133/100)*((ROUND(Source!AF133*Source!I133, 2)+ROUND(Source!AE133*Source!I133, 2))), 2)</f>
        <v>14.95</v>
      </c>
      <c r="V255">
        <f>Source!Y133</f>
        <v>107.12</v>
      </c>
    </row>
    <row r="256" spans="1:26" x14ac:dyDescent="0.2">
      <c r="C256" s="26" t="str">
        <f>"Объем: "&amp;Source!I133&amp;"=1,81/"&amp;"100"</f>
        <v>Объем: 0,0181=1,81/100</v>
      </c>
    </row>
    <row r="257" spans="1:32" ht="14.25" x14ac:dyDescent="0.2">
      <c r="A257" s="49"/>
      <c r="B257" s="50"/>
      <c r="C257" s="50" t="s">
        <v>682</v>
      </c>
      <c r="D257" s="31"/>
      <c r="E257" s="13"/>
      <c r="F257" s="32">
        <f>Source!AO133</f>
        <v>1528.19</v>
      </c>
      <c r="G257" s="33" t="str">
        <f>Source!DG133</f>
        <v>)*1,15</v>
      </c>
      <c r="H257" s="34">
        <f>ROUND(Source!AF133*Source!I133, 2)</f>
        <v>31.81</v>
      </c>
      <c r="I257" s="33"/>
      <c r="J257" s="33">
        <f>IF(Source!BA133&lt;&gt; 0, Source!BA133, 1)</f>
        <v>7.13</v>
      </c>
      <c r="K257" s="34">
        <f>Source!S133</f>
        <v>226.8</v>
      </c>
      <c r="L257" s="35"/>
      <c r="R257">
        <f>H257</f>
        <v>31.81</v>
      </c>
    </row>
    <row r="258" spans="1:32" ht="14.25" x14ac:dyDescent="0.2">
      <c r="A258" s="49"/>
      <c r="B258" s="50"/>
      <c r="C258" s="50" t="s">
        <v>257</v>
      </c>
      <c r="D258" s="31"/>
      <c r="E258" s="13"/>
      <c r="F258" s="32">
        <f>Source!AM133</f>
        <v>35.36</v>
      </c>
      <c r="G258" s="33" t="str">
        <f>Source!DE133</f>
        <v>)*1,25</v>
      </c>
      <c r="H258" s="34">
        <f>ROUND(Source!AD133*Source!I133, 2)</f>
        <v>0.8</v>
      </c>
      <c r="I258" s="33"/>
      <c r="J258" s="33">
        <f>IF(Source!BB133&lt;&gt; 0, Source!BB133, 1)</f>
        <v>7.13</v>
      </c>
      <c r="K258" s="34">
        <f>Source!Q133</f>
        <v>5.7</v>
      </c>
      <c r="L258" s="35"/>
    </row>
    <row r="259" spans="1:32" ht="14.25" x14ac:dyDescent="0.2">
      <c r="A259" s="49"/>
      <c r="B259" s="50"/>
      <c r="C259" s="50" t="s">
        <v>683</v>
      </c>
      <c r="D259" s="31"/>
      <c r="E259" s="13"/>
      <c r="F259" s="32">
        <f>Source!AN133</f>
        <v>6.88</v>
      </c>
      <c r="G259" s="33" t="str">
        <f>Source!DF133</f>
        <v>)*1,25</v>
      </c>
      <c r="H259" s="36">
        <f>ROUND(Source!AE133*Source!I133, 2)</f>
        <v>0.16</v>
      </c>
      <c r="I259" s="33"/>
      <c r="J259" s="33">
        <f>IF(Source!BS133&lt;&gt; 0, Source!BS133, 1)</f>
        <v>7.13</v>
      </c>
      <c r="K259" s="36">
        <f>Source!R133</f>
        <v>1.1100000000000001</v>
      </c>
      <c r="L259" s="35"/>
      <c r="R259">
        <f>H259</f>
        <v>0.16</v>
      </c>
    </row>
    <row r="260" spans="1:32" ht="14.25" x14ac:dyDescent="0.2">
      <c r="A260" s="49"/>
      <c r="B260" s="50"/>
      <c r="C260" s="50" t="s">
        <v>689</v>
      </c>
      <c r="D260" s="31"/>
      <c r="E260" s="13"/>
      <c r="F260" s="32">
        <f>Source!AL133</f>
        <v>0.36</v>
      </c>
      <c r="G260" s="33" t="str">
        <f>Source!DD133</f>
        <v/>
      </c>
      <c r="H260" s="34">
        <f>ROUND(Source!AC133*Source!I133, 2)</f>
        <v>0.01</v>
      </c>
      <c r="I260" s="33"/>
      <c r="J260" s="33">
        <f>IF(Source!BC133&lt;&gt; 0, Source!BC133, 1)</f>
        <v>7.13</v>
      </c>
      <c r="K260" s="34">
        <f>Source!P133</f>
        <v>0.05</v>
      </c>
      <c r="L260" s="35"/>
    </row>
    <row r="261" spans="1:32" ht="14.25" x14ac:dyDescent="0.2">
      <c r="A261" s="49"/>
      <c r="B261" s="50"/>
      <c r="C261" s="50" t="s">
        <v>684</v>
      </c>
      <c r="D261" s="31" t="s">
        <v>685</v>
      </c>
      <c r="E261" s="13">
        <f>Source!BZ133</f>
        <v>105</v>
      </c>
      <c r="F261" s="85" t="str">
        <f>CONCATENATE(" )", Source!DL133, Source!FT133, "=", Source!FX133)</f>
        <v xml:space="preserve"> )*0,9=94,5</v>
      </c>
      <c r="G261" s="86"/>
      <c r="H261" s="34">
        <f>SUM(S255:S269)</f>
        <v>30.21</v>
      </c>
      <c r="I261" s="37"/>
      <c r="J261" s="29">
        <f>Source!AT133</f>
        <v>95</v>
      </c>
      <c r="K261" s="34">
        <f>SUM(T255:T269)</f>
        <v>216.51</v>
      </c>
      <c r="L261" s="35"/>
    </row>
    <row r="262" spans="1:32" ht="14.25" x14ac:dyDescent="0.2">
      <c r="A262" s="49"/>
      <c r="B262" s="50"/>
      <c r="C262" s="50" t="s">
        <v>686</v>
      </c>
      <c r="D262" s="31" t="s">
        <v>685</v>
      </c>
      <c r="E262" s="13">
        <f>Source!CA133</f>
        <v>55</v>
      </c>
      <c r="F262" s="85" t="str">
        <f>CONCATENATE(" )", Source!DM133, Source!FU133, "=", Source!FY133)</f>
        <v xml:space="preserve"> )*0,85=46,75</v>
      </c>
      <c r="G262" s="86"/>
      <c r="H262" s="34">
        <f>SUM(U255:U269)</f>
        <v>14.95</v>
      </c>
      <c r="I262" s="37"/>
      <c r="J262" s="29">
        <f>Source!AU133</f>
        <v>47</v>
      </c>
      <c r="K262" s="34">
        <f>SUM(V255:V269)</f>
        <v>107.12</v>
      </c>
      <c r="L262" s="35"/>
    </row>
    <row r="263" spans="1:32" ht="14.25" x14ac:dyDescent="0.2">
      <c r="A263" s="49"/>
      <c r="B263" s="50"/>
      <c r="C263" s="50" t="s">
        <v>687</v>
      </c>
      <c r="D263" s="31" t="s">
        <v>688</v>
      </c>
      <c r="E263" s="13">
        <f>Source!AQ133</f>
        <v>166.47</v>
      </c>
      <c r="F263" s="32"/>
      <c r="G263" s="33" t="str">
        <f>Source!DI133</f>
        <v>)*1,15</v>
      </c>
      <c r="H263" s="34"/>
      <c r="I263" s="33"/>
      <c r="J263" s="33"/>
      <c r="K263" s="34"/>
      <c r="L263" s="45">
        <f>Source!U133</f>
        <v>3.46507305</v>
      </c>
    </row>
    <row r="264" spans="1:32" ht="14.25" x14ac:dyDescent="0.2">
      <c r="A264" s="49" t="str">
        <f>Source!E135</f>
        <v>22,1</v>
      </c>
      <c r="B264" s="50" t="str">
        <f>Source!F135</f>
        <v>01.6.01.11</v>
      </c>
      <c r="C264" s="50" t="str">
        <f>Source!G135</f>
        <v>Листы облицовочные декоративные</v>
      </c>
      <c r="D264" s="31" t="str">
        <f>Source!H135</f>
        <v>м2</v>
      </c>
      <c r="E264" s="13">
        <f>Source!I135</f>
        <v>1.9005000000000001</v>
      </c>
      <c r="F264" s="32">
        <f>Source!AL135+Source!AM135+Source!AO135</f>
        <v>0</v>
      </c>
      <c r="G264" s="46" t="s">
        <v>6</v>
      </c>
      <c r="H264" s="34">
        <f>ROUND(Source!AC135*Source!I135, 2)+ROUND(Source!AD135*Source!I135, 2)+ROUND(Source!AF135*Source!I135, 2)</f>
        <v>0</v>
      </c>
      <c r="I264" s="33"/>
      <c r="J264" s="33">
        <f>IF(Source!BC135&lt;&gt; 0, Source!BC135, 1)</f>
        <v>7.13</v>
      </c>
      <c r="K264" s="34">
        <f>Source!O135</f>
        <v>0</v>
      </c>
      <c r="L264" s="35"/>
      <c r="S264">
        <f>ROUND((Source!FX135/100)*((ROUND(Source!AF135*Source!I135, 2)+ROUND(Source!AE135*Source!I135, 2))), 2)</f>
        <v>0</v>
      </c>
      <c r="T264">
        <f>Source!X135</f>
        <v>0</v>
      </c>
      <c r="U264">
        <f>ROUND((Source!FY135/100)*((ROUND(Source!AF135*Source!I135, 2)+ROUND(Source!AE135*Source!I135, 2))), 2)</f>
        <v>0</v>
      </c>
      <c r="V264">
        <f>Source!Y135</f>
        <v>0</v>
      </c>
      <c r="W264">
        <f>IF(Source!BI135&lt;=1,H264, 0)</f>
        <v>0</v>
      </c>
      <c r="X264">
        <f>IF(Source!BI135=2,H264, 0)</f>
        <v>0</v>
      </c>
      <c r="Y264">
        <f>IF(Source!BI135=3,H264, 0)</f>
        <v>0</v>
      </c>
      <c r="Z264">
        <f>IF(Source!BI135=4,H264, 0)</f>
        <v>0</v>
      </c>
    </row>
    <row r="265" spans="1:32" ht="85.5" x14ac:dyDescent="0.2">
      <c r="A265" s="49" t="str">
        <f>Source!E137</f>
        <v>22,2</v>
      </c>
      <c r="B265" s="50" t="str">
        <f>Source!F137</f>
        <v>11.3.03.05-0011</v>
      </c>
      <c r="C265" s="50" t="str">
        <f>Source!G137</f>
        <v>Сэндвич-панели для откосов (наружные слои – листы из поливинилхлорида, внутреннее наполнение – вспененный пенополистирол) белые, ширина 1,5 м, длина 3,0 м, толщина 10 мм</v>
      </c>
      <c r="D265" s="31" t="str">
        <f>Source!H137</f>
        <v>м2</v>
      </c>
      <c r="E265" s="13">
        <f>Source!I137</f>
        <v>1.9005000000000001</v>
      </c>
      <c r="F265" s="32">
        <f>Source!AL137+Source!AM137+Source!AO137</f>
        <v>59.16</v>
      </c>
      <c r="G265" s="46" t="s">
        <v>6</v>
      </c>
      <c r="H265" s="34">
        <f>ROUND(Source!AC137*Source!I137, 2)+ROUND(Source!AD137*Source!I137, 2)+ROUND(Source!AF137*Source!I137, 2)</f>
        <v>112.43</v>
      </c>
      <c r="I265" s="33"/>
      <c r="J265" s="33">
        <f>IF(Source!BC137&lt;&gt; 0, Source!BC137, 1)</f>
        <v>7.13</v>
      </c>
      <c r="K265" s="34">
        <f>Source!O137</f>
        <v>801.65</v>
      </c>
      <c r="L265" s="35"/>
      <c r="S265">
        <f>ROUND((Source!FX137/100)*((ROUND(Source!AF137*Source!I137, 2)+ROUND(Source!AE137*Source!I137, 2))), 2)</f>
        <v>0</v>
      </c>
      <c r="T265">
        <f>Source!X137</f>
        <v>0</v>
      </c>
      <c r="U265">
        <f>ROUND((Source!FY137/100)*((ROUND(Source!AF137*Source!I137, 2)+ROUND(Source!AE137*Source!I137, 2))), 2)</f>
        <v>0</v>
      </c>
      <c r="V265">
        <f>Source!Y137</f>
        <v>0</v>
      </c>
      <c r="W265">
        <f>IF(Source!BI137&lt;=1,H265, 0)</f>
        <v>112.43</v>
      </c>
      <c r="X265">
        <f>IF(Source!BI137=2,H265, 0)</f>
        <v>0</v>
      </c>
      <c r="Y265">
        <f>IF(Source!BI137=3,H265, 0)</f>
        <v>0</v>
      </c>
      <c r="Z265">
        <f>IF(Source!BI137=4,H265, 0)</f>
        <v>0</v>
      </c>
    </row>
    <row r="266" spans="1:32" ht="14.25" x14ac:dyDescent="0.2">
      <c r="A266" s="49" t="str">
        <f>Source!E139</f>
        <v>22,3</v>
      </c>
      <c r="B266" s="50" t="str">
        <f>Source!F139</f>
        <v>14.1.06.05</v>
      </c>
      <c r="C266" s="50" t="str">
        <f>Source!G139</f>
        <v>Клей</v>
      </c>
      <c r="D266" s="31" t="str">
        <f>Source!H139</f>
        <v>кг</v>
      </c>
      <c r="E266" s="13">
        <f>Source!I139</f>
        <v>0.54300000000000004</v>
      </c>
      <c r="F266" s="32">
        <f>Source!AL139+Source!AM139+Source!AO139</f>
        <v>0</v>
      </c>
      <c r="G266" s="46" t="s">
        <v>6</v>
      </c>
      <c r="H266" s="34">
        <f>ROUND(Source!AC139*Source!I139, 2)+ROUND(Source!AD139*Source!I139, 2)+ROUND(Source!AF139*Source!I139, 2)</f>
        <v>0</v>
      </c>
      <c r="I266" s="33"/>
      <c r="J266" s="33">
        <f>IF(Source!BC139&lt;&gt; 0, Source!BC139, 1)</f>
        <v>7.13</v>
      </c>
      <c r="K266" s="34">
        <f>Source!O139</f>
        <v>0</v>
      </c>
      <c r="L266" s="35"/>
      <c r="S266">
        <f>ROUND((Source!FX139/100)*((ROUND(Source!AF139*Source!I139, 2)+ROUND(Source!AE139*Source!I139, 2))), 2)</f>
        <v>0</v>
      </c>
      <c r="T266">
        <f>Source!X139</f>
        <v>0</v>
      </c>
      <c r="U266">
        <f>ROUND((Source!FY139/100)*((ROUND(Source!AF139*Source!I139, 2)+ROUND(Source!AE139*Source!I139, 2))), 2)</f>
        <v>0</v>
      </c>
      <c r="V266">
        <f>Source!Y139</f>
        <v>0</v>
      </c>
      <c r="W266">
        <f>IF(Source!BI139&lt;=1,H266, 0)</f>
        <v>0</v>
      </c>
      <c r="X266">
        <f>IF(Source!BI139=2,H266, 0)</f>
        <v>0</v>
      </c>
      <c r="Y266">
        <f>IF(Source!BI139=3,H266, 0)</f>
        <v>0</v>
      </c>
      <c r="Z266">
        <f>IF(Source!BI139=4,H266, 0)</f>
        <v>0</v>
      </c>
    </row>
    <row r="267" spans="1:32" ht="14.25" x14ac:dyDescent="0.2">
      <c r="A267" s="49" t="str">
        <f>Source!E141</f>
        <v>22,4</v>
      </c>
      <c r="B267" s="50" t="str">
        <f>Source!F141</f>
        <v>14.4.01.21</v>
      </c>
      <c r="C267" s="50" t="str">
        <f>Source!G141</f>
        <v>Грунтовка</v>
      </c>
      <c r="D267" s="31" t="str">
        <f>Source!H141</f>
        <v>т</v>
      </c>
      <c r="E267" s="13">
        <f>Source!I141</f>
        <v>1.6100000000000001E-4</v>
      </c>
      <c r="F267" s="32">
        <f>Source!AL141+Source!AM141+Source!AO141</f>
        <v>0</v>
      </c>
      <c r="G267" s="46" t="s">
        <v>6</v>
      </c>
      <c r="H267" s="34">
        <f>ROUND(Source!AC141*Source!I141, 2)+ROUND(Source!AD141*Source!I141, 2)+ROUND(Source!AF141*Source!I141, 2)</f>
        <v>0</v>
      </c>
      <c r="I267" s="33"/>
      <c r="J267" s="33">
        <f>IF(Source!BC141&lt;&gt; 0, Source!BC141, 1)</f>
        <v>7.13</v>
      </c>
      <c r="K267" s="34">
        <f>Source!O141</f>
        <v>0</v>
      </c>
      <c r="L267" s="35"/>
      <c r="S267">
        <f>ROUND((Source!FX141/100)*((ROUND(Source!AF141*Source!I141, 2)+ROUND(Source!AE141*Source!I141, 2))), 2)</f>
        <v>0</v>
      </c>
      <c r="T267">
        <f>Source!X141</f>
        <v>0</v>
      </c>
      <c r="U267">
        <f>ROUND((Source!FY141/100)*((ROUND(Source!AF141*Source!I141, 2)+ROUND(Source!AE141*Source!I141, 2))), 2)</f>
        <v>0</v>
      </c>
      <c r="V267">
        <f>Source!Y141</f>
        <v>0</v>
      </c>
      <c r="W267">
        <f>IF(Source!BI141&lt;=1,H267, 0)</f>
        <v>0</v>
      </c>
      <c r="X267">
        <f>IF(Source!BI141=2,H267, 0)</f>
        <v>0</v>
      </c>
      <c r="Y267">
        <f>IF(Source!BI141=3,H267, 0)</f>
        <v>0</v>
      </c>
      <c r="Z267">
        <f>IF(Source!BI141=4,H267, 0)</f>
        <v>0</v>
      </c>
    </row>
    <row r="268" spans="1:32" ht="28.5" x14ac:dyDescent="0.2">
      <c r="A268" s="49" t="str">
        <f>Source!E143</f>
        <v>22,5</v>
      </c>
      <c r="B268" s="50" t="str">
        <f>Source!F143</f>
        <v>14.3.01.01-0001</v>
      </c>
      <c r="C268" s="50" t="str">
        <f>Source!G143</f>
        <v>Грунтовка: «Бетоконтакт», КНАУФ</v>
      </c>
      <c r="D268" s="31" t="str">
        <f>Source!H143</f>
        <v>кг</v>
      </c>
      <c r="E268" s="13">
        <f>Source!I143</f>
        <v>0.161</v>
      </c>
      <c r="F268" s="32">
        <f>Source!AL143+Source!AM143+Source!AO143</f>
        <v>15.09</v>
      </c>
      <c r="G268" s="46" t="s">
        <v>6</v>
      </c>
      <c r="H268" s="34">
        <f>ROUND(Source!AC143*Source!I143, 2)+ROUND(Source!AD143*Source!I143, 2)+ROUND(Source!AF143*Source!I143, 2)</f>
        <v>2.4300000000000002</v>
      </c>
      <c r="I268" s="33"/>
      <c r="J268" s="33">
        <f>IF(Source!BC143&lt;&gt; 0, Source!BC143, 1)</f>
        <v>7.13</v>
      </c>
      <c r="K268" s="34">
        <f>Source!O143</f>
        <v>17.32</v>
      </c>
      <c r="L268" s="35"/>
      <c r="S268">
        <f>ROUND((Source!FX143/100)*((ROUND(Source!AF143*Source!I143, 2)+ROUND(Source!AE143*Source!I143, 2))), 2)</f>
        <v>0</v>
      </c>
      <c r="T268">
        <f>Source!X143</f>
        <v>0</v>
      </c>
      <c r="U268">
        <f>ROUND((Source!FY143/100)*((ROUND(Source!AF143*Source!I143, 2)+ROUND(Source!AE143*Source!I143, 2))), 2)</f>
        <v>0</v>
      </c>
      <c r="V268">
        <f>Source!Y143</f>
        <v>0</v>
      </c>
      <c r="W268">
        <f>IF(Source!BI143&lt;=1,H268, 0)</f>
        <v>2.4300000000000002</v>
      </c>
      <c r="X268">
        <f>IF(Source!BI143=2,H268, 0)</f>
        <v>0</v>
      </c>
      <c r="Y268">
        <f>IF(Source!BI143=3,H268, 0)</f>
        <v>0</v>
      </c>
      <c r="Z268">
        <f>IF(Source!BI143=4,H268, 0)</f>
        <v>0</v>
      </c>
    </row>
    <row r="269" spans="1:32" ht="28.5" x14ac:dyDescent="0.2">
      <c r="A269" s="51" t="str">
        <f>Source!E145</f>
        <v>22,6</v>
      </c>
      <c r="B269" s="52" t="str">
        <f>Source!F145</f>
        <v>14.1.05.01-0003</v>
      </c>
      <c r="C269" s="52" t="str">
        <f>Source!G145</f>
        <v>Клеи жидкие гвозди универсальные TITEBOND</v>
      </c>
      <c r="D269" s="38" t="str">
        <f>Source!H145</f>
        <v>кг</v>
      </c>
      <c r="E269" s="39">
        <f>Source!I145</f>
        <v>0.54300000000000004</v>
      </c>
      <c r="F269" s="40">
        <f>Source!AL145+Source!AM145+Source!AO145</f>
        <v>43.1</v>
      </c>
      <c r="G269" s="47" t="s">
        <v>6</v>
      </c>
      <c r="H269" s="42">
        <f>ROUND(Source!AC145*Source!I145, 2)+ROUND(Source!AD145*Source!I145, 2)+ROUND(Source!AF145*Source!I145, 2)</f>
        <v>23.4</v>
      </c>
      <c r="I269" s="41"/>
      <c r="J269" s="41">
        <f>IF(Source!BC145&lt;&gt; 0, Source!BC145, 1)</f>
        <v>7.13</v>
      </c>
      <c r="K269" s="42">
        <f>Source!O145</f>
        <v>166.87</v>
      </c>
      <c r="L269" s="48"/>
      <c r="S269">
        <f>ROUND((Source!FX145/100)*((ROUND(Source!AF145*Source!I145, 2)+ROUND(Source!AE145*Source!I145, 2))), 2)</f>
        <v>0</v>
      </c>
      <c r="T269">
        <f>Source!X145</f>
        <v>0</v>
      </c>
      <c r="U269">
        <f>ROUND((Source!FY145/100)*((ROUND(Source!AF145*Source!I145, 2)+ROUND(Source!AE145*Source!I145, 2))), 2)</f>
        <v>0</v>
      </c>
      <c r="V269">
        <f>Source!Y145</f>
        <v>0</v>
      </c>
      <c r="W269">
        <f>IF(Source!BI145&lt;=1,H269, 0)</f>
        <v>23.4</v>
      </c>
      <c r="X269">
        <f>IF(Source!BI145=2,H269, 0)</f>
        <v>0</v>
      </c>
      <c r="Y269">
        <f>IF(Source!BI145=3,H269, 0)</f>
        <v>0</v>
      </c>
      <c r="Z269">
        <f>IF(Source!BI145=4,H269, 0)</f>
        <v>0</v>
      </c>
    </row>
    <row r="270" spans="1:32" ht="15" x14ac:dyDescent="0.25">
      <c r="G270" s="73">
        <f>H257+H258+H260+H261+H262+SUM(H264:H269)</f>
        <v>216.04000000000002</v>
      </c>
      <c r="H270" s="73"/>
      <c r="J270" s="73">
        <f>K257+K258+K260+K261+K262+SUM(K264:K269)</f>
        <v>1542.02</v>
      </c>
      <c r="K270" s="73"/>
      <c r="L270" s="44">
        <f>Source!U133</f>
        <v>3.46507305</v>
      </c>
      <c r="O270" s="27">
        <f>G270</f>
        <v>216.04000000000002</v>
      </c>
      <c r="P270" s="27">
        <f>J270</f>
        <v>1542.02</v>
      </c>
      <c r="Q270" s="27">
        <f>L270</f>
        <v>3.46507305</v>
      </c>
      <c r="W270">
        <f>IF(Source!BI133&lt;=1,H257+H258+H260+H261+H262, 0)</f>
        <v>77.78</v>
      </c>
      <c r="X270">
        <f>IF(Source!BI133=2,H257+H258+H260+H261+H262, 0)</f>
        <v>0</v>
      </c>
      <c r="Y270">
        <f>IF(Source!BI133=3,H257+H258+H260+H261+H262, 0)</f>
        <v>0</v>
      </c>
      <c r="Z270">
        <f>IF(Source!BI133=4,H257+H258+H260+H261+H262, 0)</f>
        <v>0</v>
      </c>
    </row>
    <row r="272" spans="1:32" ht="15" x14ac:dyDescent="0.25">
      <c r="A272" s="78" t="str">
        <f>CONCATENATE("Итого по разделу: ",IF(Source!G147&lt;&gt;"Новый раздел", Source!G147, ""))</f>
        <v>Итого по разделу: Раздел 1 Общестроительные работы</v>
      </c>
      <c r="B272" s="78"/>
      <c r="C272" s="78"/>
      <c r="D272" s="78"/>
      <c r="E272" s="78"/>
      <c r="F272" s="78"/>
      <c r="G272" s="79">
        <f>SUM(O27:O271)</f>
        <v>16660.080000000002</v>
      </c>
      <c r="H272" s="79"/>
      <c r="I272" s="28"/>
      <c r="J272" s="79">
        <f>SUM(P27:P271)</f>
        <v>118854.85000000002</v>
      </c>
      <c r="K272" s="79"/>
      <c r="L272" s="44">
        <f>SUM(Q27:Q271)</f>
        <v>190.25852929999996</v>
      </c>
      <c r="AF272" s="54" t="str">
        <f>CONCATENATE("Итого по разделу: ",IF(Source!G147&lt;&gt;"Новый раздел", Source!G147, ""))</f>
        <v>Итого по разделу: Раздел 1 Общестроительные работы</v>
      </c>
    </row>
    <row r="273" spans="1:26" ht="16.5" x14ac:dyDescent="0.25">
      <c r="A273" s="87" t="str">
        <f>CONCATENATE("Раздел: ",IF(Source!G176&lt;&gt;"Новый раздел", Source!G176, ""))</f>
        <v>Раздел: Раздел 2 Система электроснабжения</v>
      </c>
      <c r="B273" s="87"/>
      <c r="C273" s="87"/>
      <c r="D273" s="87"/>
      <c r="E273" s="87"/>
      <c r="F273" s="87"/>
      <c r="G273" s="87"/>
      <c r="H273" s="87"/>
      <c r="I273" s="87"/>
      <c r="J273" s="87"/>
      <c r="K273" s="87"/>
      <c r="L273" s="87"/>
    </row>
    <row r="274" spans="1:26" ht="14.25" x14ac:dyDescent="0.2">
      <c r="A274" s="49" t="str">
        <f>Source!E181</f>
        <v>23</v>
      </c>
      <c r="B274" s="50" t="str">
        <f>Source!F181</f>
        <v>67-1-1</v>
      </c>
      <c r="C274" s="50" t="str">
        <f>Source!G181</f>
        <v>Демонтаж скрытой электропроводки</v>
      </c>
      <c r="D274" s="31" t="str">
        <f>Source!H181</f>
        <v>100 м</v>
      </c>
      <c r="E274" s="13">
        <f>Source!I181</f>
        <v>0.02</v>
      </c>
      <c r="F274" s="32">
        <f>Source!AL181+Source!AM181+Source!AO181</f>
        <v>19.809999999999999</v>
      </c>
      <c r="G274" s="33"/>
      <c r="H274" s="34"/>
      <c r="I274" s="33" t="str">
        <f>Source!BO181</f>
        <v/>
      </c>
      <c r="J274" s="33"/>
      <c r="K274" s="34"/>
      <c r="L274" s="35"/>
      <c r="S274">
        <f>ROUND((Source!FX181/100)*((ROUND(Source!AF181*Source!I181, 2)+ROUND(Source!AE181*Source!I181, 2))), 2)</f>
        <v>0.34</v>
      </c>
      <c r="T274">
        <f>Source!X181</f>
        <v>2.4</v>
      </c>
      <c r="U274">
        <f>ROUND((Source!FY181/100)*((ROUND(Source!AF181*Source!I181, 2)+ROUND(Source!AE181*Source!I181, 2))), 2)</f>
        <v>0.26</v>
      </c>
      <c r="V274">
        <f>Source!Y181</f>
        <v>1.83</v>
      </c>
    </row>
    <row r="275" spans="1:26" x14ac:dyDescent="0.2">
      <c r="C275" s="26" t="str">
        <f>"Объем: "&amp;Source!I181&amp;"=2/"&amp;"100"</f>
        <v>Объем: 0,02=2/100</v>
      </c>
    </row>
    <row r="276" spans="1:26" ht="14.25" x14ac:dyDescent="0.2">
      <c r="A276" s="49"/>
      <c r="B276" s="50"/>
      <c r="C276" s="50" t="s">
        <v>682</v>
      </c>
      <c r="D276" s="31"/>
      <c r="E276" s="13"/>
      <c r="F276" s="32">
        <f>Source!AO181</f>
        <v>19.809999999999999</v>
      </c>
      <c r="G276" s="33" t="str">
        <f>Source!DG181</f>
        <v/>
      </c>
      <c r="H276" s="34">
        <f>ROUND(Source!AF181*Source!I181, 2)</f>
        <v>0.4</v>
      </c>
      <c r="I276" s="33"/>
      <c r="J276" s="33">
        <f>IF(Source!BA181&lt;&gt; 0, Source!BA181, 1)</f>
        <v>7.13</v>
      </c>
      <c r="K276" s="34">
        <f>Source!S181</f>
        <v>2.82</v>
      </c>
      <c r="L276" s="35"/>
      <c r="R276">
        <f>H276</f>
        <v>0.4</v>
      </c>
    </row>
    <row r="277" spans="1:26" ht="14.25" x14ac:dyDescent="0.2">
      <c r="A277" s="49"/>
      <c r="B277" s="50"/>
      <c r="C277" s="50" t="s">
        <v>684</v>
      </c>
      <c r="D277" s="31" t="s">
        <v>685</v>
      </c>
      <c r="E277" s="13">
        <f>Source!BZ181</f>
        <v>85</v>
      </c>
      <c r="F277" s="53"/>
      <c r="G277" s="33"/>
      <c r="H277" s="34">
        <f>SUM(S274:S280)</f>
        <v>0.34</v>
      </c>
      <c r="I277" s="37"/>
      <c r="J277" s="29">
        <f>Source!AT181</f>
        <v>85</v>
      </c>
      <c r="K277" s="34">
        <f>SUM(T274:T280)</f>
        <v>2.4</v>
      </c>
      <c r="L277" s="35"/>
    </row>
    <row r="278" spans="1:26" ht="14.25" x14ac:dyDescent="0.2">
      <c r="A278" s="49"/>
      <c r="B278" s="50"/>
      <c r="C278" s="50" t="s">
        <v>686</v>
      </c>
      <c r="D278" s="31" t="s">
        <v>685</v>
      </c>
      <c r="E278" s="13">
        <f>Source!CA181</f>
        <v>65</v>
      </c>
      <c r="F278" s="53"/>
      <c r="G278" s="33"/>
      <c r="H278" s="34">
        <f>SUM(U274:U280)</f>
        <v>0.26</v>
      </c>
      <c r="I278" s="37"/>
      <c r="J278" s="29">
        <f>Source!AU181</f>
        <v>65</v>
      </c>
      <c r="K278" s="34">
        <f>SUM(V274:V280)</f>
        <v>1.83</v>
      </c>
      <c r="L278" s="35"/>
    </row>
    <row r="279" spans="1:26" ht="14.25" x14ac:dyDescent="0.2">
      <c r="A279" s="49"/>
      <c r="B279" s="50"/>
      <c r="C279" s="50" t="s">
        <v>687</v>
      </c>
      <c r="D279" s="31" t="s">
        <v>688</v>
      </c>
      <c r="E279" s="13">
        <f>Source!AQ181</f>
        <v>2.54</v>
      </c>
      <c r="F279" s="32"/>
      <c r="G279" s="33" t="str">
        <f>Source!DI181</f>
        <v/>
      </c>
      <c r="H279" s="34"/>
      <c r="I279" s="33"/>
      <c r="J279" s="33"/>
      <c r="K279" s="34"/>
      <c r="L279" s="45">
        <f>Source!U181</f>
        <v>5.0800000000000005E-2</v>
      </c>
    </row>
    <row r="280" spans="1:26" ht="14.25" x14ac:dyDescent="0.2">
      <c r="A280" s="51" t="str">
        <f>Source!E183</f>
        <v>23,1</v>
      </c>
      <c r="B280" s="52" t="str">
        <f>Source!F183</f>
        <v>01.7.07.07</v>
      </c>
      <c r="C280" s="52" t="str">
        <f>Source!G183</f>
        <v>Строительный мусор</v>
      </c>
      <c r="D280" s="38" t="str">
        <f>Source!H183</f>
        <v>т</v>
      </c>
      <c r="E280" s="39">
        <f>Source!I183</f>
        <v>8.0000000000000007E-5</v>
      </c>
      <c r="F280" s="40">
        <f>Source!AL183+Source!AM183+Source!AO183</f>
        <v>0</v>
      </c>
      <c r="G280" s="47" t="s">
        <v>6</v>
      </c>
      <c r="H280" s="42">
        <f>ROUND(Source!AC183*Source!I183, 2)+ROUND(Source!AD183*Source!I183, 2)+ROUND(Source!AF183*Source!I183, 2)</f>
        <v>0</v>
      </c>
      <c r="I280" s="41"/>
      <c r="J280" s="41">
        <f>IF(Source!BC183&lt;&gt; 0, Source!BC183, 1)</f>
        <v>7.13</v>
      </c>
      <c r="K280" s="42">
        <f>Source!O183</f>
        <v>0</v>
      </c>
      <c r="L280" s="48"/>
      <c r="S280">
        <f>ROUND((Source!FX183/100)*((ROUND(Source!AF183*Source!I183, 2)+ROUND(Source!AE183*Source!I183, 2))), 2)</f>
        <v>0</v>
      </c>
      <c r="T280">
        <f>Source!X183</f>
        <v>0</v>
      </c>
      <c r="U280">
        <f>ROUND((Source!FY183/100)*((ROUND(Source!AF183*Source!I183, 2)+ROUND(Source!AE183*Source!I183, 2))), 2)</f>
        <v>0</v>
      </c>
      <c r="V280">
        <f>Source!Y183</f>
        <v>0</v>
      </c>
      <c r="W280">
        <f>IF(Source!BI183&lt;=1,H280, 0)</f>
        <v>0</v>
      </c>
      <c r="X280">
        <f>IF(Source!BI183=2,H280, 0)</f>
        <v>0</v>
      </c>
      <c r="Y280">
        <f>IF(Source!BI183=3,H280, 0)</f>
        <v>0</v>
      </c>
      <c r="Z280">
        <f>IF(Source!BI183=4,H280, 0)</f>
        <v>0</v>
      </c>
    </row>
    <row r="281" spans="1:26" ht="15" x14ac:dyDescent="0.25">
      <c r="G281" s="73">
        <f>H276+H277+H278+SUM(H280:H280)</f>
        <v>1</v>
      </c>
      <c r="H281" s="73"/>
      <c r="J281" s="73">
        <f>K276+K277+K278+SUM(K280:K280)</f>
        <v>7.05</v>
      </c>
      <c r="K281" s="73"/>
      <c r="L281" s="44">
        <f>Source!U181</f>
        <v>5.0800000000000005E-2</v>
      </c>
      <c r="O281" s="27">
        <f>G281</f>
        <v>1</v>
      </c>
      <c r="P281" s="27">
        <f>J281</f>
        <v>7.05</v>
      </c>
      <c r="Q281" s="27">
        <f>L281</f>
        <v>5.0800000000000005E-2</v>
      </c>
      <c r="W281">
        <f>IF(Source!BI181&lt;=1,H276+H277+H278, 0)</f>
        <v>1</v>
      </c>
      <c r="X281">
        <f>IF(Source!BI181=2,H276+H277+H278, 0)</f>
        <v>0</v>
      </c>
      <c r="Y281">
        <f>IF(Source!BI181=3,H276+H277+H278, 0)</f>
        <v>0</v>
      </c>
      <c r="Z281">
        <f>IF(Source!BI181=4,H276+H277+H278, 0)</f>
        <v>0</v>
      </c>
    </row>
    <row r="282" spans="1:26" ht="28.5" x14ac:dyDescent="0.2">
      <c r="A282" s="49" t="str">
        <f>Source!E185</f>
        <v>24</v>
      </c>
      <c r="B282" s="50" t="str">
        <f>Source!F185</f>
        <v>67-4-3</v>
      </c>
      <c r="C282" s="50" t="str">
        <f>Source!G185</f>
        <v>Демонтаж светильников с лампами накаливания</v>
      </c>
      <c r="D282" s="31" t="str">
        <f>Source!H185</f>
        <v>100 ШТ</v>
      </c>
      <c r="E282" s="13">
        <f>Source!I185</f>
        <v>0.02</v>
      </c>
      <c r="F282" s="32">
        <f>Source!AL185+Source!AM185+Source!AO185</f>
        <v>50.239999999999995</v>
      </c>
      <c r="G282" s="33"/>
      <c r="H282" s="34"/>
      <c r="I282" s="33" t="str">
        <f>Source!BO185</f>
        <v/>
      </c>
      <c r="J282" s="33"/>
      <c r="K282" s="34"/>
      <c r="L282" s="35"/>
      <c r="S282">
        <f>ROUND((Source!FX185/100)*((ROUND(Source!AF185*Source!I185, 2)+ROUND(Source!AE185*Source!I185, 2))), 2)</f>
        <v>0.85</v>
      </c>
      <c r="T282">
        <f>Source!X185</f>
        <v>6.03</v>
      </c>
      <c r="U282">
        <f>ROUND((Source!FY185/100)*((ROUND(Source!AF185*Source!I185, 2)+ROUND(Source!AE185*Source!I185, 2))), 2)</f>
        <v>0.65</v>
      </c>
      <c r="V282">
        <f>Source!Y185</f>
        <v>4.6100000000000003</v>
      </c>
    </row>
    <row r="283" spans="1:26" x14ac:dyDescent="0.2">
      <c r="C283" s="26" t="str">
        <f>"Объем: "&amp;Source!I185&amp;"=2/"&amp;"100"</f>
        <v>Объем: 0,02=2/100</v>
      </c>
    </row>
    <row r="284" spans="1:26" ht="14.25" x14ac:dyDescent="0.2">
      <c r="A284" s="49"/>
      <c r="B284" s="50"/>
      <c r="C284" s="50" t="s">
        <v>682</v>
      </c>
      <c r="D284" s="31"/>
      <c r="E284" s="13"/>
      <c r="F284" s="32">
        <f>Source!AO185</f>
        <v>49.3</v>
      </c>
      <c r="G284" s="33" t="str">
        <f>Source!DG185</f>
        <v/>
      </c>
      <c r="H284" s="34">
        <f>ROUND(Source!AF185*Source!I185, 2)</f>
        <v>0.99</v>
      </c>
      <c r="I284" s="33"/>
      <c r="J284" s="33">
        <f>IF(Source!BA185&lt;&gt; 0, Source!BA185, 1)</f>
        <v>7.13</v>
      </c>
      <c r="K284" s="34">
        <f>Source!S185</f>
        <v>7.03</v>
      </c>
      <c r="L284" s="35"/>
      <c r="R284">
        <f>H284</f>
        <v>0.99</v>
      </c>
    </row>
    <row r="285" spans="1:26" ht="14.25" x14ac:dyDescent="0.2">
      <c r="A285" s="49"/>
      <c r="B285" s="50"/>
      <c r="C285" s="50" t="s">
        <v>257</v>
      </c>
      <c r="D285" s="31"/>
      <c r="E285" s="13"/>
      <c r="F285" s="32">
        <f>Source!AM185</f>
        <v>0.94</v>
      </c>
      <c r="G285" s="33" t="str">
        <f>Source!DE185</f>
        <v/>
      </c>
      <c r="H285" s="34">
        <f>ROUND(Source!AD185*Source!I185, 2)</f>
        <v>0.02</v>
      </c>
      <c r="I285" s="33"/>
      <c r="J285" s="33">
        <f>IF(Source!BB185&lt;&gt; 0, Source!BB185, 1)</f>
        <v>7.13</v>
      </c>
      <c r="K285" s="34">
        <f>Source!Q185</f>
        <v>0.13</v>
      </c>
      <c r="L285" s="35"/>
    </row>
    <row r="286" spans="1:26" ht="14.25" x14ac:dyDescent="0.2">
      <c r="A286" s="49"/>
      <c r="B286" s="50"/>
      <c r="C286" s="50" t="s">
        <v>683</v>
      </c>
      <c r="D286" s="31"/>
      <c r="E286" s="13"/>
      <c r="F286" s="32">
        <f>Source!AN185</f>
        <v>0.41</v>
      </c>
      <c r="G286" s="33" t="str">
        <f>Source!DF185</f>
        <v/>
      </c>
      <c r="H286" s="36">
        <f>ROUND(Source!AE185*Source!I185, 2)</f>
        <v>0.01</v>
      </c>
      <c r="I286" s="33"/>
      <c r="J286" s="33">
        <f>IF(Source!BS185&lt;&gt; 0, Source!BS185, 1)</f>
        <v>7.13</v>
      </c>
      <c r="K286" s="36">
        <f>Source!R185</f>
        <v>0.06</v>
      </c>
      <c r="L286" s="35"/>
      <c r="R286">
        <f>H286</f>
        <v>0.01</v>
      </c>
    </row>
    <row r="287" spans="1:26" ht="14.25" x14ac:dyDescent="0.2">
      <c r="A287" s="49"/>
      <c r="B287" s="50"/>
      <c r="C287" s="50" t="s">
        <v>684</v>
      </c>
      <c r="D287" s="31" t="s">
        <v>685</v>
      </c>
      <c r="E287" s="13">
        <f>Source!BZ185</f>
        <v>85</v>
      </c>
      <c r="F287" s="53"/>
      <c r="G287" s="33"/>
      <c r="H287" s="34">
        <f>SUM(S282:S289)</f>
        <v>0.85</v>
      </c>
      <c r="I287" s="37"/>
      <c r="J287" s="29">
        <f>Source!AT185</f>
        <v>85</v>
      </c>
      <c r="K287" s="34">
        <f>SUM(T282:T289)</f>
        <v>6.03</v>
      </c>
      <c r="L287" s="35"/>
    </row>
    <row r="288" spans="1:26" ht="14.25" x14ac:dyDescent="0.2">
      <c r="A288" s="49"/>
      <c r="B288" s="50"/>
      <c r="C288" s="50" t="s">
        <v>686</v>
      </c>
      <c r="D288" s="31" t="s">
        <v>685</v>
      </c>
      <c r="E288" s="13">
        <f>Source!CA185</f>
        <v>65</v>
      </c>
      <c r="F288" s="53"/>
      <c r="G288" s="33"/>
      <c r="H288" s="34">
        <f>SUM(U282:U289)</f>
        <v>0.65</v>
      </c>
      <c r="I288" s="37"/>
      <c r="J288" s="29">
        <f>Source!AU185</f>
        <v>65</v>
      </c>
      <c r="K288" s="34">
        <f>SUM(V282:V289)</f>
        <v>4.6100000000000003</v>
      </c>
      <c r="L288" s="35"/>
    </row>
    <row r="289" spans="1:26" ht="14.25" x14ac:dyDescent="0.2">
      <c r="A289" s="51"/>
      <c r="B289" s="52"/>
      <c r="C289" s="52" t="s">
        <v>687</v>
      </c>
      <c r="D289" s="38" t="s">
        <v>688</v>
      </c>
      <c r="E289" s="39">
        <f>Source!AQ185</f>
        <v>6.32</v>
      </c>
      <c r="F289" s="40"/>
      <c r="G289" s="41" t="str">
        <f>Source!DI185</f>
        <v/>
      </c>
      <c r="H289" s="42"/>
      <c r="I289" s="41"/>
      <c r="J289" s="41"/>
      <c r="K289" s="42"/>
      <c r="L289" s="43">
        <f>Source!U185</f>
        <v>0.12640000000000001</v>
      </c>
    </row>
    <row r="290" spans="1:26" ht="15" x14ac:dyDescent="0.25">
      <c r="G290" s="73">
        <f>H284+H285+H287+H288</f>
        <v>2.5099999999999998</v>
      </c>
      <c r="H290" s="73"/>
      <c r="J290" s="73">
        <f>K284+K285+K287+K288</f>
        <v>17.8</v>
      </c>
      <c r="K290" s="73"/>
      <c r="L290" s="44">
        <f>Source!U185</f>
        <v>0.12640000000000001</v>
      </c>
      <c r="O290" s="27">
        <f>G290</f>
        <v>2.5099999999999998</v>
      </c>
      <c r="P290" s="27">
        <f>J290</f>
        <v>17.8</v>
      </c>
      <c r="Q290" s="27">
        <f>L290</f>
        <v>0.12640000000000001</v>
      </c>
      <c r="W290">
        <f>IF(Source!BI185&lt;=1,H284+H285+H287+H288, 0)</f>
        <v>2.5099999999999998</v>
      </c>
      <c r="X290">
        <f>IF(Source!BI185=2,H284+H285+H287+H288, 0)</f>
        <v>0</v>
      </c>
      <c r="Y290">
        <f>IF(Source!BI185=3,H284+H285+H287+H288, 0)</f>
        <v>0</v>
      </c>
      <c r="Z290">
        <f>IF(Source!BI185=4,H284+H285+H287+H288, 0)</f>
        <v>0</v>
      </c>
    </row>
    <row r="291" spans="1:26" ht="14.25" x14ac:dyDescent="0.2">
      <c r="A291" s="49" t="str">
        <f>Source!E187</f>
        <v>25</v>
      </c>
      <c r="B291" s="50" t="str">
        <f>Source!F187</f>
        <v>67-4-1</v>
      </c>
      <c r="C291" s="50" t="str">
        <f>Source!G187</f>
        <v>Демонтаж выключателей, розеток</v>
      </c>
      <c r="D291" s="31" t="str">
        <f>Source!H187</f>
        <v>100 ШТ</v>
      </c>
      <c r="E291" s="13">
        <f>Source!I187</f>
        <v>0.01</v>
      </c>
      <c r="F291" s="32">
        <f>Source!AL187+Source!AM187+Source!AO187</f>
        <v>45.55</v>
      </c>
      <c r="G291" s="33"/>
      <c r="H291" s="34"/>
      <c r="I291" s="33" t="str">
        <f>Source!BO187</f>
        <v/>
      </c>
      <c r="J291" s="33"/>
      <c r="K291" s="34"/>
      <c r="L291" s="35"/>
      <c r="S291">
        <f>ROUND((Source!FX187/100)*((ROUND(Source!AF187*Source!I187, 2)+ROUND(Source!AE187*Source!I187, 2))), 2)</f>
        <v>0.39</v>
      </c>
      <c r="T291">
        <f>Source!X187</f>
        <v>2.76</v>
      </c>
      <c r="U291">
        <f>ROUND((Source!FY187/100)*((ROUND(Source!AF187*Source!I187, 2)+ROUND(Source!AE187*Source!I187, 2))), 2)</f>
        <v>0.3</v>
      </c>
      <c r="V291">
        <f>Source!Y187</f>
        <v>2.11</v>
      </c>
    </row>
    <row r="292" spans="1:26" x14ac:dyDescent="0.2">
      <c r="C292" s="26" t="str">
        <f>"Объем: "&amp;Source!I187&amp;"=1/"&amp;"100"</f>
        <v>Объем: 0,01=1/100</v>
      </c>
    </row>
    <row r="293" spans="1:26" ht="14.25" x14ac:dyDescent="0.2">
      <c r="A293" s="49"/>
      <c r="B293" s="50"/>
      <c r="C293" s="50" t="s">
        <v>682</v>
      </c>
      <c r="D293" s="31"/>
      <c r="E293" s="13"/>
      <c r="F293" s="32">
        <f>Source!AO187</f>
        <v>45.55</v>
      </c>
      <c r="G293" s="33" t="str">
        <f>Source!DG187</f>
        <v/>
      </c>
      <c r="H293" s="34">
        <f>ROUND(Source!AF187*Source!I187, 2)</f>
        <v>0.46</v>
      </c>
      <c r="I293" s="33"/>
      <c r="J293" s="33">
        <f>IF(Source!BA187&lt;&gt; 0, Source!BA187, 1)</f>
        <v>7.13</v>
      </c>
      <c r="K293" s="34">
        <f>Source!S187</f>
        <v>3.25</v>
      </c>
      <c r="L293" s="35"/>
      <c r="R293">
        <f>H293</f>
        <v>0.46</v>
      </c>
    </row>
    <row r="294" spans="1:26" ht="14.25" x14ac:dyDescent="0.2">
      <c r="A294" s="49"/>
      <c r="B294" s="50"/>
      <c r="C294" s="50" t="s">
        <v>684</v>
      </c>
      <c r="D294" s="31" t="s">
        <v>685</v>
      </c>
      <c r="E294" s="13">
        <f>Source!BZ187</f>
        <v>85</v>
      </c>
      <c r="F294" s="53"/>
      <c r="G294" s="33"/>
      <c r="H294" s="34">
        <f>SUM(S291:S296)</f>
        <v>0.39</v>
      </c>
      <c r="I294" s="37"/>
      <c r="J294" s="29">
        <f>Source!AT187</f>
        <v>85</v>
      </c>
      <c r="K294" s="34">
        <f>SUM(T291:T296)</f>
        <v>2.76</v>
      </c>
      <c r="L294" s="35"/>
    </row>
    <row r="295" spans="1:26" ht="14.25" x14ac:dyDescent="0.2">
      <c r="A295" s="49"/>
      <c r="B295" s="50"/>
      <c r="C295" s="50" t="s">
        <v>686</v>
      </c>
      <c r="D295" s="31" t="s">
        <v>685</v>
      </c>
      <c r="E295" s="13">
        <f>Source!CA187</f>
        <v>65</v>
      </c>
      <c r="F295" s="53"/>
      <c r="G295" s="33"/>
      <c r="H295" s="34">
        <f>SUM(U291:U296)</f>
        <v>0.3</v>
      </c>
      <c r="I295" s="37"/>
      <c r="J295" s="29">
        <f>Source!AU187</f>
        <v>65</v>
      </c>
      <c r="K295" s="34">
        <f>SUM(V291:V296)</f>
        <v>2.11</v>
      </c>
      <c r="L295" s="35"/>
    </row>
    <row r="296" spans="1:26" ht="14.25" x14ac:dyDescent="0.2">
      <c r="A296" s="51"/>
      <c r="B296" s="52"/>
      <c r="C296" s="52" t="s">
        <v>687</v>
      </c>
      <c r="D296" s="38" t="s">
        <v>688</v>
      </c>
      <c r="E296" s="39">
        <f>Source!AQ187</f>
        <v>5.84</v>
      </c>
      <c r="F296" s="40"/>
      <c r="G296" s="41" t="str">
        <f>Source!DI187</f>
        <v/>
      </c>
      <c r="H296" s="42"/>
      <c r="I296" s="41"/>
      <c r="J296" s="41"/>
      <c r="K296" s="42"/>
      <c r="L296" s="43">
        <f>Source!U187</f>
        <v>5.8400000000000001E-2</v>
      </c>
    </row>
    <row r="297" spans="1:26" ht="15" x14ac:dyDescent="0.25">
      <c r="G297" s="73">
        <f>H293+H294+H295</f>
        <v>1.1500000000000001</v>
      </c>
      <c r="H297" s="73"/>
      <c r="J297" s="73">
        <f>K293+K294+K295</f>
        <v>8.1199999999999992</v>
      </c>
      <c r="K297" s="73"/>
      <c r="L297" s="44">
        <f>Source!U187</f>
        <v>5.8400000000000001E-2</v>
      </c>
      <c r="O297" s="27">
        <f>G297</f>
        <v>1.1500000000000001</v>
      </c>
      <c r="P297" s="27">
        <f>J297</f>
        <v>8.1199999999999992</v>
      </c>
      <c r="Q297" s="27">
        <f>L297</f>
        <v>5.8400000000000001E-2</v>
      </c>
      <c r="W297">
        <f>IF(Source!BI187&lt;=1,H293+H294+H295, 0)</f>
        <v>1.1500000000000001</v>
      </c>
      <c r="X297">
        <f>IF(Source!BI187=2,H293+H294+H295, 0)</f>
        <v>0</v>
      </c>
      <c r="Y297">
        <f>IF(Source!BI187=3,H293+H294+H295, 0)</f>
        <v>0</v>
      </c>
      <c r="Z297">
        <f>IF(Source!BI187=4,H293+H294+H295, 0)</f>
        <v>0</v>
      </c>
    </row>
    <row r="298" spans="1:26" ht="28.5" x14ac:dyDescent="0.2">
      <c r="A298" s="49" t="str">
        <f>Source!E189</f>
        <v>26</v>
      </c>
      <c r="B298" s="50" t="str">
        <f>Source!F189</f>
        <v>м08-02-370-02</v>
      </c>
      <c r="C298" s="50" t="str">
        <f>Source!G189</f>
        <v>Демонтаж:Щиток до трех групп, устанавливаемый в нише цоколя</v>
      </c>
      <c r="D298" s="31" t="str">
        <f>Source!H189</f>
        <v>ШТ</v>
      </c>
      <c r="E298" s="13">
        <f>Source!I189</f>
        <v>2</v>
      </c>
      <c r="F298" s="32">
        <f>Source!AL189+Source!AM189+Source!AO189</f>
        <v>33.42</v>
      </c>
      <c r="G298" s="33"/>
      <c r="H298" s="34"/>
      <c r="I298" s="33" t="str">
        <f>Source!BO189</f>
        <v/>
      </c>
      <c r="J298" s="33"/>
      <c r="K298" s="34"/>
      <c r="L298" s="35"/>
      <c r="S298">
        <f>ROUND((Source!FX189/100)*((ROUND(Source!AF189*Source!I189, 2)+ROUND(Source!AE189*Source!I189, 2))), 2)</f>
        <v>6.82</v>
      </c>
      <c r="T298">
        <f>Source!X189</f>
        <v>48.61</v>
      </c>
      <c r="U298">
        <f>ROUND((Source!FY189/100)*((ROUND(Source!AF189*Source!I189, 2)+ROUND(Source!AE189*Source!I189, 2))), 2)</f>
        <v>4.67</v>
      </c>
      <c r="V298">
        <f>Source!Y189</f>
        <v>33.26</v>
      </c>
    </row>
    <row r="299" spans="1:26" ht="14.25" x14ac:dyDescent="0.2">
      <c r="A299" s="49"/>
      <c r="B299" s="50"/>
      <c r="C299" s="50" t="s">
        <v>682</v>
      </c>
      <c r="D299" s="31"/>
      <c r="E299" s="13"/>
      <c r="F299" s="32">
        <f>Source!AO189</f>
        <v>9.4499999999999993</v>
      </c>
      <c r="G299" s="33" t="str">
        <f>Source!DG189</f>
        <v>)*0,3</v>
      </c>
      <c r="H299" s="34">
        <f>ROUND(Source!AF189*Source!I189, 2)</f>
        <v>5.67</v>
      </c>
      <c r="I299" s="33"/>
      <c r="J299" s="33">
        <f>IF(Source!BA189&lt;&gt; 0, Source!BA189, 1)</f>
        <v>7.13</v>
      </c>
      <c r="K299" s="34">
        <f>Source!S189</f>
        <v>40.43</v>
      </c>
      <c r="L299" s="35"/>
      <c r="R299">
        <f>H299</f>
        <v>5.67</v>
      </c>
    </row>
    <row r="300" spans="1:26" ht="14.25" x14ac:dyDescent="0.2">
      <c r="A300" s="49"/>
      <c r="B300" s="50"/>
      <c r="C300" s="50" t="s">
        <v>257</v>
      </c>
      <c r="D300" s="31"/>
      <c r="E300" s="13"/>
      <c r="F300" s="32">
        <f>Source!AM189</f>
        <v>17.77</v>
      </c>
      <c r="G300" s="33" t="str">
        <f>Source!DE189</f>
        <v>)*0,3</v>
      </c>
      <c r="H300" s="34">
        <f>ROUND(Source!AD189*Source!I189, 2)</f>
        <v>10.66</v>
      </c>
      <c r="I300" s="33"/>
      <c r="J300" s="33">
        <f>IF(Source!BB189&lt;&gt; 0, Source!BB189, 1)</f>
        <v>7.13</v>
      </c>
      <c r="K300" s="34">
        <f>Source!Q189</f>
        <v>76.02</v>
      </c>
      <c r="L300" s="35"/>
    </row>
    <row r="301" spans="1:26" ht="14.25" x14ac:dyDescent="0.2">
      <c r="A301" s="49"/>
      <c r="B301" s="50"/>
      <c r="C301" s="50" t="s">
        <v>683</v>
      </c>
      <c r="D301" s="31"/>
      <c r="E301" s="13"/>
      <c r="F301" s="32">
        <f>Source!AN189</f>
        <v>2.5099999999999998</v>
      </c>
      <c r="G301" s="33" t="str">
        <f>Source!DF189</f>
        <v>)*0,3</v>
      </c>
      <c r="H301" s="36">
        <f>ROUND(Source!AE189*Source!I189, 2)</f>
        <v>1.51</v>
      </c>
      <c r="I301" s="33"/>
      <c r="J301" s="33">
        <f>IF(Source!BS189&lt;&gt; 0, Source!BS189, 1)</f>
        <v>7.13</v>
      </c>
      <c r="K301" s="36">
        <f>Source!R189</f>
        <v>10.74</v>
      </c>
      <c r="L301" s="35"/>
      <c r="R301">
        <f>H301</f>
        <v>1.51</v>
      </c>
    </row>
    <row r="302" spans="1:26" ht="14.25" x14ac:dyDescent="0.2">
      <c r="A302" s="49"/>
      <c r="B302" s="50"/>
      <c r="C302" s="50" t="s">
        <v>684</v>
      </c>
      <c r="D302" s="31" t="s">
        <v>685</v>
      </c>
      <c r="E302" s="13">
        <f>Source!BZ189</f>
        <v>95</v>
      </c>
      <c r="F302" s="53"/>
      <c r="G302" s="33"/>
      <c r="H302" s="34">
        <f>SUM(S298:S304)</f>
        <v>6.82</v>
      </c>
      <c r="I302" s="37"/>
      <c r="J302" s="29">
        <f>Source!AT189</f>
        <v>95</v>
      </c>
      <c r="K302" s="34">
        <f>SUM(T298:T304)</f>
        <v>48.61</v>
      </c>
      <c r="L302" s="35"/>
    </row>
    <row r="303" spans="1:26" ht="14.25" x14ac:dyDescent="0.2">
      <c r="A303" s="49"/>
      <c r="B303" s="50"/>
      <c r="C303" s="50" t="s">
        <v>686</v>
      </c>
      <c r="D303" s="31" t="s">
        <v>685</v>
      </c>
      <c r="E303" s="13">
        <f>Source!CA189</f>
        <v>65</v>
      </c>
      <c r="F303" s="53"/>
      <c r="G303" s="33"/>
      <c r="H303" s="34">
        <f>SUM(U298:U304)</f>
        <v>4.67</v>
      </c>
      <c r="I303" s="37"/>
      <c r="J303" s="29">
        <f>Source!AU189</f>
        <v>65</v>
      </c>
      <c r="K303" s="34">
        <f>SUM(V298:V304)</f>
        <v>33.26</v>
      </c>
      <c r="L303" s="35"/>
    </row>
    <row r="304" spans="1:26" ht="14.25" x14ac:dyDescent="0.2">
      <c r="A304" s="51"/>
      <c r="B304" s="52"/>
      <c r="C304" s="52" t="s">
        <v>687</v>
      </c>
      <c r="D304" s="38" t="s">
        <v>688</v>
      </c>
      <c r="E304" s="39">
        <f>Source!AQ189</f>
        <v>0.9</v>
      </c>
      <c r="F304" s="40"/>
      <c r="G304" s="41" t="str">
        <f>Source!DI189</f>
        <v>)*0,3</v>
      </c>
      <c r="H304" s="42"/>
      <c r="I304" s="41"/>
      <c r="J304" s="41"/>
      <c r="K304" s="42"/>
      <c r="L304" s="43">
        <f>Source!U189</f>
        <v>0.54</v>
      </c>
    </row>
    <row r="305" spans="1:26" ht="15" x14ac:dyDescent="0.25">
      <c r="G305" s="73">
        <f>H299+H300+H302+H303</f>
        <v>27.82</v>
      </c>
      <c r="H305" s="73"/>
      <c r="J305" s="73">
        <f>K299+K300+K302+K303</f>
        <v>198.32</v>
      </c>
      <c r="K305" s="73"/>
      <c r="L305" s="44">
        <f>Source!U189</f>
        <v>0.54</v>
      </c>
      <c r="O305" s="27">
        <f>G305</f>
        <v>27.82</v>
      </c>
      <c r="P305" s="27">
        <f>J305</f>
        <v>198.32</v>
      </c>
      <c r="Q305" s="27">
        <f>L305</f>
        <v>0.54</v>
      </c>
      <c r="W305">
        <f>IF(Source!BI189&lt;=1,H299+H300+H302+H303, 0)</f>
        <v>0</v>
      </c>
      <c r="X305">
        <f>IF(Source!BI189=2,H299+H300+H302+H303, 0)</f>
        <v>27.82</v>
      </c>
      <c r="Y305">
        <f>IF(Source!BI189=3,H299+H300+H302+H303, 0)</f>
        <v>0</v>
      </c>
      <c r="Z305">
        <f>IF(Source!BI189=4,H299+H300+H302+H303, 0)</f>
        <v>0</v>
      </c>
    </row>
    <row r="306" spans="1:26" ht="28.5" x14ac:dyDescent="0.2">
      <c r="A306" s="49" t="str">
        <f>Source!E191</f>
        <v>27</v>
      </c>
      <c r="B306" s="50" t="str">
        <f>Source!F191</f>
        <v>м10-04-101-07</v>
      </c>
      <c r="C306" s="50" t="str">
        <f>Source!G191</f>
        <v>Демонтаж:Громкоговоритель или звуковая колонка в помещении</v>
      </c>
      <c r="D306" s="31" t="str">
        <f>Source!H191</f>
        <v>ШТ</v>
      </c>
      <c r="E306" s="13">
        <f>Source!I191</f>
        <v>5</v>
      </c>
      <c r="F306" s="32">
        <f>Source!AL191+Source!AM191+Source!AO191</f>
        <v>30.770000000000003</v>
      </c>
      <c r="G306" s="33"/>
      <c r="H306" s="34"/>
      <c r="I306" s="33" t="str">
        <f>Source!BO191</f>
        <v/>
      </c>
      <c r="J306" s="33"/>
      <c r="K306" s="34"/>
      <c r="L306" s="35"/>
      <c r="S306">
        <f>ROUND((Source!FX191/100)*((ROUND(Source!AF191*Source!I191, 2)+ROUND(Source!AE191*Source!I191, 2))), 2)</f>
        <v>25.03</v>
      </c>
      <c r="T306">
        <f>Source!X191</f>
        <v>178.49</v>
      </c>
      <c r="U306">
        <f>ROUND((Source!FY191/100)*((ROUND(Source!AF191*Source!I191, 2)+ROUND(Source!AE191*Source!I191, 2))), 2)</f>
        <v>17.690000000000001</v>
      </c>
      <c r="V306">
        <f>Source!Y191</f>
        <v>126.11</v>
      </c>
    </row>
    <row r="307" spans="1:26" ht="14.25" x14ac:dyDescent="0.2">
      <c r="A307" s="49"/>
      <c r="B307" s="50"/>
      <c r="C307" s="50" t="s">
        <v>682</v>
      </c>
      <c r="D307" s="31"/>
      <c r="E307" s="13"/>
      <c r="F307" s="32">
        <f>Source!AO191</f>
        <v>18.14</v>
      </c>
      <c r="G307" s="33" t="str">
        <f>Source!DG191</f>
        <v>)*0,3</v>
      </c>
      <c r="H307" s="34">
        <f>ROUND(Source!AF191*Source!I191, 2)</f>
        <v>27.21</v>
      </c>
      <c r="I307" s="33"/>
      <c r="J307" s="33">
        <f>IF(Source!BA191&lt;&gt; 0, Source!BA191, 1)</f>
        <v>7.13</v>
      </c>
      <c r="K307" s="34">
        <f>Source!S191</f>
        <v>194.01</v>
      </c>
      <c r="L307" s="35"/>
      <c r="R307">
        <f>H307</f>
        <v>27.21</v>
      </c>
    </row>
    <row r="308" spans="1:26" ht="14.25" x14ac:dyDescent="0.2">
      <c r="A308" s="49"/>
      <c r="B308" s="50"/>
      <c r="C308" s="50" t="s">
        <v>684</v>
      </c>
      <c r="D308" s="31" t="s">
        <v>685</v>
      </c>
      <c r="E308" s="13">
        <f>Source!BZ191</f>
        <v>92</v>
      </c>
      <c r="F308" s="53"/>
      <c r="G308" s="33"/>
      <c r="H308" s="34">
        <f>SUM(S306:S310)</f>
        <v>25.03</v>
      </c>
      <c r="I308" s="37"/>
      <c r="J308" s="29">
        <f>Source!AT191</f>
        <v>92</v>
      </c>
      <c r="K308" s="34">
        <f>SUM(T306:T310)</f>
        <v>178.49</v>
      </c>
      <c r="L308" s="35"/>
    </row>
    <row r="309" spans="1:26" ht="14.25" x14ac:dyDescent="0.2">
      <c r="A309" s="49"/>
      <c r="B309" s="50"/>
      <c r="C309" s="50" t="s">
        <v>686</v>
      </c>
      <c r="D309" s="31" t="s">
        <v>685</v>
      </c>
      <c r="E309" s="13">
        <f>Source!CA191</f>
        <v>65</v>
      </c>
      <c r="F309" s="53"/>
      <c r="G309" s="33"/>
      <c r="H309" s="34">
        <f>SUM(U306:U310)</f>
        <v>17.690000000000001</v>
      </c>
      <c r="I309" s="37"/>
      <c r="J309" s="29">
        <f>Source!AU191</f>
        <v>65</v>
      </c>
      <c r="K309" s="34">
        <f>SUM(V306:V310)</f>
        <v>126.11</v>
      </c>
      <c r="L309" s="35"/>
    </row>
    <row r="310" spans="1:26" ht="14.25" x14ac:dyDescent="0.2">
      <c r="A310" s="51"/>
      <c r="B310" s="52"/>
      <c r="C310" s="52" t="s">
        <v>687</v>
      </c>
      <c r="D310" s="38" t="s">
        <v>688</v>
      </c>
      <c r="E310" s="39">
        <f>Source!AQ191</f>
        <v>2</v>
      </c>
      <c r="F310" s="40"/>
      <c r="G310" s="41" t="str">
        <f>Source!DI191</f>
        <v>)*0,3</v>
      </c>
      <c r="H310" s="42"/>
      <c r="I310" s="41"/>
      <c r="J310" s="41"/>
      <c r="K310" s="42"/>
      <c r="L310" s="43">
        <f>Source!U191</f>
        <v>3</v>
      </c>
    </row>
    <row r="311" spans="1:26" ht="15" x14ac:dyDescent="0.25">
      <c r="G311" s="73">
        <f>H307+H308+H309</f>
        <v>69.930000000000007</v>
      </c>
      <c r="H311" s="73"/>
      <c r="J311" s="73">
        <f>K307+K308+K309</f>
        <v>498.61</v>
      </c>
      <c r="K311" s="73"/>
      <c r="L311" s="44">
        <f>Source!U191</f>
        <v>3</v>
      </c>
      <c r="O311" s="27">
        <f>G311</f>
        <v>69.930000000000007</v>
      </c>
      <c r="P311" s="27">
        <f>J311</f>
        <v>498.61</v>
      </c>
      <c r="Q311" s="27">
        <f>L311</f>
        <v>3</v>
      </c>
      <c r="W311">
        <f>IF(Source!BI191&lt;=1,H307+H308+H309, 0)</f>
        <v>0</v>
      </c>
      <c r="X311">
        <f>IF(Source!BI191=2,H307+H308+H309, 0)</f>
        <v>69.930000000000007</v>
      </c>
      <c r="Y311">
        <f>IF(Source!BI191=3,H307+H308+H309, 0)</f>
        <v>0</v>
      </c>
      <c r="Z311">
        <f>IF(Source!BI191=4,H307+H308+H309, 0)</f>
        <v>0</v>
      </c>
    </row>
    <row r="312" spans="1:26" ht="28.5" x14ac:dyDescent="0.2">
      <c r="A312" s="49" t="str">
        <f>Source!E193</f>
        <v>28</v>
      </c>
      <c r="B312" s="50" t="str">
        <f>Source!F193</f>
        <v>м08-02-390-01</v>
      </c>
      <c r="C312" s="50" t="str">
        <f>Source!G193</f>
        <v>Короба пластмассовые шириной до 40 мм</v>
      </c>
      <c r="D312" s="31" t="str">
        <f>Source!H193</f>
        <v>100 м</v>
      </c>
      <c r="E312" s="13">
        <f>Source!I193</f>
        <v>0.06</v>
      </c>
      <c r="F312" s="32">
        <f>Source!AL193+Source!AM193+Source!AO193</f>
        <v>206.76</v>
      </c>
      <c r="G312" s="33"/>
      <c r="H312" s="34"/>
      <c r="I312" s="33" t="str">
        <f>Source!BO193</f>
        <v/>
      </c>
      <c r="J312" s="33"/>
      <c r="K312" s="34"/>
      <c r="L312" s="35"/>
      <c r="S312">
        <f>ROUND((Source!FX193/100)*((ROUND(Source!AF193*Source!I193, 2)+ROUND(Source!AE193*Source!I193, 2))), 2)</f>
        <v>8.84</v>
      </c>
      <c r="T312">
        <f>Source!X193</f>
        <v>63.01</v>
      </c>
      <c r="U312">
        <f>ROUND((Source!FY193/100)*((ROUND(Source!AF193*Source!I193, 2)+ROUND(Source!AE193*Source!I193, 2))), 2)</f>
        <v>6.05</v>
      </c>
      <c r="V312">
        <f>Source!Y193</f>
        <v>43.11</v>
      </c>
    </row>
    <row r="313" spans="1:26" x14ac:dyDescent="0.2">
      <c r="C313" s="26" t="str">
        <f>"Объем: "&amp;Source!I193&amp;"=6/"&amp;"100"</f>
        <v>Объем: 0,06=6/100</v>
      </c>
    </row>
    <row r="314" spans="1:26" ht="14.25" x14ac:dyDescent="0.2">
      <c r="A314" s="49"/>
      <c r="B314" s="50"/>
      <c r="C314" s="50" t="s">
        <v>682</v>
      </c>
      <c r="D314" s="31"/>
      <c r="E314" s="13"/>
      <c r="F314" s="32">
        <f>Source!AO193</f>
        <v>154.91999999999999</v>
      </c>
      <c r="G314" s="33" t="str">
        <f>Source!DG193</f>
        <v/>
      </c>
      <c r="H314" s="34">
        <f>ROUND(Source!AF193*Source!I193, 2)</f>
        <v>9.3000000000000007</v>
      </c>
      <c r="I314" s="33"/>
      <c r="J314" s="33">
        <f>IF(Source!BA193&lt;&gt; 0, Source!BA193, 1)</f>
        <v>7.13</v>
      </c>
      <c r="K314" s="34">
        <f>Source!S193</f>
        <v>66.27</v>
      </c>
      <c r="L314" s="35"/>
      <c r="R314">
        <f>H314</f>
        <v>9.3000000000000007</v>
      </c>
    </row>
    <row r="315" spans="1:26" ht="14.25" x14ac:dyDescent="0.2">
      <c r="A315" s="49"/>
      <c r="B315" s="50"/>
      <c r="C315" s="50" t="s">
        <v>257</v>
      </c>
      <c r="D315" s="31"/>
      <c r="E315" s="13"/>
      <c r="F315" s="32">
        <f>Source!AM193</f>
        <v>0.31</v>
      </c>
      <c r="G315" s="33" t="str">
        <f>Source!DE193</f>
        <v/>
      </c>
      <c r="H315" s="34">
        <f>ROUND(Source!AD193*Source!I193, 2)</f>
        <v>0.02</v>
      </c>
      <c r="I315" s="33"/>
      <c r="J315" s="33">
        <f>IF(Source!BB193&lt;&gt; 0, Source!BB193, 1)</f>
        <v>7.13</v>
      </c>
      <c r="K315" s="34">
        <f>Source!Q193</f>
        <v>0.13</v>
      </c>
      <c r="L315" s="35"/>
    </row>
    <row r="316" spans="1:26" ht="14.25" x14ac:dyDescent="0.2">
      <c r="A316" s="49"/>
      <c r="B316" s="50"/>
      <c r="C316" s="50" t="s">
        <v>683</v>
      </c>
      <c r="D316" s="31"/>
      <c r="E316" s="13"/>
      <c r="F316" s="32">
        <f>Source!AN193</f>
        <v>0.14000000000000001</v>
      </c>
      <c r="G316" s="33" t="str">
        <f>Source!DF193</f>
        <v/>
      </c>
      <c r="H316" s="36">
        <f>ROUND(Source!AE193*Source!I193, 2)</f>
        <v>0.01</v>
      </c>
      <c r="I316" s="33"/>
      <c r="J316" s="33">
        <f>IF(Source!BS193&lt;&gt; 0, Source!BS193, 1)</f>
        <v>7.13</v>
      </c>
      <c r="K316" s="36">
        <f>Source!R193</f>
        <v>0.06</v>
      </c>
      <c r="L316" s="35"/>
      <c r="R316">
        <f>H316</f>
        <v>0.01</v>
      </c>
    </row>
    <row r="317" spans="1:26" ht="14.25" x14ac:dyDescent="0.2">
      <c r="A317" s="49"/>
      <c r="B317" s="50"/>
      <c r="C317" s="50" t="s">
        <v>689</v>
      </c>
      <c r="D317" s="31"/>
      <c r="E317" s="13"/>
      <c r="F317" s="32">
        <f>Source!AL193</f>
        <v>51.53</v>
      </c>
      <c r="G317" s="33" t="str">
        <f>Source!DD193</f>
        <v/>
      </c>
      <c r="H317" s="34">
        <f>ROUND(Source!AC193*Source!I193, 2)</f>
        <v>3.09</v>
      </c>
      <c r="I317" s="33"/>
      <c r="J317" s="33">
        <f>IF(Source!BC193&lt;&gt; 0, Source!BC193, 1)</f>
        <v>7.13</v>
      </c>
      <c r="K317" s="34">
        <f>Source!P193</f>
        <v>22.04</v>
      </c>
      <c r="L317" s="35"/>
    </row>
    <row r="318" spans="1:26" ht="14.25" x14ac:dyDescent="0.2">
      <c r="A318" s="49"/>
      <c r="B318" s="50"/>
      <c r="C318" s="50" t="s">
        <v>684</v>
      </c>
      <c r="D318" s="31" t="s">
        <v>685</v>
      </c>
      <c r="E318" s="13">
        <f>Source!BZ193</f>
        <v>95</v>
      </c>
      <c r="F318" s="53"/>
      <c r="G318" s="33"/>
      <c r="H318" s="34">
        <f>SUM(S312:S321)</f>
        <v>8.84</v>
      </c>
      <c r="I318" s="37"/>
      <c r="J318" s="29">
        <f>Source!AT193</f>
        <v>95</v>
      </c>
      <c r="K318" s="34">
        <f>SUM(T312:T321)</f>
        <v>63.01</v>
      </c>
      <c r="L318" s="35"/>
    </row>
    <row r="319" spans="1:26" ht="14.25" x14ac:dyDescent="0.2">
      <c r="A319" s="49"/>
      <c r="B319" s="50"/>
      <c r="C319" s="50" t="s">
        <v>686</v>
      </c>
      <c r="D319" s="31" t="s">
        <v>685</v>
      </c>
      <c r="E319" s="13">
        <f>Source!CA193</f>
        <v>65</v>
      </c>
      <c r="F319" s="53"/>
      <c r="G319" s="33"/>
      <c r="H319" s="34">
        <f>SUM(U312:U321)</f>
        <v>6.05</v>
      </c>
      <c r="I319" s="37"/>
      <c r="J319" s="29">
        <f>Source!AU193</f>
        <v>65</v>
      </c>
      <c r="K319" s="34">
        <f>SUM(V312:V321)</f>
        <v>43.11</v>
      </c>
      <c r="L319" s="35"/>
    </row>
    <row r="320" spans="1:26" ht="14.25" x14ac:dyDescent="0.2">
      <c r="A320" s="49"/>
      <c r="B320" s="50"/>
      <c r="C320" s="50" t="s">
        <v>687</v>
      </c>
      <c r="D320" s="31" t="s">
        <v>688</v>
      </c>
      <c r="E320" s="13">
        <f>Source!AQ193</f>
        <v>16.29</v>
      </c>
      <c r="F320" s="32"/>
      <c r="G320" s="33" t="str">
        <f>Source!DI193</f>
        <v/>
      </c>
      <c r="H320" s="34"/>
      <c r="I320" s="33"/>
      <c r="J320" s="33"/>
      <c r="K320" s="34"/>
      <c r="L320" s="45">
        <f>Source!U193</f>
        <v>0.97739999999999994</v>
      </c>
    </row>
    <row r="321" spans="1:26" ht="28.5" x14ac:dyDescent="0.2">
      <c r="A321" s="51" t="str">
        <f>Source!E195</f>
        <v>28,1</v>
      </c>
      <c r="B321" s="52" t="str">
        <f>Source!F195</f>
        <v>20.2.05.04-0027</v>
      </c>
      <c r="C321" s="52" t="str">
        <f>Source!G195</f>
        <v>Кабель-канал (короб) "Электропласт" 40x16 мм</v>
      </c>
      <c r="D321" s="38" t="str">
        <f>Source!H195</f>
        <v>100 м</v>
      </c>
      <c r="E321" s="39">
        <f>Source!I195</f>
        <v>0.06</v>
      </c>
      <c r="F321" s="40">
        <f>Source!AL195+Source!AM195+Source!AO195</f>
        <v>270</v>
      </c>
      <c r="G321" s="47" t="s">
        <v>6</v>
      </c>
      <c r="H321" s="42">
        <f>ROUND(Source!AC195*Source!I195, 2)+ROUND(Source!AD195*Source!I195, 2)+ROUND(Source!AF195*Source!I195, 2)</f>
        <v>16.2</v>
      </c>
      <c r="I321" s="41"/>
      <c r="J321" s="41">
        <f>IF(Source!BC195&lt;&gt; 0, Source!BC195, 1)</f>
        <v>7.13</v>
      </c>
      <c r="K321" s="42">
        <f>Source!O195</f>
        <v>115.51</v>
      </c>
      <c r="L321" s="48"/>
      <c r="S321">
        <f>ROUND((Source!FX195/100)*((ROUND(Source!AF195*Source!I195, 2)+ROUND(Source!AE195*Source!I195, 2))), 2)</f>
        <v>0</v>
      </c>
      <c r="T321">
        <f>Source!X195</f>
        <v>0</v>
      </c>
      <c r="U321">
        <f>ROUND((Source!FY195/100)*((ROUND(Source!AF195*Source!I195, 2)+ROUND(Source!AE195*Source!I195, 2))), 2)</f>
        <v>0</v>
      </c>
      <c r="V321">
        <f>Source!Y195</f>
        <v>0</v>
      </c>
      <c r="W321">
        <f>IF(Source!BI195&lt;=1,H321, 0)</f>
        <v>0</v>
      </c>
      <c r="X321">
        <f>IF(Source!BI195=2,H321, 0)</f>
        <v>16.2</v>
      </c>
      <c r="Y321">
        <f>IF(Source!BI195=3,H321, 0)</f>
        <v>0</v>
      </c>
      <c r="Z321">
        <f>IF(Source!BI195=4,H321, 0)</f>
        <v>0</v>
      </c>
    </row>
    <row r="322" spans="1:26" ht="15" x14ac:dyDescent="0.25">
      <c r="G322" s="73">
        <f>H314+H315+H317+H318+H319+SUM(H321:H321)</f>
        <v>43.5</v>
      </c>
      <c r="H322" s="73"/>
      <c r="J322" s="73">
        <f>K314+K315+K317+K318+K319+SUM(K321:K321)</f>
        <v>310.07</v>
      </c>
      <c r="K322" s="73"/>
      <c r="L322" s="44">
        <f>Source!U193</f>
        <v>0.97739999999999994</v>
      </c>
      <c r="O322" s="27">
        <f>G322</f>
        <v>43.5</v>
      </c>
      <c r="P322" s="27">
        <f>J322</f>
        <v>310.07</v>
      </c>
      <c r="Q322" s="27">
        <f>L322</f>
        <v>0.97739999999999994</v>
      </c>
      <c r="W322">
        <f>IF(Source!BI193&lt;=1,H314+H315+H317+H318+H319, 0)</f>
        <v>0</v>
      </c>
      <c r="X322">
        <f>IF(Source!BI193=2,H314+H315+H317+H318+H319, 0)</f>
        <v>27.3</v>
      </c>
      <c r="Y322">
        <f>IF(Source!BI193=3,H314+H315+H317+H318+H319, 0)</f>
        <v>0</v>
      </c>
      <c r="Z322">
        <f>IF(Source!BI193=4,H314+H315+H317+H318+H319, 0)</f>
        <v>0</v>
      </c>
    </row>
    <row r="323" spans="1:26" ht="28.5" x14ac:dyDescent="0.2">
      <c r="A323" s="49" t="str">
        <f>Source!E197</f>
        <v>29</v>
      </c>
      <c r="B323" s="50" t="str">
        <f>Source!F197</f>
        <v>м08-02-399-01</v>
      </c>
      <c r="C323" s="50" t="str">
        <f>Source!G197</f>
        <v>Провод в коробах, сечением до 6 мм2</v>
      </c>
      <c r="D323" s="31" t="str">
        <f>Source!H197</f>
        <v>100 м</v>
      </c>
      <c r="E323" s="13">
        <f>Source!I197</f>
        <v>7.0000000000000007E-2</v>
      </c>
      <c r="F323" s="32">
        <f>Source!AL197+Source!AM197+Source!AO197</f>
        <v>41.11</v>
      </c>
      <c r="G323" s="33"/>
      <c r="H323" s="34"/>
      <c r="I323" s="33" t="str">
        <f>Source!BO197</f>
        <v/>
      </c>
      <c r="J323" s="33"/>
      <c r="K323" s="34"/>
      <c r="L323" s="35"/>
      <c r="S323">
        <f>ROUND((Source!FX197/100)*((ROUND(Source!AF197*Source!I197, 2)+ROUND(Source!AE197*Source!I197, 2))), 2)</f>
        <v>1.79</v>
      </c>
      <c r="T323">
        <f>Source!X197</f>
        <v>12.69</v>
      </c>
      <c r="U323">
        <f>ROUND((Source!FY197/100)*((ROUND(Source!AF197*Source!I197, 2)+ROUND(Source!AE197*Source!I197, 2))), 2)</f>
        <v>1.22</v>
      </c>
      <c r="V323">
        <f>Source!Y197</f>
        <v>8.68</v>
      </c>
    </row>
    <row r="324" spans="1:26" x14ac:dyDescent="0.2">
      <c r="C324" s="26" t="str">
        <f>"Объем: "&amp;Source!I197&amp;"=7/"&amp;"100"</f>
        <v>Объем: 0,07=7/100</v>
      </c>
    </row>
    <row r="325" spans="1:26" ht="14.25" x14ac:dyDescent="0.2">
      <c r="A325" s="49"/>
      <c r="B325" s="50"/>
      <c r="C325" s="50" t="s">
        <v>682</v>
      </c>
      <c r="D325" s="31"/>
      <c r="E325" s="13"/>
      <c r="F325" s="32">
        <f>Source!AO197</f>
        <v>26.51</v>
      </c>
      <c r="G325" s="33" t="str">
        <f>Source!DG197</f>
        <v/>
      </c>
      <c r="H325" s="34">
        <f>ROUND(Source!AF197*Source!I197, 2)</f>
        <v>1.86</v>
      </c>
      <c r="I325" s="33"/>
      <c r="J325" s="33">
        <f>IF(Source!BA197&lt;&gt; 0, Source!BA197, 1)</f>
        <v>7.13</v>
      </c>
      <c r="K325" s="34">
        <f>Source!S197</f>
        <v>13.23</v>
      </c>
      <c r="L325" s="35"/>
      <c r="R325">
        <f>H325</f>
        <v>1.86</v>
      </c>
    </row>
    <row r="326" spans="1:26" ht="14.25" x14ac:dyDescent="0.2">
      <c r="A326" s="49"/>
      <c r="B326" s="50"/>
      <c r="C326" s="50" t="s">
        <v>257</v>
      </c>
      <c r="D326" s="31"/>
      <c r="E326" s="13"/>
      <c r="F326" s="32">
        <f>Source!AM197</f>
        <v>1.78</v>
      </c>
      <c r="G326" s="33" t="str">
        <f>Source!DE197</f>
        <v/>
      </c>
      <c r="H326" s="34">
        <f>ROUND(Source!AD197*Source!I197, 2)</f>
        <v>0.12</v>
      </c>
      <c r="I326" s="33"/>
      <c r="J326" s="33">
        <f>IF(Source!BB197&lt;&gt; 0, Source!BB197, 1)</f>
        <v>7.13</v>
      </c>
      <c r="K326" s="34">
        <f>Source!Q197</f>
        <v>0.89</v>
      </c>
      <c r="L326" s="35"/>
    </row>
    <row r="327" spans="1:26" ht="14.25" x14ac:dyDescent="0.2">
      <c r="A327" s="49"/>
      <c r="B327" s="50"/>
      <c r="C327" s="50" t="s">
        <v>683</v>
      </c>
      <c r="D327" s="31"/>
      <c r="E327" s="13"/>
      <c r="F327" s="32">
        <f>Source!AN197</f>
        <v>0.26</v>
      </c>
      <c r="G327" s="33" t="str">
        <f>Source!DF197</f>
        <v/>
      </c>
      <c r="H327" s="36">
        <f>ROUND(Source!AE197*Source!I197, 2)</f>
        <v>0.02</v>
      </c>
      <c r="I327" s="33"/>
      <c r="J327" s="33">
        <f>IF(Source!BS197&lt;&gt; 0, Source!BS197, 1)</f>
        <v>7.13</v>
      </c>
      <c r="K327" s="36">
        <f>Source!R197</f>
        <v>0.13</v>
      </c>
      <c r="L327" s="35"/>
      <c r="R327">
        <f>H327</f>
        <v>0.02</v>
      </c>
    </row>
    <row r="328" spans="1:26" ht="14.25" x14ac:dyDescent="0.2">
      <c r="A328" s="49"/>
      <c r="B328" s="50"/>
      <c r="C328" s="50" t="s">
        <v>689</v>
      </c>
      <c r="D328" s="31"/>
      <c r="E328" s="13"/>
      <c r="F328" s="32">
        <f>Source!AL197</f>
        <v>12.82</v>
      </c>
      <c r="G328" s="33" t="str">
        <f>Source!DD197</f>
        <v/>
      </c>
      <c r="H328" s="34">
        <f>ROUND(Source!AC197*Source!I197, 2)</f>
        <v>0.9</v>
      </c>
      <c r="I328" s="33"/>
      <c r="J328" s="33">
        <f>IF(Source!BC197&lt;&gt; 0, Source!BC197, 1)</f>
        <v>7.13</v>
      </c>
      <c r="K328" s="34">
        <f>Source!P197</f>
        <v>6.4</v>
      </c>
      <c r="L328" s="35"/>
    </row>
    <row r="329" spans="1:26" ht="14.25" x14ac:dyDescent="0.2">
      <c r="A329" s="49"/>
      <c r="B329" s="50"/>
      <c r="C329" s="50" t="s">
        <v>684</v>
      </c>
      <c r="D329" s="31" t="s">
        <v>685</v>
      </c>
      <c r="E329" s="13">
        <f>Source!BZ197</f>
        <v>95</v>
      </c>
      <c r="F329" s="53"/>
      <c r="G329" s="33"/>
      <c r="H329" s="34">
        <f>SUM(S323:S332)</f>
        <v>1.79</v>
      </c>
      <c r="I329" s="37"/>
      <c r="J329" s="29">
        <f>Source!AT197</f>
        <v>95</v>
      </c>
      <c r="K329" s="34">
        <f>SUM(T323:T332)</f>
        <v>12.69</v>
      </c>
      <c r="L329" s="35"/>
    </row>
    <row r="330" spans="1:26" ht="14.25" x14ac:dyDescent="0.2">
      <c r="A330" s="49"/>
      <c r="B330" s="50"/>
      <c r="C330" s="50" t="s">
        <v>686</v>
      </c>
      <c r="D330" s="31" t="s">
        <v>685</v>
      </c>
      <c r="E330" s="13">
        <f>Source!CA197</f>
        <v>65</v>
      </c>
      <c r="F330" s="53"/>
      <c r="G330" s="33"/>
      <c r="H330" s="34">
        <f>SUM(U323:U332)</f>
        <v>1.22</v>
      </c>
      <c r="I330" s="37"/>
      <c r="J330" s="29">
        <f>Source!AU197</f>
        <v>65</v>
      </c>
      <c r="K330" s="34">
        <f>SUM(V323:V332)</f>
        <v>8.68</v>
      </c>
      <c r="L330" s="35"/>
    </row>
    <row r="331" spans="1:26" ht="14.25" x14ac:dyDescent="0.2">
      <c r="A331" s="49"/>
      <c r="B331" s="50"/>
      <c r="C331" s="50" t="s">
        <v>687</v>
      </c>
      <c r="D331" s="31" t="s">
        <v>688</v>
      </c>
      <c r="E331" s="13">
        <f>Source!AQ197</f>
        <v>2.82</v>
      </c>
      <c r="F331" s="32"/>
      <c r="G331" s="33" t="str">
        <f>Source!DI197</f>
        <v/>
      </c>
      <c r="H331" s="34"/>
      <c r="I331" s="33"/>
      <c r="J331" s="33"/>
      <c r="K331" s="34"/>
      <c r="L331" s="45">
        <f>Source!U197</f>
        <v>0.19740000000000002</v>
      </c>
    </row>
    <row r="332" spans="1:26" ht="85.5" x14ac:dyDescent="0.2">
      <c r="A332" s="51" t="str">
        <f>Source!E199</f>
        <v>29,1</v>
      </c>
      <c r="B332" s="52" t="str">
        <f>Source!F199</f>
        <v>21.1.06.10-0374</v>
      </c>
      <c r="C332" s="52" t="str">
        <f>Source!G199</f>
        <v>Кабель силовой с медными жилами с изоляцией и оболочкой из ПВХ, не распространяющий горение, с низким дымо- и газовыделением, напряжением 1,0 кВ (ГОСТ Р 53769-2010), марки ВВГнг(A)-LS 3х1,5ок</v>
      </c>
      <c r="D332" s="38" t="str">
        <f>Source!H199</f>
        <v>1000 м</v>
      </c>
      <c r="E332" s="39">
        <f>Source!I199</f>
        <v>7.0000000000000001E-3</v>
      </c>
      <c r="F332" s="40">
        <f>Source!AL199+Source!AM199+Source!AO199</f>
        <v>10960.87</v>
      </c>
      <c r="G332" s="47" t="s">
        <v>6</v>
      </c>
      <c r="H332" s="42">
        <f>ROUND(Source!AC199*Source!I199, 2)+ROUND(Source!AD199*Source!I199, 2)+ROUND(Source!AF199*Source!I199, 2)</f>
        <v>76.73</v>
      </c>
      <c r="I332" s="41"/>
      <c r="J332" s="41">
        <f>IF(Source!BC199&lt;&gt; 0, Source!BC199, 1)</f>
        <v>7.13</v>
      </c>
      <c r="K332" s="42">
        <f>Source!O199</f>
        <v>547.05999999999995</v>
      </c>
      <c r="L332" s="48"/>
      <c r="S332">
        <f>ROUND((Source!FX199/100)*((ROUND(Source!AF199*Source!I199, 2)+ROUND(Source!AE199*Source!I199, 2))), 2)</f>
        <v>0</v>
      </c>
      <c r="T332">
        <f>Source!X199</f>
        <v>0</v>
      </c>
      <c r="U332">
        <f>ROUND((Source!FY199/100)*((ROUND(Source!AF199*Source!I199, 2)+ROUND(Source!AE199*Source!I199, 2))), 2)</f>
        <v>0</v>
      </c>
      <c r="V332">
        <f>Source!Y199</f>
        <v>0</v>
      </c>
      <c r="W332">
        <f>IF(Source!BI199&lt;=1,H332, 0)</f>
        <v>0</v>
      </c>
      <c r="X332">
        <f>IF(Source!BI199=2,H332, 0)</f>
        <v>76.73</v>
      </c>
      <c r="Y332">
        <f>IF(Source!BI199=3,H332, 0)</f>
        <v>0</v>
      </c>
      <c r="Z332">
        <f>IF(Source!BI199=4,H332, 0)</f>
        <v>0</v>
      </c>
    </row>
    <row r="333" spans="1:26" ht="15" x14ac:dyDescent="0.25">
      <c r="G333" s="73">
        <f>H325+H326+H328+H329+H330+SUM(H332:H332)</f>
        <v>82.62</v>
      </c>
      <c r="H333" s="73"/>
      <c r="J333" s="73">
        <f>K325+K326+K328+K329+K330+SUM(K332:K332)</f>
        <v>588.94999999999993</v>
      </c>
      <c r="K333" s="73"/>
      <c r="L333" s="44">
        <f>Source!U197</f>
        <v>0.19740000000000002</v>
      </c>
      <c r="O333" s="27">
        <f>G333</f>
        <v>82.62</v>
      </c>
      <c r="P333" s="27">
        <f>J333</f>
        <v>588.94999999999993</v>
      </c>
      <c r="Q333" s="27">
        <f>L333</f>
        <v>0.19740000000000002</v>
      </c>
      <c r="W333">
        <f>IF(Source!BI197&lt;=1,H325+H326+H328+H329+H330, 0)</f>
        <v>0</v>
      </c>
      <c r="X333">
        <f>IF(Source!BI197=2,H325+H326+H328+H329+H330, 0)</f>
        <v>5.89</v>
      </c>
      <c r="Y333">
        <f>IF(Source!BI197=3,H325+H326+H328+H329+H330, 0)</f>
        <v>0</v>
      </c>
      <c r="Z333">
        <f>IF(Source!BI197=4,H325+H326+H328+H329+H330, 0)</f>
        <v>0</v>
      </c>
    </row>
    <row r="334" spans="1:26" ht="57" x14ac:dyDescent="0.2">
      <c r="A334" s="49" t="str">
        <f>Source!E201</f>
        <v>30</v>
      </c>
      <c r="B334" s="50" t="str">
        <f>Source!F201</f>
        <v>69-2-1</v>
      </c>
      <c r="C334" s="50" t="str">
        <f>Source!G201</f>
        <v>Сверление отверстий в кирпичных стенах электроперфоратором диаметром до 20 мм, толщина стен 0,5 кирпича</v>
      </c>
      <c r="D334" s="31" t="str">
        <f>Source!H201</f>
        <v>100 ШТ</v>
      </c>
      <c r="E334" s="13">
        <f>Source!I201</f>
        <v>0.12</v>
      </c>
      <c r="F334" s="32">
        <f>Source!AL201+Source!AM201+Source!AO201</f>
        <v>46.83</v>
      </c>
      <c r="G334" s="33"/>
      <c r="H334" s="34"/>
      <c r="I334" s="33" t="str">
        <f>Source!BO201</f>
        <v/>
      </c>
      <c r="J334" s="33"/>
      <c r="K334" s="34"/>
      <c r="L334" s="35"/>
      <c r="S334">
        <f>ROUND((Source!FX201/100)*((ROUND(Source!AF201*Source!I201, 2)+ROUND(Source!AE201*Source!I201, 2))), 2)</f>
        <v>4.38</v>
      </c>
      <c r="T334">
        <f>Source!X201</f>
        <v>31.25</v>
      </c>
      <c r="U334">
        <f>ROUND((Source!FY201/100)*((ROUND(Source!AF201*Source!I201, 2)+ROUND(Source!AE201*Source!I201, 2))), 2)</f>
        <v>2.81</v>
      </c>
      <c r="V334">
        <f>Source!Y201</f>
        <v>20.04</v>
      </c>
    </row>
    <row r="335" spans="1:26" x14ac:dyDescent="0.2">
      <c r="C335" s="26" t="str">
        <f>"Объем: "&amp;Source!I201&amp;"=12/"&amp;"100"</f>
        <v>Объем: 0,12=12/100</v>
      </c>
    </row>
    <row r="336" spans="1:26" ht="14.25" x14ac:dyDescent="0.2">
      <c r="A336" s="49"/>
      <c r="B336" s="50"/>
      <c r="C336" s="50" t="s">
        <v>682</v>
      </c>
      <c r="D336" s="31"/>
      <c r="E336" s="13"/>
      <c r="F336" s="32">
        <f>Source!AO201</f>
        <v>46.83</v>
      </c>
      <c r="G336" s="33" t="str">
        <f>Source!DG201</f>
        <v/>
      </c>
      <c r="H336" s="34">
        <f>ROUND(Source!AF201*Source!I201, 2)</f>
        <v>5.62</v>
      </c>
      <c r="I336" s="33"/>
      <c r="J336" s="33">
        <f>IF(Source!BA201&lt;&gt; 0, Source!BA201, 1)</f>
        <v>7.13</v>
      </c>
      <c r="K336" s="34">
        <f>Source!S201</f>
        <v>40.07</v>
      </c>
      <c r="L336" s="35"/>
      <c r="R336">
        <f>H336</f>
        <v>5.62</v>
      </c>
    </row>
    <row r="337" spans="1:26" ht="14.25" x14ac:dyDescent="0.2">
      <c r="A337" s="49"/>
      <c r="B337" s="50"/>
      <c r="C337" s="50" t="s">
        <v>684</v>
      </c>
      <c r="D337" s="31" t="s">
        <v>685</v>
      </c>
      <c r="E337" s="13">
        <f>Source!BZ201</f>
        <v>78</v>
      </c>
      <c r="F337" s="53"/>
      <c r="G337" s="33"/>
      <c r="H337" s="34">
        <f>SUM(S334:S339)</f>
        <v>4.38</v>
      </c>
      <c r="I337" s="37"/>
      <c r="J337" s="29">
        <f>Source!AT201</f>
        <v>78</v>
      </c>
      <c r="K337" s="34">
        <f>SUM(T334:T339)</f>
        <v>31.25</v>
      </c>
      <c r="L337" s="35"/>
    </row>
    <row r="338" spans="1:26" ht="14.25" x14ac:dyDescent="0.2">
      <c r="A338" s="49"/>
      <c r="B338" s="50"/>
      <c r="C338" s="50" t="s">
        <v>686</v>
      </c>
      <c r="D338" s="31" t="s">
        <v>685</v>
      </c>
      <c r="E338" s="13">
        <f>Source!CA201</f>
        <v>50</v>
      </c>
      <c r="F338" s="53"/>
      <c r="G338" s="33"/>
      <c r="H338" s="34">
        <f>SUM(U334:U339)</f>
        <v>2.81</v>
      </c>
      <c r="I338" s="37"/>
      <c r="J338" s="29">
        <f>Source!AU201</f>
        <v>50</v>
      </c>
      <c r="K338" s="34">
        <f>SUM(V334:V339)</f>
        <v>20.04</v>
      </c>
      <c r="L338" s="35"/>
    </row>
    <row r="339" spans="1:26" ht="14.25" x14ac:dyDescent="0.2">
      <c r="A339" s="51"/>
      <c r="B339" s="52"/>
      <c r="C339" s="52" t="s">
        <v>687</v>
      </c>
      <c r="D339" s="38" t="s">
        <v>688</v>
      </c>
      <c r="E339" s="39">
        <f>Source!AQ201</f>
        <v>5.49</v>
      </c>
      <c r="F339" s="40"/>
      <c r="G339" s="41" t="str">
        <f>Source!DI201</f>
        <v/>
      </c>
      <c r="H339" s="42"/>
      <c r="I339" s="41"/>
      <c r="J339" s="41"/>
      <c r="K339" s="42"/>
      <c r="L339" s="43">
        <f>Source!U201</f>
        <v>0.65880000000000005</v>
      </c>
    </row>
    <row r="340" spans="1:26" ht="15" x14ac:dyDescent="0.25">
      <c r="G340" s="73">
        <f>H336+H337+H338</f>
        <v>12.81</v>
      </c>
      <c r="H340" s="73"/>
      <c r="J340" s="73">
        <f>K336+K337+K338</f>
        <v>91.359999999999985</v>
      </c>
      <c r="K340" s="73"/>
      <c r="L340" s="44">
        <f>Source!U201</f>
        <v>0.65880000000000005</v>
      </c>
      <c r="O340" s="27">
        <f>G340</f>
        <v>12.81</v>
      </c>
      <c r="P340" s="27">
        <f>J340</f>
        <v>91.359999999999985</v>
      </c>
      <c r="Q340" s="27">
        <f>L340</f>
        <v>0.65880000000000005</v>
      </c>
      <c r="W340">
        <f>IF(Source!BI201&lt;=1,H336+H337+H338, 0)</f>
        <v>12.81</v>
      </c>
      <c r="X340">
        <f>IF(Source!BI201=2,H336+H337+H338, 0)</f>
        <v>0</v>
      </c>
      <c r="Y340">
        <f>IF(Source!BI201=3,H336+H337+H338, 0)</f>
        <v>0</v>
      </c>
      <c r="Z340">
        <f>IF(Source!BI201=4,H336+H337+H338, 0)</f>
        <v>0</v>
      </c>
    </row>
    <row r="341" spans="1:26" ht="42.75" x14ac:dyDescent="0.2">
      <c r="A341" s="49" t="str">
        <f>Source!E203</f>
        <v>31</v>
      </c>
      <c r="B341" s="50" t="str">
        <f>Source!F203</f>
        <v>м08-03-594-14</v>
      </c>
      <c r="C341" s="50" t="str">
        <f>Source!G203</f>
        <v>Светильник в подвесных потолках, устанавливаемый на профиле, количество ламп в светильнике до 4</v>
      </c>
      <c r="D341" s="31" t="str">
        <f>Source!H203</f>
        <v>100 ШТ</v>
      </c>
      <c r="E341" s="13">
        <f>Source!I203</f>
        <v>0.02</v>
      </c>
      <c r="F341" s="32">
        <f>Source!AL203+Source!AM203+Source!AO203</f>
        <v>3323.2299999999996</v>
      </c>
      <c r="G341" s="33"/>
      <c r="H341" s="34"/>
      <c r="I341" s="33" t="str">
        <f>Source!BO203</f>
        <v/>
      </c>
      <c r="J341" s="33"/>
      <c r="K341" s="34"/>
      <c r="L341" s="35"/>
      <c r="S341">
        <f>ROUND((Source!FX203/100)*((ROUND(Source!AF203*Source!I203, 2)+ROUND(Source!AE203*Source!I203, 2))), 2)</f>
        <v>40.74</v>
      </c>
      <c r="T341">
        <f>Source!X203</f>
        <v>290.42</v>
      </c>
      <c r="U341">
        <f>ROUND((Source!FY203/100)*((ROUND(Source!AF203*Source!I203, 2)+ROUND(Source!AE203*Source!I203, 2))), 2)</f>
        <v>27.87</v>
      </c>
      <c r="V341">
        <f>Source!Y203</f>
        <v>198.71</v>
      </c>
    </row>
    <row r="342" spans="1:26" x14ac:dyDescent="0.2">
      <c r="C342" s="26" t="str">
        <f>"Объем: "&amp;Source!I203&amp;"=2/"&amp;"100"</f>
        <v>Объем: 0,02=2/100</v>
      </c>
    </row>
    <row r="343" spans="1:26" ht="14.25" x14ac:dyDescent="0.2">
      <c r="A343" s="49"/>
      <c r="B343" s="50"/>
      <c r="C343" s="50" t="s">
        <v>682</v>
      </c>
      <c r="D343" s="31"/>
      <c r="E343" s="13"/>
      <c r="F343" s="32">
        <f>Source!AO203</f>
        <v>2118.91</v>
      </c>
      <c r="G343" s="33" t="str">
        <f>Source!DG203</f>
        <v/>
      </c>
      <c r="H343" s="34">
        <f>ROUND(Source!AF203*Source!I203, 2)</f>
        <v>42.38</v>
      </c>
      <c r="I343" s="33"/>
      <c r="J343" s="33">
        <f>IF(Source!BA203&lt;&gt; 0, Source!BA203, 1)</f>
        <v>7.13</v>
      </c>
      <c r="K343" s="34">
        <f>Source!S203</f>
        <v>302.16000000000003</v>
      </c>
      <c r="L343" s="35"/>
      <c r="R343">
        <f>H343</f>
        <v>42.38</v>
      </c>
    </row>
    <row r="344" spans="1:26" ht="14.25" x14ac:dyDescent="0.2">
      <c r="A344" s="49"/>
      <c r="B344" s="50"/>
      <c r="C344" s="50" t="s">
        <v>257</v>
      </c>
      <c r="D344" s="31"/>
      <c r="E344" s="13"/>
      <c r="F344" s="32">
        <f>Source!AM203</f>
        <v>185.15</v>
      </c>
      <c r="G344" s="33" t="str">
        <f>Source!DE203</f>
        <v/>
      </c>
      <c r="H344" s="34">
        <f>ROUND(Source!AD203*Source!I203, 2)</f>
        <v>3.7</v>
      </c>
      <c r="I344" s="33"/>
      <c r="J344" s="33">
        <f>IF(Source!BB203&lt;&gt; 0, Source!BB203, 1)</f>
        <v>7.13</v>
      </c>
      <c r="K344" s="34">
        <f>Source!Q203</f>
        <v>26.4</v>
      </c>
      <c r="L344" s="35"/>
    </row>
    <row r="345" spans="1:26" ht="14.25" x14ac:dyDescent="0.2">
      <c r="A345" s="49"/>
      <c r="B345" s="50"/>
      <c r="C345" s="50" t="s">
        <v>683</v>
      </c>
      <c r="D345" s="31"/>
      <c r="E345" s="13"/>
      <c r="F345" s="32">
        <f>Source!AN203</f>
        <v>24.85</v>
      </c>
      <c r="G345" s="33" t="str">
        <f>Source!DF203</f>
        <v/>
      </c>
      <c r="H345" s="36">
        <f>ROUND(Source!AE203*Source!I203, 2)</f>
        <v>0.5</v>
      </c>
      <c r="I345" s="33"/>
      <c r="J345" s="33">
        <f>IF(Source!BS203&lt;&gt; 0, Source!BS203, 1)</f>
        <v>7.13</v>
      </c>
      <c r="K345" s="36">
        <f>Source!R203</f>
        <v>3.54</v>
      </c>
      <c r="L345" s="35"/>
      <c r="R345">
        <f>H345</f>
        <v>0.5</v>
      </c>
    </row>
    <row r="346" spans="1:26" ht="14.25" x14ac:dyDescent="0.2">
      <c r="A346" s="49"/>
      <c r="B346" s="50"/>
      <c r="C346" s="50" t="s">
        <v>689</v>
      </c>
      <c r="D346" s="31"/>
      <c r="E346" s="13"/>
      <c r="F346" s="32">
        <f>Source!AL203</f>
        <v>1019.17</v>
      </c>
      <c r="G346" s="33" t="str">
        <f>Source!DD203</f>
        <v/>
      </c>
      <c r="H346" s="34">
        <f>ROUND(Source!AC203*Source!I203, 2)</f>
        <v>20.38</v>
      </c>
      <c r="I346" s="33"/>
      <c r="J346" s="33">
        <f>IF(Source!BC203&lt;&gt; 0, Source!BC203, 1)</f>
        <v>7.13</v>
      </c>
      <c r="K346" s="34">
        <f>Source!P203</f>
        <v>145.33000000000001</v>
      </c>
      <c r="L346" s="35"/>
    </row>
    <row r="347" spans="1:26" ht="14.25" x14ac:dyDescent="0.2">
      <c r="A347" s="49"/>
      <c r="B347" s="50"/>
      <c r="C347" s="50" t="s">
        <v>684</v>
      </c>
      <c r="D347" s="31" t="s">
        <v>685</v>
      </c>
      <c r="E347" s="13">
        <f>Source!BZ203</f>
        <v>95</v>
      </c>
      <c r="F347" s="53"/>
      <c r="G347" s="33"/>
      <c r="H347" s="34">
        <f>SUM(S341:S350)</f>
        <v>40.74</v>
      </c>
      <c r="I347" s="37"/>
      <c r="J347" s="29">
        <f>Source!AT203</f>
        <v>95</v>
      </c>
      <c r="K347" s="34">
        <f>SUM(T341:T350)</f>
        <v>290.42</v>
      </c>
      <c r="L347" s="35"/>
    </row>
    <row r="348" spans="1:26" ht="14.25" x14ac:dyDescent="0.2">
      <c r="A348" s="49"/>
      <c r="B348" s="50"/>
      <c r="C348" s="50" t="s">
        <v>686</v>
      </c>
      <c r="D348" s="31" t="s">
        <v>685</v>
      </c>
      <c r="E348" s="13">
        <f>Source!CA203</f>
        <v>65</v>
      </c>
      <c r="F348" s="53"/>
      <c r="G348" s="33"/>
      <c r="H348" s="34">
        <f>SUM(U341:U350)</f>
        <v>27.87</v>
      </c>
      <c r="I348" s="37"/>
      <c r="J348" s="29">
        <f>Source!AU203</f>
        <v>65</v>
      </c>
      <c r="K348" s="34">
        <f>SUM(V341:V350)</f>
        <v>198.71</v>
      </c>
      <c r="L348" s="35"/>
    </row>
    <row r="349" spans="1:26" ht="14.25" x14ac:dyDescent="0.2">
      <c r="A349" s="49"/>
      <c r="B349" s="50"/>
      <c r="C349" s="50" t="s">
        <v>687</v>
      </c>
      <c r="D349" s="31" t="s">
        <v>688</v>
      </c>
      <c r="E349" s="13">
        <f>Source!AQ203</f>
        <v>213.6</v>
      </c>
      <c r="F349" s="32"/>
      <c r="G349" s="33" t="str">
        <f>Source!DI203</f>
        <v/>
      </c>
      <c r="H349" s="34"/>
      <c r="I349" s="33"/>
      <c r="J349" s="33"/>
      <c r="K349" s="34"/>
      <c r="L349" s="45">
        <f>Source!U203</f>
        <v>4.2720000000000002</v>
      </c>
    </row>
    <row r="350" spans="1:26" ht="42.75" x14ac:dyDescent="0.2">
      <c r="A350" s="51" t="str">
        <f>Source!E205</f>
        <v>31,1</v>
      </c>
      <c r="B350" s="52" t="str">
        <f>Source!F205</f>
        <v>20.3.03.04-0221</v>
      </c>
      <c r="C350" s="52" t="str">
        <f>Source!G205</f>
        <v>Светильники светодиодные ДВО-36w 595[595[45 4000К 3550 Лм колотый лед IP 20 (94499 NLP-IS2) прим.</v>
      </c>
      <c r="D350" s="38" t="str">
        <f>Source!H205</f>
        <v>шт.</v>
      </c>
      <c r="E350" s="39">
        <f>Source!I205</f>
        <v>2</v>
      </c>
      <c r="F350" s="40">
        <f>Source!AL205+Source!AM205+Source!AO205</f>
        <v>314.14</v>
      </c>
      <c r="G350" s="47" t="s">
        <v>6</v>
      </c>
      <c r="H350" s="42">
        <f>ROUND(Source!AC205*Source!I205, 2)+ROUND(Source!AD205*Source!I205, 2)+ROUND(Source!AF205*Source!I205, 2)</f>
        <v>628.28</v>
      </c>
      <c r="I350" s="41"/>
      <c r="J350" s="41">
        <f>IF(Source!BC205&lt;&gt; 0, Source!BC205, 1)</f>
        <v>7.13</v>
      </c>
      <c r="K350" s="42">
        <f>Source!O205</f>
        <v>4479.6400000000003</v>
      </c>
      <c r="L350" s="48"/>
      <c r="S350">
        <f>ROUND((Source!FX205/100)*((ROUND(Source!AF205*Source!I205, 2)+ROUND(Source!AE205*Source!I205, 2))), 2)</f>
        <v>0</v>
      </c>
      <c r="T350">
        <f>Source!X205</f>
        <v>0</v>
      </c>
      <c r="U350">
        <f>ROUND((Source!FY205/100)*((ROUND(Source!AF205*Source!I205, 2)+ROUND(Source!AE205*Source!I205, 2))), 2)</f>
        <v>0</v>
      </c>
      <c r="V350">
        <f>Source!Y205</f>
        <v>0</v>
      </c>
      <c r="W350">
        <f>IF(Source!BI205&lt;=1,H350, 0)</f>
        <v>0</v>
      </c>
      <c r="X350">
        <f>IF(Source!BI205=2,H350, 0)</f>
        <v>628.28</v>
      </c>
      <c r="Y350">
        <f>IF(Source!BI205=3,H350, 0)</f>
        <v>0</v>
      </c>
      <c r="Z350">
        <f>IF(Source!BI205=4,H350, 0)</f>
        <v>0</v>
      </c>
    </row>
    <row r="351" spans="1:26" ht="15" x14ac:dyDescent="0.25">
      <c r="G351" s="73">
        <f>H343+H344+H346+H347+H348+SUM(H350:H350)</f>
        <v>763.35</v>
      </c>
      <c r="H351" s="73"/>
      <c r="J351" s="73">
        <f>K343+K344+K346+K347+K348+SUM(K350:K350)</f>
        <v>5442.66</v>
      </c>
      <c r="K351" s="73"/>
      <c r="L351" s="44">
        <f>Source!U203</f>
        <v>4.2720000000000002</v>
      </c>
      <c r="O351" s="27">
        <f>G351</f>
        <v>763.35</v>
      </c>
      <c r="P351" s="27">
        <f>J351</f>
        <v>5442.66</v>
      </c>
      <c r="Q351" s="27">
        <f>L351</f>
        <v>4.2720000000000002</v>
      </c>
      <c r="W351">
        <f>IF(Source!BI203&lt;=1,H343+H344+H346+H347+H348, 0)</f>
        <v>0</v>
      </c>
      <c r="X351">
        <f>IF(Source!BI203=2,H343+H344+H346+H347+H348, 0)</f>
        <v>135.07000000000002</v>
      </c>
      <c r="Y351">
        <f>IF(Source!BI203=3,H343+H344+H346+H347+H348, 0)</f>
        <v>0</v>
      </c>
      <c r="Z351">
        <f>IF(Source!BI203=4,H343+H344+H346+H347+H348, 0)</f>
        <v>0</v>
      </c>
    </row>
    <row r="352" spans="1:26" ht="42.75" x14ac:dyDescent="0.2">
      <c r="A352" s="49" t="str">
        <f>Source!E207</f>
        <v>32</v>
      </c>
      <c r="B352" s="50" t="str">
        <f>Source!F207</f>
        <v>м08-03-591-05</v>
      </c>
      <c r="C352" s="50" t="str">
        <f>Source!G207</f>
        <v>Выключатель двухклавишный утопленного типа при скрытой проводке</v>
      </c>
      <c r="D352" s="31" t="str">
        <f>Source!H207</f>
        <v>100 ШТ</v>
      </c>
      <c r="E352" s="13">
        <f>Source!I207</f>
        <v>0.01</v>
      </c>
      <c r="F352" s="32">
        <f>Source!AL207+Source!AM207+Source!AO207</f>
        <v>300.02</v>
      </c>
      <c r="G352" s="33"/>
      <c r="H352" s="34"/>
      <c r="I352" s="33" t="str">
        <f>Source!BO207</f>
        <v/>
      </c>
      <c r="J352" s="33"/>
      <c r="K352" s="34"/>
      <c r="L352" s="35"/>
      <c r="S352">
        <f>ROUND((Source!FX207/100)*((ROUND(Source!AF207*Source!I207, 2)+ROUND(Source!AE207*Source!I207, 2))), 2)</f>
        <v>2.48</v>
      </c>
      <c r="T352">
        <f>Source!X207</f>
        <v>17.68</v>
      </c>
      <c r="U352">
        <f>ROUND((Source!FY207/100)*((ROUND(Source!AF207*Source!I207, 2)+ROUND(Source!AE207*Source!I207, 2))), 2)</f>
        <v>1.7</v>
      </c>
      <c r="V352">
        <f>Source!Y207</f>
        <v>12.1</v>
      </c>
    </row>
    <row r="353" spans="1:26" x14ac:dyDescent="0.2">
      <c r="C353" s="26" t="str">
        <f>"Объем: "&amp;Source!I207&amp;"=1/"&amp;"100"</f>
        <v>Объем: 0,01=1/100</v>
      </c>
    </row>
    <row r="354" spans="1:26" ht="14.25" x14ac:dyDescent="0.2">
      <c r="A354" s="49"/>
      <c r="B354" s="50"/>
      <c r="C354" s="50" t="s">
        <v>682</v>
      </c>
      <c r="D354" s="31"/>
      <c r="E354" s="13"/>
      <c r="F354" s="32">
        <f>Source!AO207</f>
        <v>260.3</v>
      </c>
      <c r="G354" s="33" t="str">
        <f>Source!DG207</f>
        <v/>
      </c>
      <c r="H354" s="34">
        <f>ROUND(Source!AF207*Source!I207, 2)</f>
        <v>2.6</v>
      </c>
      <c r="I354" s="33"/>
      <c r="J354" s="33">
        <f>IF(Source!BA207&lt;&gt; 0, Source!BA207, 1)</f>
        <v>7.13</v>
      </c>
      <c r="K354" s="34">
        <f>Source!S207</f>
        <v>18.559999999999999</v>
      </c>
      <c r="L354" s="35"/>
      <c r="R354">
        <f>H354</f>
        <v>2.6</v>
      </c>
    </row>
    <row r="355" spans="1:26" ht="14.25" x14ac:dyDescent="0.2">
      <c r="A355" s="49"/>
      <c r="B355" s="50"/>
      <c r="C355" s="50" t="s">
        <v>257</v>
      </c>
      <c r="D355" s="31"/>
      <c r="E355" s="13"/>
      <c r="F355" s="32">
        <f>Source!AM207</f>
        <v>4.67</v>
      </c>
      <c r="G355" s="33" t="str">
        <f>Source!DE207</f>
        <v/>
      </c>
      <c r="H355" s="34">
        <f>ROUND(Source!AD207*Source!I207, 2)</f>
        <v>0.05</v>
      </c>
      <c r="I355" s="33"/>
      <c r="J355" s="33">
        <f>IF(Source!BB207&lt;&gt; 0, Source!BB207, 1)</f>
        <v>7.13</v>
      </c>
      <c r="K355" s="34">
        <f>Source!Q207</f>
        <v>0.33</v>
      </c>
      <c r="L355" s="35"/>
    </row>
    <row r="356" spans="1:26" ht="14.25" x14ac:dyDescent="0.2">
      <c r="A356" s="49"/>
      <c r="B356" s="50"/>
      <c r="C356" s="50" t="s">
        <v>683</v>
      </c>
      <c r="D356" s="31"/>
      <c r="E356" s="13"/>
      <c r="F356" s="32">
        <f>Source!AN207</f>
        <v>0.64</v>
      </c>
      <c r="G356" s="33" t="str">
        <f>Source!DF207</f>
        <v/>
      </c>
      <c r="H356" s="36">
        <f>ROUND(Source!AE207*Source!I207, 2)</f>
        <v>0.01</v>
      </c>
      <c r="I356" s="33"/>
      <c r="J356" s="33">
        <f>IF(Source!BS207&lt;&gt; 0, Source!BS207, 1)</f>
        <v>7.13</v>
      </c>
      <c r="K356" s="36">
        <f>Source!R207</f>
        <v>0.05</v>
      </c>
      <c r="L356" s="35"/>
      <c r="R356">
        <f>H356</f>
        <v>0.01</v>
      </c>
    </row>
    <row r="357" spans="1:26" ht="14.25" x14ac:dyDescent="0.2">
      <c r="A357" s="49"/>
      <c r="B357" s="50"/>
      <c r="C357" s="50" t="s">
        <v>689</v>
      </c>
      <c r="D357" s="31"/>
      <c r="E357" s="13"/>
      <c r="F357" s="32">
        <f>Source!AL207</f>
        <v>35.049999999999997</v>
      </c>
      <c r="G357" s="33" t="str">
        <f>Source!DD207</f>
        <v/>
      </c>
      <c r="H357" s="34">
        <f>ROUND(Source!AC207*Source!I207, 2)</f>
        <v>0.35</v>
      </c>
      <c r="I357" s="33"/>
      <c r="J357" s="33">
        <f>IF(Source!BC207&lt;&gt; 0, Source!BC207, 1)</f>
        <v>7.13</v>
      </c>
      <c r="K357" s="34">
        <f>Source!P207</f>
        <v>2.5</v>
      </c>
      <c r="L357" s="35"/>
    </row>
    <row r="358" spans="1:26" ht="14.25" x14ac:dyDescent="0.2">
      <c r="A358" s="49"/>
      <c r="B358" s="50"/>
      <c r="C358" s="50" t="s">
        <v>684</v>
      </c>
      <c r="D358" s="31" t="s">
        <v>685</v>
      </c>
      <c r="E358" s="13">
        <f>Source!BZ207</f>
        <v>95</v>
      </c>
      <c r="F358" s="53"/>
      <c r="G358" s="33"/>
      <c r="H358" s="34">
        <f>SUM(S352:S361)</f>
        <v>2.48</v>
      </c>
      <c r="I358" s="37"/>
      <c r="J358" s="29">
        <f>Source!AT207</f>
        <v>95</v>
      </c>
      <c r="K358" s="34">
        <f>SUM(T352:T361)</f>
        <v>17.68</v>
      </c>
      <c r="L358" s="35"/>
    </row>
    <row r="359" spans="1:26" ht="14.25" x14ac:dyDescent="0.2">
      <c r="A359" s="49"/>
      <c r="B359" s="50"/>
      <c r="C359" s="50" t="s">
        <v>686</v>
      </c>
      <c r="D359" s="31" t="s">
        <v>685</v>
      </c>
      <c r="E359" s="13">
        <f>Source!CA207</f>
        <v>65</v>
      </c>
      <c r="F359" s="53"/>
      <c r="G359" s="33"/>
      <c r="H359" s="34">
        <f>SUM(U352:U361)</f>
        <v>1.7</v>
      </c>
      <c r="I359" s="37"/>
      <c r="J359" s="29">
        <f>Source!AU207</f>
        <v>65</v>
      </c>
      <c r="K359" s="34">
        <f>SUM(V352:V361)</f>
        <v>12.1</v>
      </c>
      <c r="L359" s="35"/>
    </row>
    <row r="360" spans="1:26" ht="14.25" x14ac:dyDescent="0.2">
      <c r="A360" s="49"/>
      <c r="B360" s="50"/>
      <c r="C360" s="50" t="s">
        <v>687</v>
      </c>
      <c r="D360" s="31" t="s">
        <v>688</v>
      </c>
      <c r="E360" s="13">
        <f>Source!AQ207</f>
        <v>26.24</v>
      </c>
      <c r="F360" s="32"/>
      <c r="G360" s="33" t="str">
        <f>Source!DI207</f>
        <v/>
      </c>
      <c r="H360" s="34"/>
      <c r="I360" s="33"/>
      <c r="J360" s="33"/>
      <c r="K360" s="34"/>
      <c r="L360" s="45">
        <f>Source!U207</f>
        <v>0.26239999999999997</v>
      </c>
    </row>
    <row r="361" spans="1:26" ht="28.5" x14ac:dyDescent="0.2">
      <c r="A361" s="51" t="str">
        <f>Source!E209</f>
        <v>32,1</v>
      </c>
      <c r="B361" s="52" t="str">
        <f>Source!F209</f>
        <v>20.4.01.02-0001</v>
      </c>
      <c r="C361" s="52" t="str">
        <f>Source!G209</f>
        <v>Выключатель двухклавишный для скрытой проводки</v>
      </c>
      <c r="D361" s="38" t="str">
        <f>Source!H209</f>
        <v>10 шт.</v>
      </c>
      <c r="E361" s="39">
        <f>Source!I209</f>
        <v>0.1</v>
      </c>
      <c r="F361" s="40">
        <f>Source!AL209+Source!AM209+Source!AO209</f>
        <v>88.8</v>
      </c>
      <c r="G361" s="47" t="s">
        <v>6</v>
      </c>
      <c r="H361" s="42">
        <f>ROUND(Source!AC209*Source!I209, 2)+ROUND(Source!AD209*Source!I209, 2)+ROUND(Source!AF209*Source!I209, 2)</f>
        <v>8.8800000000000008</v>
      </c>
      <c r="I361" s="41"/>
      <c r="J361" s="41">
        <f>IF(Source!BC209&lt;&gt; 0, Source!BC209, 1)</f>
        <v>7.13</v>
      </c>
      <c r="K361" s="42">
        <f>Source!O209</f>
        <v>63.31</v>
      </c>
      <c r="L361" s="48"/>
      <c r="S361">
        <f>ROUND((Source!FX209/100)*((ROUND(Source!AF209*Source!I209, 2)+ROUND(Source!AE209*Source!I209, 2))), 2)</f>
        <v>0</v>
      </c>
      <c r="T361">
        <f>Source!X209</f>
        <v>0</v>
      </c>
      <c r="U361">
        <f>ROUND((Source!FY209/100)*((ROUND(Source!AF209*Source!I209, 2)+ROUND(Source!AE209*Source!I209, 2))), 2)</f>
        <v>0</v>
      </c>
      <c r="V361">
        <f>Source!Y209</f>
        <v>0</v>
      </c>
      <c r="W361">
        <f>IF(Source!BI209&lt;=1,H361, 0)</f>
        <v>0</v>
      </c>
      <c r="X361">
        <f>IF(Source!BI209=2,H361, 0)</f>
        <v>8.8800000000000008</v>
      </c>
      <c r="Y361">
        <f>IF(Source!BI209=3,H361, 0)</f>
        <v>0</v>
      </c>
      <c r="Z361">
        <f>IF(Source!BI209=4,H361, 0)</f>
        <v>0</v>
      </c>
    </row>
    <row r="362" spans="1:26" ht="15" x14ac:dyDescent="0.25">
      <c r="G362" s="73">
        <f>H354+H355+H357+H358+H359+SUM(H361:H361)</f>
        <v>16.060000000000002</v>
      </c>
      <c r="H362" s="73"/>
      <c r="J362" s="73">
        <f>K354+K355+K357+K358+K359+SUM(K361:K361)</f>
        <v>114.47999999999999</v>
      </c>
      <c r="K362" s="73"/>
      <c r="L362" s="44">
        <f>Source!U207</f>
        <v>0.26239999999999997</v>
      </c>
      <c r="O362" s="27">
        <f>G362</f>
        <v>16.060000000000002</v>
      </c>
      <c r="P362" s="27">
        <f>J362</f>
        <v>114.47999999999999</v>
      </c>
      <c r="Q362" s="27">
        <f>L362</f>
        <v>0.26239999999999997</v>
      </c>
      <c r="W362">
        <f>IF(Source!BI207&lt;=1,H354+H355+H357+H358+H359, 0)</f>
        <v>0</v>
      </c>
      <c r="X362">
        <f>IF(Source!BI207=2,H354+H355+H357+H358+H359, 0)</f>
        <v>7.1800000000000006</v>
      </c>
      <c r="Y362">
        <f>IF(Source!BI207=3,H354+H355+H357+H358+H359, 0)</f>
        <v>0</v>
      </c>
      <c r="Z362">
        <f>IF(Source!BI207=4,H354+H355+H357+H358+H359, 0)</f>
        <v>0</v>
      </c>
    </row>
    <row r="363" spans="1:26" ht="28.5" x14ac:dyDescent="0.2">
      <c r="A363" s="49" t="str">
        <f>Source!E211</f>
        <v>33</v>
      </c>
      <c r="B363" s="50" t="str">
        <f>Source!F211</f>
        <v>м08-02-370-02</v>
      </c>
      <c r="C363" s="50" t="str">
        <f>Source!G211</f>
        <v>Щиток до трех групп, устанавливаемый в нише цоколя</v>
      </c>
      <c r="D363" s="31" t="str">
        <f>Source!H211</f>
        <v>ШТ</v>
      </c>
      <c r="E363" s="13">
        <f>Source!I211</f>
        <v>2</v>
      </c>
      <c r="F363" s="32">
        <f>Source!AL211+Source!AM211+Source!AO211</f>
        <v>33.42</v>
      </c>
      <c r="G363" s="33"/>
      <c r="H363" s="34"/>
      <c r="I363" s="33" t="str">
        <f>Source!BO211</f>
        <v/>
      </c>
      <c r="J363" s="33"/>
      <c r="K363" s="34"/>
      <c r="L363" s="35"/>
      <c r="S363">
        <f>ROUND((Source!FX211/100)*((ROUND(Source!AF211*Source!I211, 2)+ROUND(Source!AE211*Source!I211, 2))), 2)</f>
        <v>22.72</v>
      </c>
      <c r="T363">
        <f>Source!X211</f>
        <v>162.02000000000001</v>
      </c>
      <c r="U363">
        <f>ROUND((Source!FY211/100)*((ROUND(Source!AF211*Source!I211, 2)+ROUND(Source!AE211*Source!I211, 2))), 2)</f>
        <v>15.55</v>
      </c>
      <c r="V363">
        <f>Source!Y211</f>
        <v>110.86</v>
      </c>
    </row>
    <row r="364" spans="1:26" ht="14.25" x14ac:dyDescent="0.2">
      <c r="A364" s="49"/>
      <c r="B364" s="50"/>
      <c r="C364" s="50" t="s">
        <v>682</v>
      </c>
      <c r="D364" s="31"/>
      <c r="E364" s="13"/>
      <c r="F364" s="32">
        <f>Source!AO211</f>
        <v>9.4499999999999993</v>
      </c>
      <c r="G364" s="33" t="str">
        <f>Source!DG211</f>
        <v/>
      </c>
      <c r="H364" s="34">
        <f>ROUND(Source!AF211*Source!I211, 2)</f>
        <v>18.899999999999999</v>
      </c>
      <c r="I364" s="33"/>
      <c r="J364" s="33">
        <f>IF(Source!BA211&lt;&gt; 0, Source!BA211, 1)</f>
        <v>7.13</v>
      </c>
      <c r="K364" s="34">
        <f>Source!S211</f>
        <v>134.76</v>
      </c>
      <c r="L364" s="35"/>
      <c r="R364">
        <f>H364</f>
        <v>18.899999999999999</v>
      </c>
    </row>
    <row r="365" spans="1:26" ht="14.25" x14ac:dyDescent="0.2">
      <c r="A365" s="49"/>
      <c r="B365" s="50"/>
      <c r="C365" s="50" t="s">
        <v>257</v>
      </c>
      <c r="D365" s="31"/>
      <c r="E365" s="13"/>
      <c r="F365" s="32">
        <f>Source!AM211</f>
        <v>17.77</v>
      </c>
      <c r="G365" s="33" t="str">
        <f>Source!DE211</f>
        <v/>
      </c>
      <c r="H365" s="34">
        <f>ROUND(Source!AD211*Source!I211, 2)</f>
        <v>35.54</v>
      </c>
      <c r="I365" s="33"/>
      <c r="J365" s="33">
        <f>IF(Source!BB211&lt;&gt; 0, Source!BB211, 1)</f>
        <v>7.13</v>
      </c>
      <c r="K365" s="34">
        <f>Source!Q211</f>
        <v>253.4</v>
      </c>
      <c r="L365" s="35"/>
    </row>
    <row r="366" spans="1:26" ht="14.25" x14ac:dyDescent="0.2">
      <c r="A366" s="49"/>
      <c r="B366" s="50"/>
      <c r="C366" s="50" t="s">
        <v>683</v>
      </c>
      <c r="D366" s="31"/>
      <c r="E366" s="13"/>
      <c r="F366" s="32">
        <f>Source!AN211</f>
        <v>2.5099999999999998</v>
      </c>
      <c r="G366" s="33" t="str">
        <f>Source!DF211</f>
        <v/>
      </c>
      <c r="H366" s="36">
        <f>ROUND(Source!AE211*Source!I211, 2)</f>
        <v>5.0199999999999996</v>
      </c>
      <c r="I366" s="33"/>
      <c r="J366" s="33">
        <f>IF(Source!BS211&lt;&gt; 0, Source!BS211, 1)</f>
        <v>7.13</v>
      </c>
      <c r="K366" s="36">
        <f>Source!R211</f>
        <v>35.79</v>
      </c>
      <c r="L366" s="35"/>
      <c r="R366">
        <f>H366</f>
        <v>5.0199999999999996</v>
      </c>
    </row>
    <row r="367" spans="1:26" ht="14.25" x14ac:dyDescent="0.2">
      <c r="A367" s="49"/>
      <c r="B367" s="50"/>
      <c r="C367" s="50" t="s">
        <v>689</v>
      </c>
      <c r="D367" s="31"/>
      <c r="E367" s="13"/>
      <c r="F367" s="32">
        <f>Source!AL211</f>
        <v>6.2</v>
      </c>
      <c r="G367" s="33" t="str">
        <f>Source!DD211</f>
        <v/>
      </c>
      <c r="H367" s="34">
        <f>ROUND(Source!AC211*Source!I211, 2)</f>
        <v>12.4</v>
      </c>
      <c r="I367" s="33"/>
      <c r="J367" s="33">
        <f>IF(Source!BC211&lt;&gt; 0, Source!BC211, 1)</f>
        <v>7.13</v>
      </c>
      <c r="K367" s="34">
        <f>Source!P211</f>
        <v>88.41</v>
      </c>
      <c r="L367" s="35"/>
    </row>
    <row r="368" spans="1:26" ht="14.25" x14ac:dyDescent="0.2">
      <c r="A368" s="49"/>
      <c r="B368" s="50"/>
      <c r="C368" s="50" t="s">
        <v>684</v>
      </c>
      <c r="D368" s="31" t="s">
        <v>685</v>
      </c>
      <c r="E368" s="13">
        <f>Source!BZ211</f>
        <v>95</v>
      </c>
      <c r="F368" s="53"/>
      <c r="G368" s="33"/>
      <c r="H368" s="34">
        <f>SUM(S363:S371)</f>
        <v>22.72</v>
      </c>
      <c r="I368" s="37"/>
      <c r="J368" s="29">
        <f>Source!AT211</f>
        <v>95</v>
      </c>
      <c r="K368" s="34">
        <f>SUM(T363:T371)</f>
        <v>162.02000000000001</v>
      </c>
      <c r="L368" s="35"/>
    </row>
    <row r="369" spans="1:32" ht="14.25" x14ac:dyDescent="0.2">
      <c r="A369" s="49"/>
      <c r="B369" s="50"/>
      <c r="C369" s="50" t="s">
        <v>686</v>
      </c>
      <c r="D369" s="31" t="s">
        <v>685</v>
      </c>
      <c r="E369" s="13">
        <f>Source!CA211</f>
        <v>65</v>
      </c>
      <c r="F369" s="53"/>
      <c r="G369" s="33"/>
      <c r="H369" s="34">
        <f>SUM(U363:U371)</f>
        <v>15.55</v>
      </c>
      <c r="I369" s="37"/>
      <c r="J369" s="29">
        <f>Source!AU211</f>
        <v>65</v>
      </c>
      <c r="K369" s="34">
        <f>SUM(V363:V371)</f>
        <v>110.86</v>
      </c>
      <c r="L369" s="35"/>
    </row>
    <row r="370" spans="1:32" ht="14.25" x14ac:dyDescent="0.2">
      <c r="A370" s="49"/>
      <c r="B370" s="50"/>
      <c r="C370" s="50" t="s">
        <v>687</v>
      </c>
      <c r="D370" s="31" t="s">
        <v>688</v>
      </c>
      <c r="E370" s="13">
        <f>Source!AQ211</f>
        <v>0.9</v>
      </c>
      <c r="F370" s="32"/>
      <c r="G370" s="33" t="str">
        <f>Source!DI211</f>
        <v/>
      </c>
      <c r="H370" s="34"/>
      <c r="I370" s="33"/>
      <c r="J370" s="33"/>
      <c r="K370" s="34"/>
      <c r="L370" s="45">
        <f>Source!U211</f>
        <v>1.8</v>
      </c>
    </row>
    <row r="371" spans="1:32" ht="28.5" x14ac:dyDescent="0.2">
      <c r="A371" s="51" t="str">
        <f>Source!E213</f>
        <v>33,1</v>
      </c>
      <c r="B371" s="52" t="str">
        <f>Source!F213</f>
        <v>20.4.04.02-0027</v>
      </c>
      <c r="C371" s="52" t="str">
        <f>Source!G213</f>
        <v>Щиты распределительные навесные металлические (прим.)</v>
      </c>
      <c r="D371" s="38" t="str">
        <f>Source!H213</f>
        <v>шт.</v>
      </c>
      <c r="E371" s="39">
        <f>Source!I213</f>
        <v>2</v>
      </c>
      <c r="F371" s="40">
        <f>Source!AL213+Source!AM213+Source!AO213</f>
        <v>441.84</v>
      </c>
      <c r="G371" s="47" t="s">
        <v>6</v>
      </c>
      <c r="H371" s="42">
        <f>ROUND(Source!AC213*Source!I213, 2)+ROUND(Source!AD213*Source!I213, 2)+ROUND(Source!AF213*Source!I213, 2)</f>
        <v>883.68</v>
      </c>
      <c r="I371" s="41"/>
      <c r="J371" s="41">
        <f>IF(Source!BC213&lt;&gt; 0, Source!BC213, 1)</f>
        <v>7.13</v>
      </c>
      <c r="K371" s="42">
        <f>Source!O213</f>
        <v>6300.64</v>
      </c>
      <c r="L371" s="48"/>
      <c r="S371">
        <f>ROUND((Source!FX213/100)*((ROUND(Source!AF213*Source!I213, 2)+ROUND(Source!AE213*Source!I213, 2))), 2)</f>
        <v>0</v>
      </c>
      <c r="T371">
        <f>Source!X213</f>
        <v>0</v>
      </c>
      <c r="U371">
        <f>ROUND((Source!FY213/100)*((ROUND(Source!AF213*Source!I213, 2)+ROUND(Source!AE213*Source!I213, 2))), 2)</f>
        <v>0</v>
      </c>
      <c r="V371">
        <f>Source!Y213</f>
        <v>0</v>
      </c>
      <c r="W371">
        <f>IF(Source!BI213&lt;=1,H371, 0)</f>
        <v>0</v>
      </c>
      <c r="X371">
        <f>IF(Source!BI213=2,H371, 0)</f>
        <v>883.68</v>
      </c>
      <c r="Y371">
        <f>IF(Source!BI213=3,H371, 0)</f>
        <v>0</v>
      </c>
      <c r="Z371">
        <f>IF(Source!BI213=4,H371, 0)</f>
        <v>0</v>
      </c>
    </row>
    <row r="372" spans="1:32" ht="15" x14ac:dyDescent="0.25">
      <c r="G372" s="73">
        <f>H364+H365+H367+H368+H369+SUM(H371:H371)</f>
        <v>988.79</v>
      </c>
      <c r="H372" s="73"/>
      <c r="J372" s="73">
        <f>K364+K365+K367+K368+K369+SUM(K371:K371)</f>
        <v>7050.09</v>
      </c>
      <c r="K372" s="73"/>
      <c r="L372" s="44">
        <f>Source!U211</f>
        <v>1.8</v>
      </c>
      <c r="O372" s="27">
        <f>G372</f>
        <v>988.79</v>
      </c>
      <c r="P372" s="27">
        <f>J372</f>
        <v>7050.09</v>
      </c>
      <c r="Q372" s="27">
        <f>L372</f>
        <v>1.8</v>
      </c>
      <c r="W372">
        <f>IF(Source!BI211&lt;=1,H364+H365+H367+H368+H369, 0)</f>
        <v>0</v>
      </c>
      <c r="X372">
        <f>IF(Source!BI211=2,H364+H365+H367+H368+H369, 0)</f>
        <v>105.11</v>
      </c>
      <c r="Y372">
        <f>IF(Source!BI211=3,H364+H365+H367+H368+H369, 0)</f>
        <v>0</v>
      </c>
      <c r="Z372">
        <f>IF(Source!BI211=4,H364+H365+H367+H368+H369, 0)</f>
        <v>0</v>
      </c>
    </row>
    <row r="374" spans="1:32" ht="15" x14ac:dyDescent="0.25">
      <c r="A374" s="78" t="str">
        <f>CONCATENATE("Итого по разделу: ",IF(Source!G215&lt;&gt;"Новый раздел", Source!G215, ""))</f>
        <v>Итого по разделу: Раздел 2 Система электроснабжения</v>
      </c>
      <c r="B374" s="78"/>
      <c r="C374" s="78"/>
      <c r="D374" s="78"/>
      <c r="E374" s="78"/>
      <c r="F374" s="78"/>
      <c r="G374" s="79">
        <f>SUM(O273:O373)</f>
        <v>2009.54</v>
      </c>
      <c r="H374" s="79"/>
      <c r="I374" s="28"/>
      <c r="J374" s="79">
        <f>SUM(P273:P373)</f>
        <v>14327.509999999998</v>
      </c>
      <c r="K374" s="79"/>
      <c r="L374" s="44">
        <f>SUM(Q273:Q373)</f>
        <v>11.9436</v>
      </c>
      <c r="AF374" s="54" t="str">
        <f>CONCATENATE("Итого по разделу: ",IF(Source!G215&lt;&gt;"Новый раздел", Source!G215, ""))</f>
        <v>Итого по разделу: Раздел 2 Система электроснабжения</v>
      </c>
    </row>
    <row r="376" spans="1:32" ht="16.5" x14ac:dyDescent="0.25">
      <c r="A376" s="87" t="str">
        <f>CONCATENATE("Раздел: ",IF(Source!G244&lt;&gt;"Новый раздел", Source!G244, ""))</f>
        <v>Раздел: Раздел 3 Уборка и вывоз мусора</v>
      </c>
      <c r="B376" s="87"/>
      <c r="C376" s="87"/>
      <c r="D376" s="87"/>
      <c r="E376" s="87"/>
      <c r="F376" s="87"/>
      <c r="G376" s="87"/>
      <c r="H376" s="87"/>
      <c r="I376" s="87"/>
      <c r="J376" s="87"/>
      <c r="K376" s="87"/>
      <c r="L376" s="87"/>
    </row>
    <row r="377" spans="1:32" ht="42.75" x14ac:dyDescent="0.2">
      <c r="A377" s="51" t="str">
        <f>Source!E249</f>
        <v>34</v>
      </c>
      <c r="B377" s="52" t="str">
        <f>Source!F249</f>
        <v>т01-01-01-041</v>
      </c>
      <c r="C377" s="52" t="str">
        <f>Source!G249</f>
        <v>Погрузочные работы при автомобильных перевозках мусора строительного с погрузкой вручную</v>
      </c>
      <c r="D377" s="38" t="str">
        <f>Source!H249</f>
        <v>1 Т ГРУЗА</v>
      </c>
      <c r="E377" s="39">
        <f>Source!I249</f>
        <v>16.89</v>
      </c>
      <c r="F377" s="40">
        <f>Source!AK249</f>
        <v>42.98</v>
      </c>
      <c r="G377" s="41" t="str">
        <f>Source!DC249</f>
        <v/>
      </c>
      <c r="H377" s="42">
        <f>ROUND(Source!AB249*Source!I249, 2)</f>
        <v>725.93</v>
      </c>
      <c r="I377" s="41" t="str">
        <f>Source!BO249</f>
        <v/>
      </c>
      <c r="J377" s="41">
        <f>Source!AZ249</f>
        <v>7.13</v>
      </c>
      <c r="K377" s="42">
        <f>Source!GM249</f>
        <v>5175.8999999999996</v>
      </c>
      <c r="L377" s="48"/>
      <c r="S377">
        <f>ROUND((Source!FX249/100)*((ROUND(0*Source!I249, 2)+ROUND(0*Source!I249, 2))), 2)</f>
        <v>0</v>
      </c>
      <c r="T377">
        <f>Source!X249</f>
        <v>0</v>
      </c>
      <c r="U377">
        <f>ROUND((Source!FY249/100)*((ROUND(0*Source!I249, 2)+ROUND(0*Source!I249, 2))), 2)</f>
        <v>0</v>
      </c>
      <c r="V377">
        <f>Source!Y249</f>
        <v>0</v>
      </c>
    </row>
    <row r="378" spans="1:32" ht="15" x14ac:dyDescent="0.25">
      <c r="G378" s="73">
        <f>H377</f>
        <v>725.93</v>
      </c>
      <c r="H378" s="73"/>
      <c r="J378" s="73">
        <f>K377</f>
        <v>5175.8999999999996</v>
      </c>
      <c r="K378" s="73"/>
      <c r="L378" s="44">
        <f>Source!U249</f>
        <v>0</v>
      </c>
      <c r="O378" s="27">
        <f>G378</f>
        <v>725.93</v>
      </c>
      <c r="P378" s="27">
        <f>J378</f>
        <v>5175.8999999999996</v>
      </c>
      <c r="Q378" s="27">
        <f>L378</f>
        <v>0</v>
      </c>
      <c r="W378">
        <f>IF(Source!BI249&lt;=1,H377, 0)</f>
        <v>725.93</v>
      </c>
      <c r="X378">
        <f>IF(Source!BI249=2,H377, 0)</f>
        <v>0</v>
      </c>
      <c r="Y378">
        <f>IF(Source!BI249=3,H377, 0)</f>
        <v>0</v>
      </c>
      <c r="Z378">
        <f>IF(Source!BI249=4,H377, 0)</f>
        <v>0</v>
      </c>
    </row>
    <row r="379" spans="1:32" ht="57" x14ac:dyDescent="0.2">
      <c r="A379" s="51" t="str">
        <f>Source!E251</f>
        <v>35</v>
      </c>
      <c r="B379" s="52" t="str">
        <f>Source!F251</f>
        <v>т03-01-01-070</v>
      </c>
      <c r="C379" s="52" t="str">
        <f>Source!G251</f>
        <v>Перевозка грузов I класса автомобилями бортовыми грузоподъемностью до 15 т на расстояние до 70 км</v>
      </c>
      <c r="D379" s="38" t="str">
        <f>Source!H251</f>
        <v>1 Т ГРУЗА</v>
      </c>
      <c r="E379" s="39">
        <f>Source!I251</f>
        <v>16.89</v>
      </c>
      <c r="F379" s="40">
        <f>Source!AK251</f>
        <v>29.16</v>
      </c>
      <c r="G379" s="41" t="str">
        <f>Source!DC251</f>
        <v/>
      </c>
      <c r="H379" s="42">
        <f>ROUND(Source!AB251*Source!I251, 2)</f>
        <v>492.51</v>
      </c>
      <c r="I379" s="41" t="str">
        <f>Source!BO251</f>
        <v/>
      </c>
      <c r="J379" s="41">
        <f>Source!AZ251</f>
        <v>7.13</v>
      </c>
      <c r="K379" s="42">
        <f>Source!GM251</f>
        <v>3511.61</v>
      </c>
      <c r="L379" s="48"/>
      <c r="S379">
        <f>ROUND((Source!FX251/100)*((ROUND(0*Source!I251, 2)+ROUND(0*Source!I251, 2))), 2)</f>
        <v>0</v>
      </c>
      <c r="T379">
        <f>Source!X251</f>
        <v>0</v>
      </c>
      <c r="U379">
        <f>ROUND((Source!FY251/100)*((ROUND(0*Source!I251, 2)+ROUND(0*Source!I251, 2))), 2)</f>
        <v>0</v>
      </c>
      <c r="V379">
        <f>Source!Y251</f>
        <v>0</v>
      </c>
    </row>
    <row r="380" spans="1:32" ht="15" x14ac:dyDescent="0.25">
      <c r="G380" s="73">
        <f>H379</f>
        <v>492.51</v>
      </c>
      <c r="H380" s="73"/>
      <c r="J380" s="73">
        <f>K379</f>
        <v>3511.61</v>
      </c>
      <c r="K380" s="73"/>
      <c r="L380" s="44">
        <f>Source!U251</f>
        <v>0</v>
      </c>
      <c r="O380" s="27">
        <f>G380</f>
        <v>492.51</v>
      </c>
      <c r="P380" s="27">
        <f>J380</f>
        <v>3511.61</v>
      </c>
      <c r="Q380" s="27">
        <f>L380</f>
        <v>0</v>
      </c>
      <c r="W380">
        <f>IF(Source!BI251&lt;=1,H379, 0)</f>
        <v>492.51</v>
      </c>
      <c r="X380">
        <f>IF(Source!BI251=2,H379, 0)</f>
        <v>0</v>
      </c>
      <c r="Y380">
        <f>IF(Source!BI251=3,H379, 0)</f>
        <v>0</v>
      </c>
      <c r="Z380">
        <f>IF(Source!BI251=4,H379, 0)</f>
        <v>0</v>
      </c>
    </row>
    <row r="381" spans="1:32" ht="28.5" x14ac:dyDescent="0.2">
      <c r="A381" s="49" t="str">
        <f>Source!E253</f>
        <v>36</v>
      </c>
      <c r="B381" s="50" t="str">
        <f>Source!F253</f>
        <v>69-15-1</v>
      </c>
      <c r="C381" s="50" t="str">
        <f>Source!G253</f>
        <v>Затаривание строительного мусора в мешки</v>
      </c>
      <c r="D381" s="31" t="str">
        <f>Source!H253</f>
        <v>т</v>
      </c>
      <c r="E381" s="13">
        <f>Source!I253</f>
        <v>16.89</v>
      </c>
      <c r="F381" s="32">
        <f>Source!AL253+Source!AM253+Source!AO253</f>
        <v>23.81</v>
      </c>
      <c r="G381" s="33"/>
      <c r="H381" s="34"/>
      <c r="I381" s="33" t="str">
        <f>Source!BO253</f>
        <v/>
      </c>
      <c r="J381" s="33"/>
      <c r="K381" s="34"/>
      <c r="L381" s="35"/>
      <c r="S381">
        <f>ROUND((Source!FX253/100)*((ROUND(Source!AF253*Source!I253, 2)+ROUND(Source!AE253*Source!I253, 2))), 2)</f>
        <v>97.62</v>
      </c>
      <c r="T381">
        <f>Source!X253</f>
        <v>696.03</v>
      </c>
      <c r="U381">
        <f>ROUND((Source!FY253/100)*((ROUND(Source!AF253*Source!I253, 2)+ROUND(Source!AE253*Source!I253, 2))), 2)</f>
        <v>62.58</v>
      </c>
      <c r="V381">
        <f>Source!Y253</f>
        <v>446.18</v>
      </c>
    </row>
    <row r="382" spans="1:32" ht="14.25" x14ac:dyDescent="0.2">
      <c r="A382" s="49"/>
      <c r="B382" s="50"/>
      <c r="C382" s="50" t="s">
        <v>682</v>
      </c>
      <c r="D382" s="31"/>
      <c r="E382" s="13"/>
      <c r="F382" s="32">
        <f>Source!AO253</f>
        <v>7.41</v>
      </c>
      <c r="G382" s="33" t="str">
        <f>Source!DG253</f>
        <v/>
      </c>
      <c r="H382" s="34">
        <f>ROUND(Source!AF253*Source!I253, 2)</f>
        <v>125.15</v>
      </c>
      <c r="I382" s="33"/>
      <c r="J382" s="33">
        <f>IF(Source!BA253&lt;&gt; 0, Source!BA253, 1)</f>
        <v>7.13</v>
      </c>
      <c r="K382" s="34">
        <f>Source!S253</f>
        <v>892.35</v>
      </c>
      <c r="L382" s="35"/>
      <c r="R382">
        <f>H382</f>
        <v>125.15</v>
      </c>
    </row>
    <row r="383" spans="1:32" ht="14.25" x14ac:dyDescent="0.2">
      <c r="A383" s="49"/>
      <c r="B383" s="50"/>
      <c r="C383" s="50" t="s">
        <v>689</v>
      </c>
      <c r="D383" s="31"/>
      <c r="E383" s="13"/>
      <c r="F383" s="32">
        <f>Source!AL253</f>
        <v>16.399999999999999</v>
      </c>
      <c r="G383" s="33" t="str">
        <f>Source!DD253</f>
        <v/>
      </c>
      <c r="H383" s="34">
        <f>ROUND(Source!AC253*Source!I253, 2)</f>
        <v>277</v>
      </c>
      <c r="I383" s="33"/>
      <c r="J383" s="33">
        <f>IF(Source!BC253&lt;&gt; 0, Source!BC253, 1)</f>
        <v>7.13</v>
      </c>
      <c r="K383" s="34">
        <f>Source!P253</f>
        <v>1974.98</v>
      </c>
      <c r="L383" s="35"/>
    </row>
    <row r="384" spans="1:32" ht="14.25" x14ac:dyDescent="0.2">
      <c r="A384" s="49"/>
      <c r="B384" s="50"/>
      <c r="C384" s="50" t="s">
        <v>684</v>
      </c>
      <c r="D384" s="31" t="s">
        <v>685</v>
      </c>
      <c r="E384" s="13">
        <f>Source!BZ253</f>
        <v>78</v>
      </c>
      <c r="F384" s="53"/>
      <c r="G384" s="33"/>
      <c r="H384" s="34">
        <f>SUM(S381:S386)</f>
        <v>97.62</v>
      </c>
      <c r="I384" s="37"/>
      <c r="J384" s="29">
        <f>Source!AT253</f>
        <v>78</v>
      </c>
      <c r="K384" s="34">
        <f>SUM(T381:T386)</f>
        <v>696.03</v>
      </c>
      <c r="L384" s="35"/>
    </row>
    <row r="385" spans="1:32" ht="14.25" x14ac:dyDescent="0.2">
      <c r="A385" s="49"/>
      <c r="B385" s="50"/>
      <c r="C385" s="50" t="s">
        <v>686</v>
      </c>
      <c r="D385" s="31" t="s">
        <v>685</v>
      </c>
      <c r="E385" s="13">
        <f>Source!CA253</f>
        <v>50</v>
      </c>
      <c r="F385" s="53"/>
      <c r="G385" s="33"/>
      <c r="H385" s="34">
        <f>SUM(U381:U386)</f>
        <v>62.58</v>
      </c>
      <c r="I385" s="37"/>
      <c r="J385" s="29">
        <f>Source!AU253</f>
        <v>50</v>
      </c>
      <c r="K385" s="34">
        <f>SUM(V381:V386)</f>
        <v>446.18</v>
      </c>
      <c r="L385" s="35"/>
    </row>
    <row r="386" spans="1:32" ht="14.25" x14ac:dyDescent="0.2">
      <c r="A386" s="51"/>
      <c r="B386" s="52"/>
      <c r="C386" s="52" t="s">
        <v>687</v>
      </c>
      <c r="D386" s="38" t="s">
        <v>688</v>
      </c>
      <c r="E386" s="39">
        <f>Source!AQ253</f>
        <v>1.03</v>
      </c>
      <c r="F386" s="40"/>
      <c r="G386" s="41" t="str">
        <f>Source!DI253</f>
        <v/>
      </c>
      <c r="H386" s="42"/>
      <c r="I386" s="41"/>
      <c r="J386" s="41"/>
      <c r="K386" s="42"/>
      <c r="L386" s="43">
        <f>Source!U253</f>
        <v>17.396700000000003</v>
      </c>
    </row>
    <row r="387" spans="1:32" ht="15" x14ac:dyDescent="0.25">
      <c r="G387" s="73">
        <f>H382+H383+H384+H385</f>
        <v>562.35</v>
      </c>
      <c r="H387" s="73"/>
      <c r="J387" s="73">
        <f>K382+K383+K384+K385</f>
        <v>4009.5399999999995</v>
      </c>
      <c r="K387" s="73"/>
      <c r="L387" s="44">
        <f>Source!U253</f>
        <v>17.396700000000003</v>
      </c>
      <c r="O387" s="27">
        <f>G387</f>
        <v>562.35</v>
      </c>
      <c r="P387" s="27">
        <f>J387</f>
        <v>4009.5399999999995</v>
      </c>
      <c r="Q387" s="27">
        <f>L387</f>
        <v>17.396700000000003</v>
      </c>
      <c r="W387">
        <f>IF(Source!BI253&lt;=1,H382+H383+H384+H385, 0)</f>
        <v>562.35</v>
      </c>
      <c r="X387">
        <f>IF(Source!BI253=2,H382+H383+H384+H385, 0)</f>
        <v>0</v>
      </c>
      <c r="Y387">
        <f>IF(Source!BI253=3,H382+H383+H384+H385, 0)</f>
        <v>0</v>
      </c>
      <c r="Z387">
        <f>IF(Source!BI253=4,H382+H383+H384+H385, 0)</f>
        <v>0</v>
      </c>
    </row>
    <row r="389" spans="1:32" ht="15" x14ac:dyDescent="0.25">
      <c r="A389" s="78" t="str">
        <f>CONCATENATE("Итого по разделу: ",IF(Source!G255&lt;&gt;"Новый раздел", Source!G255, ""))</f>
        <v>Итого по разделу: Раздел 3 Уборка и вывоз мусора</v>
      </c>
      <c r="B389" s="78"/>
      <c r="C389" s="78"/>
      <c r="D389" s="78"/>
      <c r="E389" s="78"/>
      <c r="F389" s="78"/>
      <c r="G389" s="79">
        <f>SUM(O376:O388)</f>
        <v>1780.79</v>
      </c>
      <c r="H389" s="79"/>
      <c r="I389" s="28"/>
      <c r="J389" s="79">
        <f>SUM(P376:P388)</f>
        <v>12697.05</v>
      </c>
      <c r="K389" s="79"/>
      <c r="L389" s="44">
        <f>SUM(Q376:Q388)</f>
        <v>17.396700000000003</v>
      </c>
      <c r="AF389" s="54" t="str">
        <f>CONCATENATE("Итого по разделу: ",IF(Source!G255&lt;&gt;"Новый раздел", Source!G255, ""))</f>
        <v>Итого по разделу: Раздел 3 Уборка и вывоз мусора</v>
      </c>
    </row>
    <row r="390" spans="1:32" x14ac:dyDescent="0.2">
      <c r="C390" s="68"/>
      <c r="D390" s="68"/>
      <c r="E390" s="68"/>
      <c r="F390" s="68"/>
      <c r="G390" s="68"/>
      <c r="H390" s="68"/>
      <c r="I390" s="68"/>
      <c r="J390" s="68"/>
      <c r="K390" s="68"/>
    </row>
    <row r="391" spans="1:32" ht="15" x14ac:dyDescent="0.25">
      <c r="C391" s="78" t="str">
        <f>Source!H344</f>
        <v>Всего</v>
      </c>
      <c r="D391" s="78"/>
      <c r="E391" s="78"/>
      <c r="F391" s="78"/>
      <c r="G391" s="78"/>
      <c r="H391" s="78"/>
      <c r="I391" s="78"/>
      <c r="J391" s="79">
        <f>IF(Source!P344=0, "", Source!P344)</f>
        <v>145879.41</v>
      </c>
      <c r="K391" s="79"/>
    </row>
    <row r="392" spans="1:32" ht="15" x14ac:dyDescent="0.25">
      <c r="C392" s="78" t="str">
        <f>Source!H345</f>
        <v>Итого НДС 18%</v>
      </c>
      <c r="D392" s="78"/>
      <c r="E392" s="78"/>
      <c r="F392" s="78"/>
      <c r="G392" s="78"/>
      <c r="H392" s="78"/>
      <c r="I392" s="78"/>
      <c r="J392" s="79">
        <f>IF(Source!P345=0, "", Source!P345)</f>
        <v>26258.29</v>
      </c>
      <c r="K392" s="79"/>
    </row>
    <row r="393" spans="1:32" ht="15" x14ac:dyDescent="0.25">
      <c r="C393" s="78" t="str">
        <f>Source!H346</f>
        <v>Всего по смете</v>
      </c>
      <c r="D393" s="78"/>
      <c r="E393" s="78"/>
      <c r="F393" s="78"/>
      <c r="G393" s="78"/>
      <c r="H393" s="78"/>
      <c r="I393" s="78"/>
      <c r="J393" s="79">
        <f>IF(Source!P346=0, "", Source!P346)</f>
        <v>172137.7</v>
      </c>
      <c r="K393" s="79"/>
    </row>
    <row r="394" spans="1:32" x14ac:dyDescent="0.2">
      <c r="C394" s="68"/>
      <c r="D394" s="68"/>
      <c r="E394" s="68"/>
      <c r="F394" s="68"/>
      <c r="G394" s="68"/>
      <c r="H394" s="68"/>
      <c r="I394" s="68"/>
      <c r="J394" s="68"/>
      <c r="K394" s="68"/>
    </row>
    <row r="395" spans="1:32" x14ac:dyDescent="0.2">
      <c r="C395" s="68"/>
      <c r="D395" s="68"/>
      <c r="E395" s="68"/>
      <c r="F395" s="68"/>
      <c r="G395" s="68"/>
      <c r="H395" s="68"/>
      <c r="I395" s="68"/>
      <c r="J395" s="68"/>
      <c r="K395" s="68"/>
    </row>
  </sheetData>
  <mergeCells count="161">
    <mergeCell ref="A374:F374"/>
    <mergeCell ref="J380:K380"/>
    <mergeCell ref="J322:K322"/>
    <mergeCell ref="G322:H322"/>
    <mergeCell ref="J311:K311"/>
    <mergeCell ref="G311:H311"/>
    <mergeCell ref="J305:K305"/>
    <mergeCell ref="G305:H305"/>
    <mergeCell ref="G333:H333"/>
    <mergeCell ref="G389:H389"/>
    <mergeCell ref="J389:K389"/>
    <mergeCell ref="A389:F389"/>
    <mergeCell ref="J387:K387"/>
    <mergeCell ref="G387:H387"/>
    <mergeCell ref="J297:K297"/>
    <mergeCell ref="G297:H297"/>
    <mergeCell ref="J290:K290"/>
    <mergeCell ref="G290:H290"/>
    <mergeCell ref="J372:K372"/>
    <mergeCell ref="G372:H372"/>
    <mergeCell ref="G380:H380"/>
    <mergeCell ref="J378:K378"/>
    <mergeCell ref="G378:H378"/>
    <mergeCell ref="A376:L376"/>
    <mergeCell ref="G374:H374"/>
    <mergeCell ref="J362:K362"/>
    <mergeCell ref="G362:H362"/>
    <mergeCell ref="J351:K351"/>
    <mergeCell ref="G351:H351"/>
    <mergeCell ref="J340:K340"/>
    <mergeCell ref="G340:H340"/>
    <mergeCell ref="J333:K333"/>
    <mergeCell ref="J374:K374"/>
    <mergeCell ref="J244:K244"/>
    <mergeCell ref="G244:H244"/>
    <mergeCell ref="F262:G262"/>
    <mergeCell ref="F261:G261"/>
    <mergeCell ref="J254:K254"/>
    <mergeCell ref="G254:H254"/>
    <mergeCell ref="F252:G252"/>
    <mergeCell ref="F251:G251"/>
    <mergeCell ref="J281:K281"/>
    <mergeCell ref="G281:H281"/>
    <mergeCell ref="A273:L273"/>
    <mergeCell ref="G272:H272"/>
    <mergeCell ref="J272:K272"/>
    <mergeCell ref="A272:F272"/>
    <mergeCell ref="J270:K270"/>
    <mergeCell ref="G270:H270"/>
    <mergeCell ref="G132:H132"/>
    <mergeCell ref="F128:G128"/>
    <mergeCell ref="F228:G228"/>
    <mergeCell ref="F241:G241"/>
    <mergeCell ref="F240:G240"/>
    <mergeCell ref="J233:K233"/>
    <mergeCell ref="G233:H233"/>
    <mergeCell ref="F217:G217"/>
    <mergeCell ref="F216:G216"/>
    <mergeCell ref="J209:K209"/>
    <mergeCell ref="G209:H209"/>
    <mergeCell ref="J187:K187"/>
    <mergeCell ref="G187:H187"/>
    <mergeCell ref="F205:G205"/>
    <mergeCell ref="F204:G204"/>
    <mergeCell ref="J197:K197"/>
    <mergeCell ref="G197:H197"/>
    <mergeCell ref="F195:G195"/>
    <mergeCell ref="F194:G194"/>
    <mergeCell ref="J221:K221"/>
    <mergeCell ref="G221:H221"/>
    <mergeCell ref="F229:G229"/>
    <mergeCell ref="G99:H99"/>
    <mergeCell ref="F171:G171"/>
    <mergeCell ref="F170:G170"/>
    <mergeCell ref="J163:K163"/>
    <mergeCell ref="F183:G183"/>
    <mergeCell ref="F182:G182"/>
    <mergeCell ref="J175:K175"/>
    <mergeCell ref="G175:H175"/>
    <mergeCell ref="G144:H144"/>
    <mergeCell ref="F140:G140"/>
    <mergeCell ref="F127:G127"/>
    <mergeCell ref="J121:K121"/>
    <mergeCell ref="G121:H121"/>
    <mergeCell ref="F117:G117"/>
    <mergeCell ref="F116:G116"/>
    <mergeCell ref="G163:H163"/>
    <mergeCell ref="F161:G161"/>
    <mergeCell ref="F160:G160"/>
    <mergeCell ref="J157:K157"/>
    <mergeCell ref="G157:H157"/>
    <mergeCell ref="F151:G151"/>
    <mergeCell ref="F150:G150"/>
    <mergeCell ref="F139:G139"/>
    <mergeCell ref="J132:K132"/>
    <mergeCell ref="C391:I391"/>
    <mergeCell ref="J391:K391"/>
    <mergeCell ref="C22:F22"/>
    <mergeCell ref="G22:H22"/>
    <mergeCell ref="I22:J22"/>
    <mergeCell ref="K22:L22"/>
    <mergeCell ref="A24:L24"/>
    <mergeCell ref="F105:G105"/>
    <mergeCell ref="F104:G104"/>
    <mergeCell ref="J99:K99"/>
    <mergeCell ref="F95:G95"/>
    <mergeCell ref="F94:G94"/>
    <mergeCell ref="J87:K87"/>
    <mergeCell ref="G87:H87"/>
    <mergeCell ref="F83:G83"/>
    <mergeCell ref="A27:L27"/>
    <mergeCell ref="J144:K144"/>
    <mergeCell ref="J45:K45"/>
    <mergeCell ref="G45:H45"/>
    <mergeCell ref="J36:K36"/>
    <mergeCell ref="G36:H36"/>
    <mergeCell ref="F34:G34"/>
    <mergeCell ref="F33:G33"/>
    <mergeCell ref="F82:G82"/>
    <mergeCell ref="C392:I392"/>
    <mergeCell ref="J392:K392"/>
    <mergeCell ref="C393:I393"/>
    <mergeCell ref="J393:K393"/>
    <mergeCell ref="J109:K109"/>
    <mergeCell ref="G109:H109"/>
    <mergeCell ref="B6:K6"/>
    <mergeCell ref="B8:K8"/>
    <mergeCell ref="B10:K10"/>
    <mergeCell ref="B11:K11"/>
    <mergeCell ref="G15:H15"/>
    <mergeCell ref="I15:J15"/>
    <mergeCell ref="C20:F20"/>
    <mergeCell ref="G20:H20"/>
    <mergeCell ref="I20:J20"/>
    <mergeCell ref="K20:L20"/>
    <mergeCell ref="C18:F18"/>
    <mergeCell ref="G18:H18"/>
    <mergeCell ref="I18:J18"/>
    <mergeCell ref="K18:L18"/>
    <mergeCell ref="C19:F19"/>
    <mergeCell ref="G19:H19"/>
    <mergeCell ref="I19:J19"/>
    <mergeCell ref="K19:L19"/>
    <mergeCell ref="J76:K76"/>
    <mergeCell ref="G76:H76"/>
    <mergeCell ref="C16:F16"/>
    <mergeCell ref="G16:H16"/>
    <mergeCell ref="I16:J16"/>
    <mergeCell ref="K16:L16"/>
    <mergeCell ref="C17:F17"/>
    <mergeCell ref="G17:H17"/>
    <mergeCell ref="I17:J17"/>
    <mergeCell ref="K17:L17"/>
    <mergeCell ref="C21:F21"/>
    <mergeCell ref="G21:H21"/>
    <mergeCell ref="I21:J21"/>
    <mergeCell ref="K21:L21"/>
    <mergeCell ref="J64:K64"/>
    <mergeCell ref="G64:H64"/>
    <mergeCell ref="J52:K52"/>
    <mergeCell ref="G52:H52"/>
  </mergeCells>
  <pageMargins left="0.4" right="0.2" top="0.4" bottom="0.4" header="0.2" footer="0.2"/>
  <pageSetup paperSize="9" scale="59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598"/>
  <sheetViews>
    <sheetView zoomScaleNormal="100" workbookViewId="0"/>
  </sheetViews>
  <sheetFormatPr defaultRowHeight="12.75" x14ac:dyDescent="0.2"/>
  <cols>
    <col min="1" max="2" width="5.7109375" customWidth="1"/>
    <col min="3" max="3" width="40.7109375" customWidth="1"/>
    <col min="4" max="8" width="12.7109375" customWidth="1"/>
    <col min="20" max="30" width="0" hidden="1" customWidth="1"/>
    <col min="31" max="31" width="64.7109375" hidden="1" customWidth="1"/>
    <col min="32" max="32" width="0" hidden="1" customWidth="1"/>
    <col min="33" max="33" width="76.7109375" hidden="1" customWidth="1"/>
    <col min="34" max="37" width="0" hidden="1" customWidth="1"/>
  </cols>
  <sheetData>
    <row r="1" spans="1:31" x14ac:dyDescent="0.2">
      <c r="A1" s="12" t="str">
        <f>Source!B1</f>
        <v>Smeta.RU  (495) 974-1589</v>
      </c>
    </row>
    <row r="2" spans="1:31" ht="15" x14ac:dyDescent="0.25">
      <c r="A2" s="28"/>
      <c r="B2" s="28"/>
      <c r="C2" s="28"/>
      <c r="D2" s="28"/>
      <c r="E2" s="94" t="s">
        <v>691</v>
      </c>
      <c r="F2" s="94"/>
      <c r="G2" s="94"/>
      <c r="H2" s="94"/>
    </row>
    <row r="3" spans="1:31" ht="14.25" x14ac:dyDescent="0.2">
      <c r="A3" s="14"/>
      <c r="B3" s="14"/>
      <c r="C3" s="14"/>
      <c r="D3" s="14"/>
      <c r="E3" s="94" t="s">
        <v>692</v>
      </c>
      <c r="F3" s="94"/>
      <c r="G3" s="94"/>
      <c r="H3" s="94"/>
    </row>
    <row r="4" spans="1:31" ht="14.25" x14ac:dyDescent="0.2">
      <c r="A4" s="14"/>
      <c r="B4" s="14"/>
      <c r="C4" s="14"/>
      <c r="D4" s="14"/>
      <c r="E4" s="94" t="s">
        <v>693</v>
      </c>
      <c r="F4" s="94"/>
      <c r="G4" s="94"/>
      <c r="H4" s="94"/>
    </row>
    <row r="5" spans="1:31" ht="14.25" x14ac:dyDescent="0.2">
      <c r="A5" s="14"/>
      <c r="B5" s="14"/>
      <c r="C5" s="14"/>
      <c r="D5" s="14"/>
      <c r="E5" s="14"/>
      <c r="F5" s="14"/>
      <c r="G5" s="14"/>
      <c r="H5" s="14"/>
    </row>
    <row r="6" spans="1:31" ht="14.25" x14ac:dyDescent="0.2">
      <c r="A6" s="14"/>
      <c r="B6" s="14"/>
      <c r="C6" s="14"/>
      <c r="D6" s="14"/>
      <c r="E6" s="14"/>
      <c r="F6" s="14"/>
      <c r="G6" s="89" t="s">
        <v>694</v>
      </c>
      <c r="H6" s="90"/>
    </row>
    <row r="7" spans="1:31" ht="14.25" x14ac:dyDescent="0.2">
      <c r="A7" s="14"/>
      <c r="B7" s="14"/>
      <c r="C7" s="14"/>
      <c r="D7" s="14"/>
      <c r="E7" s="14"/>
      <c r="F7" s="13" t="s">
        <v>695</v>
      </c>
      <c r="G7" s="95" t="s">
        <v>696</v>
      </c>
      <c r="H7" s="90"/>
    </row>
    <row r="8" spans="1:31" ht="14.25" x14ac:dyDescent="0.2">
      <c r="A8" s="14"/>
      <c r="B8" s="14"/>
      <c r="C8" s="14"/>
      <c r="D8" s="14"/>
      <c r="E8" s="14"/>
      <c r="F8" s="14"/>
      <c r="G8" s="89" t="str">
        <f>IF(Source!AT15 &lt;&gt; "", Source!AT15, "")</f>
        <v/>
      </c>
      <c r="H8" s="90"/>
    </row>
    <row r="9" spans="1:31" ht="14.25" x14ac:dyDescent="0.2">
      <c r="A9" s="14" t="s">
        <v>697</v>
      </c>
      <c r="B9" s="14"/>
      <c r="C9" s="93" t="str">
        <f>IF(Source!BA15 &lt;&gt; "", Source!BA15, IF(Source!AU15 &lt;&gt; "", Source!AU15, ""))</f>
        <v/>
      </c>
      <c r="D9" s="93"/>
      <c r="E9" s="93"/>
      <c r="F9" s="13" t="s">
        <v>698</v>
      </c>
      <c r="G9" s="91"/>
      <c r="H9" s="92"/>
    </row>
    <row r="10" spans="1:31" ht="14.25" x14ac:dyDescent="0.2">
      <c r="A10" s="14"/>
      <c r="B10" s="14"/>
      <c r="C10" s="88" t="s">
        <v>699</v>
      </c>
      <c r="D10" s="88"/>
      <c r="E10" s="88"/>
      <c r="F10" s="14"/>
      <c r="G10" s="89" t="str">
        <f>IF(Source!AK15 &lt;&gt; "", Source!AK15, "")</f>
        <v/>
      </c>
      <c r="H10" s="90"/>
    </row>
    <row r="11" spans="1:31" ht="14.25" x14ac:dyDescent="0.2">
      <c r="A11" s="14" t="s">
        <v>700</v>
      </c>
      <c r="B11" s="14"/>
      <c r="C11" s="93" t="str">
        <f>IF(Source!AX12&lt;&gt; "", Source!AX12, IF(Source!AJ12 &lt;&gt; "", Source!AJ12, ""))</f>
        <v/>
      </c>
      <c r="D11" s="93"/>
      <c r="E11" s="93"/>
      <c r="F11" s="13" t="s">
        <v>698</v>
      </c>
      <c r="G11" s="91"/>
      <c r="H11" s="92"/>
    </row>
    <row r="12" spans="1:31" ht="14.25" x14ac:dyDescent="0.2">
      <c r="A12" s="14"/>
      <c r="B12" s="14"/>
      <c r="C12" s="88" t="s">
        <v>699</v>
      </c>
      <c r="D12" s="88"/>
      <c r="E12" s="88"/>
      <c r="F12" s="14"/>
      <c r="G12" s="89" t="str">
        <f>IF(Source!AO15 &lt;&gt; "", Source!AO15, "")</f>
        <v/>
      </c>
      <c r="H12" s="90"/>
    </row>
    <row r="13" spans="1:31" ht="14.25" x14ac:dyDescent="0.2">
      <c r="A13" s="14" t="s">
        <v>701</v>
      </c>
      <c r="B13" s="14"/>
      <c r="C13" s="93" t="str">
        <f>IF(Source!AY12&lt;&gt; "", Source!AY12, IF(Source!AN12 &lt;&gt; "", Source!AN12, ""))</f>
        <v/>
      </c>
      <c r="D13" s="93"/>
      <c r="E13" s="93"/>
      <c r="F13" s="13" t="s">
        <v>698</v>
      </c>
      <c r="G13" s="91"/>
      <c r="H13" s="92"/>
    </row>
    <row r="14" spans="1:31" ht="14.25" x14ac:dyDescent="0.2">
      <c r="A14" s="14"/>
      <c r="B14" s="14"/>
      <c r="C14" s="88" t="s">
        <v>699</v>
      </c>
      <c r="D14" s="88"/>
      <c r="E14" s="88"/>
      <c r="F14" s="14"/>
      <c r="G14" s="89" t="str">
        <f>IF(Source!CO15 &lt;&gt; "", Source!CO15, "")</f>
        <v/>
      </c>
      <c r="H14" s="90"/>
    </row>
    <row r="15" spans="1:31" ht="28.5" x14ac:dyDescent="0.2">
      <c r="A15" s="14" t="s">
        <v>702</v>
      </c>
      <c r="B15" s="14"/>
      <c r="C15" s="93" t="s">
        <v>5</v>
      </c>
      <c r="D15" s="93"/>
      <c r="E15" s="93"/>
      <c r="F15" s="14"/>
      <c r="G15" s="91"/>
      <c r="H15" s="92"/>
      <c r="AE15" s="30" t="s">
        <v>5</v>
      </c>
    </row>
    <row r="16" spans="1:31" ht="14.25" x14ac:dyDescent="0.2">
      <c r="A16" s="14"/>
      <c r="B16" s="14"/>
      <c r="C16" s="88" t="s">
        <v>703</v>
      </c>
      <c r="D16" s="88"/>
      <c r="E16" s="88"/>
      <c r="F16" s="14"/>
      <c r="G16" s="89" t="str">
        <f>IF(Source!CP15 &lt;&gt; "", Source!CP15, "")</f>
        <v/>
      </c>
      <c r="H16" s="90"/>
    </row>
    <row r="17" spans="1:31" ht="28.5" x14ac:dyDescent="0.2">
      <c r="A17" s="14" t="s">
        <v>704</v>
      </c>
      <c r="B17" s="14"/>
      <c r="C17" s="93" t="str">
        <f>IF(Source!G12&lt;&gt;"Новый объект", Source!G12, "")</f>
        <v>Капитальный ремонт 3-го этажа, балконов 5-го этажа НВПК НИЯУ МИФИ</v>
      </c>
      <c r="D17" s="93"/>
      <c r="E17" s="93"/>
      <c r="F17" s="14"/>
      <c r="G17" s="99"/>
      <c r="H17" s="100"/>
      <c r="AE17" s="30" t="str">
        <f>IF(Source!G12&lt;&gt;"Новый объект", Source!G12, "")</f>
        <v>Капитальный ремонт 3-го этажа, балконов 5-го этажа НВПК НИЯУ МИФИ</v>
      </c>
    </row>
    <row r="18" spans="1:31" ht="14.25" x14ac:dyDescent="0.2">
      <c r="A18" s="14"/>
      <c r="B18" s="14"/>
      <c r="C18" s="88" t="s">
        <v>705</v>
      </c>
      <c r="D18" s="88"/>
      <c r="E18" s="88"/>
      <c r="F18" s="14"/>
      <c r="G18" s="14"/>
      <c r="H18" s="14"/>
    </row>
    <row r="19" spans="1:31" ht="14.25" x14ac:dyDescent="0.2">
      <c r="A19" s="14"/>
      <c r="B19" s="14"/>
      <c r="C19" s="14"/>
      <c r="D19" s="77" t="s">
        <v>706</v>
      </c>
      <c r="E19" s="77"/>
      <c r="F19" s="96"/>
      <c r="G19" s="89" t="str">
        <f>IF(Source!CQ15 &lt;&gt; "", Source!CQ15, "")</f>
        <v/>
      </c>
      <c r="H19" s="90"/>
    </row>
    <row r="20" spans="1:31" ht="14.25" x14ac:dyDescent="0.2">
      <c r="A20" s="14"/>
      <c r="B20" s="14"/>
      <c r="C20" s="14"/>
      <c r="D20" s="77" t="s">
        <v>707</v>
      </c>
      <c r="E20" s="96"/>
      <c r="F20" s="55" t="s">
        <v>708</v>
      </c>
      <c r="G20" s="89" t="str">
        <f>IF(Source!CR15 &lt;&gt; "", Source!CR15, "")</f>
        <v/>
      </c>
      <c r="H20" s="90"/>
    </row>
    <row r="21" spans="1:31" ht="14.25" x14ac:dyDescent="0.2">
      <c r="A21" s="14"/>
      <c r="B21" s="14"/>
      <c r="C21" s="14"/>
      <c r="D21" s="14"/>
      <c r="E21" s="14"/>
      <c r="F21" s="22" t="s">
        <v>709</v>
      </c>
      <c r="G21" s="97" t="str">
        <f>IF(Source!CS15 &lt;&gt; 0, Source!CS15, "")</f>
        <v/>
      </c>
      <c r="H21" s="98"/>
    </row>
    <row r="22" spans="1:31" ht="14.25" x14ac:dyDescent="0.2">
      <c r="A22" s="14"/>
      <c r="B22" s="14"/>
      <c r="C22" s="14"/>
      <c r="D22" s="14"/>
      <c r="E22" s="14"/>
      <c r="F22" s="13" t="s">
        <v>710</v>
      </c>
      <c r="G22" s="103" t="str">
        <f>IF(Source!CT15 &lt;&gt; "", Source!CT15, "")</f>
        <v/>
      </c>
      <c r="H22" s="104"/>
    </row>
    <row r="23" spans="1:31" ht="14.25" x14ac:dyDescent="0.2">
      <c r="A23" s="14"/>
      <c r="B23" s="14"/>
      <c r="C23" s="14"/>
      <c r="D23" s="14"/>
      <c r="E23" s="14"/>
      <c r="F23" s="14"/>
      <c r="G23" s="14"/>
      <c r="H23" s="14"/>
    </row>
    <row r="24" spans="1:31" ht="14.25" x14ac:dyDescent="0.2">
      <c r="A24" s="14"/>
      <c r="B24" s="14"/>
      <c r="C24" s="14"/>
      <c r="D24" s="105" t="s">
        <v>711</v>
      </c>
      <c r="E24" s="107" t="s">
        <v>712</v>
      </c>
      <c r="F24" s="107" t="s">
        <v>713</v>
      </c>
      <c r="G24" s="109"/>
      <c r="H24" s="14"/>
    </row>
    <row r="25" spans="1:31" ht="14.25" x14ac:dyDescent="0.2">
      <c r="A25" s="14"/>
      <c r="B25" s="14"/>
      <c r="C25" s="14"/>
      <c r="D25" s="106"/>
      <c r="E25" s="108"/>
      <c r="F25" s="56" t="s">
        <v>714</v>
      </c>
      <c r="G25" s="57" t="s">
        <v>715</v>
      </c>
      <c r="H25" s="14"/>
    </row>
    <row r="26" spans="1:31" ht="14.25" x14ac:dyDescent="0.2">
      <c r="A26" s="14"/>
      <c r="B26" s="14"/>
      <c r="C26" s="14"/>
      <c r="D26" s="58" t="str">
        <f>IF(Source!CN15 &lt;&gt; "", Source!CN15, "")</f>
        <v/>
      </c>
      <c r="E26" s="59">
        <v>43269.498148148145</v>
      </c>
      <c r="F26" s="58"/>
      <c r="G26" s="60"/>
      <c r="H26" s="14"/>
    </row>
    <row r="27" spans="1:31" ht="14.25" x14ac:dyDescent="0.2">
      <c r="A27" s="14"/>
      <c r="B27" s="14"/>
      <c r="C27" s="14"/>
      <c r="D27" s="14"/>
      <c r="E27" s="14"/>
      <c r="F27" s="14"/>
      <c r="G27" s="14"/>
      <c r="H27" s="14"/>
    </row>
    <row r="28" spans="1:31" ht="18" x14ac:dyDescent="0.25">
      <c r="A28" s="110" t="s">
        <v>716</v>
      </c>
      <c r="B28" s="110"/>
      <c r="C28" s="110"/>
      <c r="D28" s="110"/>
      <c r="E28" s="110"/>
      <c r="F28" s="110"/>
      <c r="G28" s="110"/>
      <c r="H28" s="110"/>
    </row>
    <row r="29" spans="1:31" ht="18" x14ac:dyDescent="0.25">
      <c r="A29" s="110" t="s">
        <v>717</v>
      </c>
      <c r="B29" s="110"/>
      <c r="C29" s="110"/>
      <c r="D29" s="110"/>
      <c r="E29" s="110"/>
      <c r="F29" s="110"/>
      <c r="G29" s="110"/>
      <c r="H29" s="110"/>
    </row>
    <row r="30" spans="1:31" ht="14.25" x14ac:dyDescent="0.2">
      <c r="A30" s="14"/>
      <c r="B30" s="14"/>
      <c r="C30" s="14"/>
      <c r="D30" s="14"/>
      <c r="E30" s="14"/>
      <c r="F30" s="14"/>
      <c r="G30" s="14"/>
      <c r="H30" s="14"/>
    </row>
    <row r="31" spans="1:31" ht="15" x14ac:dyDescent="0.25">
      <c r="A31" s="11" t="s">
        <v>718</v>
      </c>
      <c r="B31" s="14"/>
      <c r="C31" s="14"/>
      <c r="D31" s="14"/>
      <c r="E31" s="14"/>
      <c r="F31" s="101">
        <f>(Source!P346/1000)</f>
        <v>172.13770000000002</v>
      </c>
      <c r="G31" s="101"/>
      <c r="H31" s="14" t="s">
        <v>719</v>
      </c>
    </row>
    <row r="32" spans="1:31" ht="14.25" x14ac:dyDescent="0.2">
      <c r="A32" s="14"/>
      <c r="B32" s="14"/>
      <c r="C32" s="14"/>
      <c r="D32" s="14"/>
      <c r="E32" s="14"/>
      <c r="F32" s="14"/>
      <c r="G32" s="14"/>
      <c r="H32" s="14"/>
    </row>
    <row r="33" spans="1:28" ht="14.25" x14ac:dyDescent="0.2">
      <c r="A33" s="102" t="s">
        <v>720</v>
      </c>
      <c r="B33" s="102"/>
      <c r="C33" s="102" t="s">
        <v>721</v>
      </c>
      <c r="D33" s="102" t="s">
        <v>722</v>
      </c>
      <c r="E33" s="102" t="s">
        <v>723</v>
      </c>
      <c r="F33" s="102" t="s">
        <v>724</v>
      </c>
      <c r="G33" s="102"/>
      <c r="H33" s="102"/>
    </row>
    <row r="34" spans="1:28" ht="57" x14ac:dyDescent="0.2">
      <c r="A34" s="21" t="s">
        <v>725</v>
      </c>
      <c r="B34" s="21" t="s">
        <v>726</v>
      </c>
      <c r="C34" s="102"/>
      <c r="D34" s="102"/>
      <c r="E34" s="102"/>
      <c r="F34" s="21" t="s">
        <v>727</v>
      </c>
      <c r="G34" s="21" t="s">
        <v>728</v>
      </c>
      <c r="H34" s="21" t="s">
        <v>729</v>
      </c>
    </row>
    <row r="35" spans="1:28" ht="14.25" x14ac:dyDescent="0.2">
      <c r="A35" s="21">
        <v>1</v>
      </c>
      <c r="B35" s="21">
        <v>2</v>
      </c>
      <c r="C35" s="21">
        <v>3</v>
      </c>
      <c r="D35" s="21">
        <v>4</v>
      </c>
      <c r="E35" s="21">
        <v>5</v>
      </c>
      <c r="F35" s="21">
        <v>6</v>
      </c>
      <c r="G35" s="21">
        <v>7</v>
      </c>
      <c r="H35" s="21">
        <v>8</v>
      </c>
    </row>
    <row r="37" spans="1:28" ht="16.5" x14ac:dyDescent="0.25">
      <c r="A37" s="87" t="str">
        <f>CONCATENATE("Локальная смета: ",IF(Source!G20&lt;&gt;"Новая локальная смета", Source!G20, ""))</f>
        <v xml:space="preserve">Локальная смета: </v>
      </c>
      <c r="B37" s="87"/>
      <c r="C37" s="87"/>
      <c r="D37" s="87"/>
      <c r="E37" s="87"/>
      <c r="F37" s="87"/>
      <c r="G37" s="87"/>
      <c r="H37" s="87"/>
    </row>
    <row r="39" spans="1:28" ht="16.5" x14ac:dyDescent="0.25">
      <c r="A39" s="87" t="str">
        <f>CONCATENATE("Раздел: ",IF(Source!G24&lt;&gt;"Новый раздел", Source!G24, ""))</f>
        <v>Раздел: Раздел 1 Общестроительные работы</v>
      </c>
      <c r="B39" s="87"/>
      <c r="C39" s="87"/>
      <c r="D39" s="87"/>
      <c r="E39" s="87"/>
      <c r="F39" s="87"/>
      <c r="G39" s="87"/>
      <c r="H39" s="87"/>
    </row>
    <row r="40" spans="1:28" ht="42.75" x14ac:dyDescent="0.2">
      <c r="A40" s="50">
        <v>1</v>
      </c>
      <c r="B40" s="50" t="str">
        <f>Source!E29</f>
        <v>1</v>
      </c>
      <c r="C40" s="50" t="str">
        <f>Source!G29</f>
        <v>Разборка деревянных заполнений проемов оконных с подоконными досками</v>
      </c>
      <c r="D40" s="50" t="str">
        <f>Source!F29</f>
        <v>46-04-012-01</v>
      </c>
      <c r="E40" s="33" t="str">
        <f>Source!H29</f>
        <v>100 м2</v>
      </c>
      <c r="F40" s="14">
        <f>Source!I29</f>
        <v>2.1399999999999999E-2</v>
      </c>
      <c r="G40" s="24">
        <f>Source!AB29</f>
        <v>1767.24</v>
      </c>
      <c r="H40" s="25">
        <f>Source!O29</f>
        <v>269.64999999999998</v>
      </c>
      <c r="T40">
        <f>Source!O29+Source!X29+Source!Y29</f>
        <v>665.03</v>
      </c>
      <c r="U40">
        <f>Source!P29</f>
        <v>0</v>
      </c>
      <c r="V40">
        <f>Source!S29</f>
        <v>232.73</v>
      </c>
      <c r="W40">
        <f>Source!Q29</f>
        <v>36.92</v>
      </c>
      <c r="X40">
        <f>Source!R29</f>
        <v>15.94</v>
      </c>
      <c r="Y40">
        <f>Source!U29</f>
        <v>4.0347559999999998</v>
      </c>
      <c r="Z40">
        <f>Source!V29</f>
        <v>0.16563600000000001</v>
      </c>
      <c r="AA40">
        <f>Source!X29</f>
        <v>246.18</v>
      </c>
      <c r="AB40">
        <f>Source!Y29</f>
        <v>149.19999999999999</v>
      </c>
    </row>
    <row r="41" spans="1:28" ht="14.25" x14ac:dyDescent="0.2">
      <c r="C41" s="26" t="str">
        <f>"Объем: "&amp;Source!I29&amp;"=2,14/"&amp;"100"</f>
        <v>Объем: 0,0214=2,14/100</v>
      </c>
      <c r="F41" s="14"/>
      <c r="G41" s="14"/>
      <c r="H41" s="14"/>
    </row>
    <row r="42" spans="1:28" x14ac:dyDescent="0.2">
      <c r="C42" s="26" t="s">
        <v>730</v>
      </c>
      <c r="D42" s="26">
        <f>Source!BA29</f>
        <v>7.13</v>
      </c>
    </row>
    <row r="43" spans="1:28" x14ac:dyDescent="0.2">
      <c r="C43" s="26" t="s">
        <v>731</v>
      </c>
      <c r="D43" s="26">
        <f>Source!BB29</f>
        <v>7.13</v>
      </c>
    </row>
    <row r="44" spans="1:28" x14ac:dyDescent="0.2">
      <c r="C44" s="26" t="s">
        <v>732</v>
      </c>
      <c r="D44" s="26">
        <f>Source!BC29</f>
        <v>7.13</v>
      </c>
    </row>
    <row r="45" spans="1:28" x14ac:dyDescent="0.2">
      <c r="C45" s="26" t="s">
        <v>733</v>
      </c>
      <c r="D45" s="26">
        <f>Source!BS29</f>
        <v>7.13</v>
      </c>
    </row>
    <row r="46" spans="1:28" x14ac:dyDescent="0.2">
      <c r="C46" s="11" t="s">
        <v>734</v>
      </c>
      <c r="D46" s="37"/>
      <c r="E46" s="37"/>
      <c r="F46" s="37">
        <f>Source!BZ29</f>
        <v>110</v>
      </c>
      <c r="G46" s="61">
        <f>(Source!AF29+Source!AE29)*Source!FX29/100</f>
        <v>1613.4821999999999</v>
      </c>
      <c r="H46" s="62">
        <f>Source!X29</f>
        <v>246.18</v>
      </c>
    </row>
    <row r="47" spans="1:28" x14ac:dyDescent="0.2">
      <c r="C47" s="11" t="s">
        <v>735</v>
      </c>
      <c r="D47" s="37"/>
      <c r="E47" s="37"/>
      <c r="F47" s="37"/>
      <c r="G47" s="37" t="str">
        <f>CONCATENATE(Source!DL29,Source!FT29, "=", Source!FX29, "%")</f>
        <v>*0,9=99%</v>
      </c>
      <c r="H47" s="37" t="str">
        <f>CONCATENATE(Source!AT29)</f>
        <v>99</v>
      </c>
    </row>
    <row r="48" spans="1:28" x14ac:dyDescent="0.2">
      <c r="C48" s="11" t="s">
        <v>736</v>
      </c>
      <c r="D48" s="37"/>
      <c r="E48" s="37"/>
      <c r="F48" s="37">
        <f>Source!CA29</f>
        <v>70</v>
      </c>
      <c r="G48" s="61">
        <f>(Source!AF29+Source!AE29)*Source!FY29/100</f>
        <v>969.71910000000003</v>
      </c>
      <c r="H48" s="62">
        <f>Source!Y29</f>
        <v>149.19999999999999</v>
      </c>
    </row>
    <row r="49" spans="1:28" x14ac:dyDescent="0.2">
      <c r="C49" s="11" t="s">
        <v>737</v>
      </c>
      <c r="D49" s="37"/>
      <c r="E49" s="37"/>
      <c r="F49" s="37"/>
      <c r="G49" s="37" t="str">
        <f>CONCATENATE(Source!DM29,Source!FU29, "=", Source!FY29, "%")</f>
        <v>*0,85=59,5%</v>
      </c>
      <c r="H49" s="37" t="str">
        <f>CONCATENATE(Source!AU29)</f>
        <v>60</v>
      </c>
    </row>
    <row r="50" spans="1:28" x14ac:dyDescent="0.2">
      <c r="C50" s="11" t="s">
        <v>738</v>
      </c>
      <c r="D50" s="37"/>
      <c r="E50" s="37"/>
      <c r="F50" s="37"/>
      <c r="G50" s="61">
        <f>((Source!AF29+Source!AE29)*Source!FX29/100)+((Source!AF29+Source!AE29)*Source!FY29/100)+Source!AB29</f>
        <v>4350.4412999999995</v>
      </c>
      <c r="H50" s="62">
        <f>Source!O29+Source!X29+Source!Y29</f>
        <v>665.03</v>
      </c>
    </row>
    <row r="51" spans="1:28" ht="28.5" x14ac:dyDescent="0.2">
      <c r="A51" s="50">
        <v>2</v>
      </c>
      <c r="B51" s="50" t="str">
        <f>Source!E31</f>
        <v>2</v>
      </c>
      <c r="C51" s="50" t="str">
        <f>Source!G31</f>
        <v>Разборка покрытий полов из керамических плиток</v>
      </c>
      <c r="D51" s="50" t="str">
        <f>Source!F31</f>
        <v>57-2-3</v>
      </c>
      <c r="E51" s="33" t="str">
        <f>Source!H31</f>
        <v>100 м2</v>
      </c>
      <c r="F51" s="14">
        <f>Source!I31</f>
        <v>6.6000000000000003E-2</v>
      </c>
      <c r="G51" s="24">
        <f>Source!AB31</f>
        <v>641</v>
      </c>
      <c r="H51" s="25">
        <f>Source!O31</f>
        <v>301.64</v>
      </c>
      <c r="T51">
        <f>Source!O31+Source!X31+Source!Y31</f>
        <v>730.26</v>
      </c>
      <c r="U51">
        <f>Source!P31</f>
        <v>0</v>
      </c>
      <c r="V51">
        <f>Source!S31</f>
        <v>280.45999999999998</v>
      </c>
      <c r="W51">
        <f>Source!Q31</f>
        <v>21.18</v>
      </c>
      <c r="X51">
        <f>Source!R31</f>
        <v>9.15</v>
      </c>
      <c r="Y51">
        <f>Source!U31</f>
        <v>4.6114200000000007</v>
      </c>
      <c r="Z51">
        <f>Source!V31</f>
        <v>9.5039999999999999E-2</v>
      </c>
      <c r="AA51">
        <f>Source!X31</f>
        <v>231.69</v>
      </c>
      <c r="AB51">
        <f>Source!Y31</f>
        <v>196.93</v>
      </c>
    </row>
    <row r="52" spans="1:28" ht="14.25" x14ac:dyDescent="0.2">
      <c r="C52" s="26" t="str">
        <f>"Объем: "&amp;Source!I31&amp;"=6,6/"&amp;"100"</f>
        <v>Объем: 0,066=6,6/100</v>
      </c>
      <c r="F52" s="14"/>
      <c r="G52" s="14"/>
      <c r="H52" s="14"/>
    </row>
    <row r="53" spans="1:28" x14ac:dyDescent="0.2">
      <c r="C53" s="26" t="s">
        <v>730</v>
      </c>
      <c r="D53" s="26">
        <f>Source!BA31</f>
        <v>7.13</v>
      </c>
    </row>
    <row r="54" spans="1:28" x14ac:dyDescent="0.2">
      <c r="C54" s="26" t="s">
        <v>731</v>
      </c>
      <c r="D54" s="26">
        <f>Source!BB31</f>
        <v>7.13</v>
      </c>
    </row>
    <row r="55" spans="1:28" x14ac:dyDescent="0.2">
      <c r="C55" s="26" t="s">
        <v>732</v>
      </c>
      <c r="D55" s="26">
        <f>Source!BC31</f>
        <v>7.13</v>
      </c>
    </row>
    <row r="56" spans="1:28" x14ac:dyDescent="0.2">
      <c r="C56" s="26" t="s">
        <v>733</v>
      </c>
      <c r="D56" s="26">
        <f>Source!BS31</f>
        <v>7.13</v>
      </c>
    </row>
    <row r="57" spans="1:28" x14ac:dyDescent="0.2">
      <c r="C57" s="11" t="s">
        <v>734</v>
      </c>
      <c r="D57" s="37"/>
      <c r="E57" s="37"/>
      <c r="F57" s="37">
        <f>Source!BZ31</f>
        <v>80</v>
      </c>
      <c r="G57" s="61">
        <f>(Source!AF31+Source!AE31)*Source!FX31/100</f>
        <v>492.34400000000011</v>
      </c>
      <c r="H57" s="62">
        <f>Source!X31</f>
        <v>231.69</v>
      </c>
    </row>
    <row r="58" spans="1:28" x14ac:dyDescent="0.2">
      <c r="C58" s="11" t="s">
        <v>736</v>
      </c>
      <c r="D58" s="37"/>
      <c r="E58" s="37"/>
      <c r="F58" s="37">
        <f>Source!CA31</f>
        <v>68</v>
      </c>
      <c r="G58" s="61">
        <f>(Source!AF31+Source!AE31)*Source!FY31/100</f>
        <v>418.49240000000003</v>
      </c>
      <c r="H58" s="62">
        <f>Source!Y31</f>
        <v>196.93</v>
      </c>
    </row>
    <row r="59" spans="1:28" x14ac:dyDescent="0.2">
      <c r="C59" s="11" t="s">
        <v>738</v>
      </c>
      <c r="D59" s="37"/>
      <c r="E59" s="37"/>
      <c r="F59" s="37"/>
      <c r="G59" s="61">
        <f>((Source!AF31+Source!AE31)*Source!FX31/100)+((Source!AF31+Source!AE31)*Source!FY31/100)+Source!AB31</f>
        <v>1551.8364000000001</v>
      </c>
      <c r="H59" s="62">
        <f>Source!O31+Source!X31+Source!Y31</f>
        <v>730.26</v>
      </c>
    </row>
    <row r="60" spans="1:28" ht="28.5" x14ac:dyDescent="0.2">
      <c r="A60" s="50">
        <v>3</v>
      </c>
      <c r="B60" s="50" t="str">
        <f>Source!E33</f>
        <v>3</v>
      </c>
      <c r="C60" s="50" t="str">
        <f>Source!G33</f>
        <v>Разборка плинтусов цементных и из керамической плитки</v>
      </c>
      <c r="D60" s="50" t="str">
        <f>Source!F33</f>
        <v>57-3-2</v>
      </c>
      <c r="E60" s="33" t="str">
        <f>Source!H33</f>
        <v>100 м</v>
      </c>
      <c r="F60" s="14">
        <f>Source!I33</f>
        <v>8.8999999999999996E-2</v>
      </c>
      <c r="G60" s="24">
        <f>Source!AB33</f>
        <v>111.38</v>
      </c>
      <c r="H60" s="25">
        <f>Source!O33</f>
        <v>70.680000000000007</v>
      </c>
      <c r="T60">
        <f>Source!O33+Source!X33+Source!Y33</f>
        <v>175.28</v>
      </c>
      <c r="U60">
        <f>Source!P33</f>
        <v>0</v>
      </c>
      <c r="V60">
        <f>Source!S33</f>
        <v>70.680000000000007</v>
      </c>
      <c r="W60">
        <f>Source!Q33</f>
        <v>0</v>
      </c>
      <c r="X60">
        <f>Source!R33</f>
        <v>0</v>
      </c>
      <c r="Y60">
        <f>Source!U33</f>
        <v>1.2709199999999998</v>
      </c>
      <c r="Z60">
        <f>Source!V33</f>
        <v>0</v>
      </c>
      <c r="AA60">
        <f>Source!X33</f>
        <v>56.54</v>
      </c>
      <c r="AB60">
        <f>Source!Y33</f>
        <v>48.06</v>
      </c>
    </row>
    <row r="61" spans="1:28" ht="14.25" x14ac:dyDescent="0.2">
      <c r="C61" s="26" t="str">
        <f>"Объем: "&amp;Source!I33&amp;"=8,9/"&amp;"100"</f>
        <v>Объем: 0,089=8,9/100</v>
      </c>
      <c r="F61" s="14"/>
      <c r="G61" s="14"/>
      <c r="H61" s="14"/>
    </row>
    <row r="62" spans="1:28" x14ac:dyDescent="0.2">
      <c r="C62" s="26" t="s">
        <v>730</v>
      </c>
      <c r="D62" s="26">
        <f>Source!BA33</f>
        <v>7.13</v>
      </c>
    </row>
    <row r="63" spans="1:28" x14ac:dyDescent="0.2">
      <c r="C63" s="26" t="s">
        <v>731</v>
      </c>
      <c r="D63" s="26">
        <f>Source!BB33</f>
        <v>7.13</v>
      </c>
    </row>
    <row r="64" spans="1:28" x14ac:dyDescent="0.2">
      <c r="C64" s="26" t="s">
        <v>732</v>
      </c>
      <c r="D64" s="26">
        <f>Source!BC33</f>
        <v>7.13</v>
      </c>
    </row>
    <row r="65" spans="1:28" x14ac:dyDescent="0.2">
      <c r="C65" s="26" t="s">
        <v>733</v>
      </c>
      <c r="D65" s="26">
        <f>Source!BS33</f>
        <v>7.13</v>
      </c>
    </row>
    <row r="66" spans="1:28" x14ac:dyDescent="0.2">
      <c r="C66" s="11" t="s">
        <v>734</v>
      </c>
      <c r="D66" s="37"/>
      <c r="E66" s="37"/>
      <c r="F66" s="37">
        <f>Source!BZ33</f>
        <v>80</v>
      </c>
      <c r="G66" s="61">
        <f>(Source!AF33+Source!AE33)*Source!FX33/100</f>
        <v>89.103999999999999</v>
      </c>
      <c r="H66" s="62">
        <f>Source!X33</f>
        <v>56.54</v>
      </c>
    </row>
    <row r="67" spans="1:28" x14ac:dyDescent="0.2">
      <c r="C67" s="11" t="s">
        <v>736</v>
      </c>
      <c r="D67" s="37"/>
      <c r="E67" s="37"/>
      <c r="F67" s="37">
        <f>Source!CA33</f>
        <v>68</v>
      </c>
      <c r="G67" s="61">
        <f>(Source!AF33+Source!AE33)*Source!FY33/100</f>
        <v>75.738399999999999</v>
      </c>
      <c r="H67" s="62">
        <f>Source!Y33</f>
        <v>48.06</v>
      </c>
    </row>
    <row r="68" spans="1:28" x14ac:dyDescent="0.2">
      <c r="C68" s="11" t="s">
        <v>738</v>
      </c>
      <c r="D68" s="37"/>
      <c r="E68" s="37"/>
      <c r="F68" s="37"/>
      <c r="G68" s="61">
        <f>((Source!AF33+Source!AE33)*Source!FX33/100)+((Source!AF33+Source!AE33)*Source!FY33/100)+Source!AB33</f>
        <v>276.22239999999999</v>
      </c>
      <c r="H68" s="62">
        <f>Source!O33+Source!X33+Source!Y33</f>
        <v>175.28</v>
      </c>
    </row>
    <row r="69" spans="1:28" ht="57" x14ac:dyDescent="0.2">
      <c r="A69" s="50">
        <v>4</v>
      </c>
      <c r="B69" s="50" t="str">
        <f>Source!E35</f>
        <v>4</v>
      </c>
      <c r="C69" s="50" t="str">
        <f>Source!G35</f>
        <v>Огрунтовка ранее окрашенных фасадов под окраску перхлорвиниловыми красками простых с земли и лесов</v>
      </c>
      <c r="D69" s="50" t="str">
        <f>Source!F35</f>
        <v>62-25-1 прим.</v>
      </c>
      <c r="E69" s="33" t="str">
        <f>Source!H35</f>
        <v>100 м2</v>
      </c>
      <c r="F69" s="14">
        <f>Source!I35</f>
        <v>0.33600000000000002</v>
      </c>
      <c r="G69" s="24">
        <f>Source!AB35</f>
        <v>358.98</v>
      </c>
      <c r="H69" s="25">
        <f>Source!O35</f>
        <v>860</v>
      </c>
      <c r="T69">
        <f>Source!O35+Source!X35+Source!Y35</f>
        <v>975.82999999999993</v>
      </c>
      <c r="U69">
        <f>Source!P35</f>
        <v>708.23</v>
      </c>
      <c r="V69">
        <f>Source!S35</f>
        <v>88.81</v>
      </c>
      <c r="W69">
        <f>Source!Q35</f>
        <v>62.96</v>
      </c>
      <c r="X69">
        <f>Source!R35</f>
        <v>0.28999999999999998</v>
      </c>
      <c r="Y69">
        <f>Source!U35</f>
        <v>1.4414400000000001</v>
      </c>
      <c r="Z69">
        <f>Source!V35</f>
        <v>3.3600000000000001E-3</v>
      </c>
      <c r="AA69">
        <f>Source!X35</f>
        <v>71.28</v>
      </c>
      <c r="AB69">
        <f>Source!Y35</f>
        <v>44.55</v>
      </c>
    </row>
    <row r="70" spans="1:28" ht="14.25" x14ac:dyDescent="0.2">
      <c r="C70" s="26" t="str">
        <f>"Объем: "&amp;Source!I35&amp;"=33,6/"&amp;"100"</f>
        <v>Объем: 0,336=33,6/100</v>
      </c>
      <c r="F70" s="14"/>
      <c r="G70" s="14"/>
      <c r="H70" s="14"/>
    </row>
    <row r="71" spans="1:28" x14ac:dyDescent="0.2">
      <c r="C71" s="26" t="s">
        <v>730</v>
      </c>
      <c r="D71" s="26">
        <f>Source!BA35</f>
        <v>7.13</v>
      </c>
    </row>
    <row r="72" spans="1:28" x14ac:dyDescent="0.2">
      <c r="C72" s="26" t="s">
        <v>731</v>
      </c>
      <c r="D72" s="26">
        <f>Source!BB35</f>
        <v>7.13</v>
      </c>
    </row>
    <row r="73" spans="1:28" x14ac:dyDescent="0.2">
      <c r="C73" s="26" t="s">
        <v>732</v>
      </c>
      <c r="D73" s="26">
        <f>Source!BC35</f>
        <v>7.13</v>
      </c>
    </row>
    <row r="74" spans="1:28" x14ac:dyDescent="0.2">
      <c r="C74" s="26" t="s">
        <v>733</v>
      </c>
      <c r="D74" s="26">
        <f>Source!BS35</f>
        <v>7.13</v>
      </c>
    </row>
    <row r="75" spans="1:28" x14ac:dyDescent="0.2">
      <c r="C75" s="11" t="s">
        <v>734</v>
      </c>
      <c r="D75" s="37"/>
      <c r="E75" s="37"/>
      <c r="F75" s="37">
        <f>Source!BZ35</f>
        <v>80</v>
      </c>
      <c r="G75" s="61">
        <f>(Source!AF35+Source!AE35)*Source!FX35/100</f>
        <v>29.751999999999999</v>
      </c>
      <c r="H75" s="62">
        <f>Source!X35</f>
        <v>71.28</v>
      </c>
    </row>
    <row r="76" spans="1:28" x14ac:dyDescent="0.2">
      <c r="C76" s="11" t="s">
        <v>736</v>
      </c>
      <c r="D76" s="37"/>
      <c r="E76" s="37"/>
      <c r="F76" s="37">
        <f>Source!CA35</f>
        <v>50</v>
      </c>
      <c r="G76" s="61">
        <f>(Source!AF35+Source!AE35)*Source!FY35/100</f>
        <v>18.594999999999999</v>
      </c>
      <c r="H76" s="62">
        <f>Source!Y35</f>
        <v>44.55</v>
      </c>
    </row>
    <row r="77" spans="1:28" x14ac:dyDescent="0.2">
      <c r="C77" s="11" t="s">
        <v>738</v>
      </c>
      <c r="D77" s="37"/>
      <c r="E77" s="37"/>
      <c r="F77" s="37"/>
      <c r="G77" s="61">
        <f>((Source!AF35+Source!AE35)*Source!FX35/100)+((Source!AF35+Source!AE35)*Source!FY35/100)+Source!AB35</f>
        <v>407.327</v>
      </c>
      <c r="H77" s="62">
        <f>Source!O35+Source!X35+Source!Y35</f>
        <v>975.82999999999993</v>
      </c>
    </row>
    <row r="78" spans="1:28" ht="28.5" x14ac:dyDescent="0.2">
      <c r="A78" s="50">
        <v>5</v>
      </c>
      <c r="B78" s="50" t="str">
        <f>Source!E37</f>
        <v>4,1</v>
      </c>
      <c r="C78" s="50" t="s">
        <v>739</v>
      </c>
      <c r="D78" s="50" t="str">
        <f>Source!F37</f>
        <v>14.4.01.19-0001</v>
      </c>
      <c r="E78" s="33" t="str">
        <f>Source!H37</f>
        <v>т</v>
      </c>
      <c r="F78" s="14">
        <f>Source!I37</f>
        <v>-5.4099999999999999E-3</v>
      </c>
      <c r="G78" s="24">
        <f>Source!AB37</f>
        <v>18362</v>
      </c>
      <c r="H78" s="25">
        <f>Source!O37</f>
        <v>-708.28</v>
      </c>
      <c r="T78">
        <f>Source!O37+Source!X37+Source!Y37</f>
        <v>-708.28</v>
      </c>
      <c r="U78">
        <f>Source!P37</f>
        <v>-708.28</v>
      </c>
      <c r="V78">
        <f>Source!S37</f>
        <v>0</v>
      </c>
      <c r="W78">
        <f>Source!Q37</f>
        <v>0</v>
      </c>
      <c r="X78">
        <f>Source!R37</f>
        <v>0</v>
      </c>
      <c r="Y78">
        <f>Source!U37</f>
        <v>0</v>
      </c>
      <c r="Z78">
        <f>Source!V37</f>
        <v>0</v>
      </c>
      <c r="AA78">
        <f>Source!X37</f>
        <v>0</v>
      </c>
      <c r="AB78">
        <f>Source!Y37</f>
        <v>0</v>
      </c>
    </row>
    <row r="79" spans="1:28" ht="14.25" x14ac:dyDescent="0.2">
      <c r="C79" s="26" t="s">
        <v>732</v>
      </c>
      <c r="D79" s="26">
        <f>Source!BC37</f>
        <v>7.13</v>
      </c>
      <c r="F79" s="14"/>
      <c r="G79" s="14"/>
      <c r="H79" s="14"/>
    </row>
    <row r="80" spans="1:28" ht="28.5" x14ac:dyDescent="0.2">
      <c r="A80" s="50">
        <v>6</v>
      </c>
      <c r="B80" s="50" t="str">
        <f>Source!E39</f>
        <v>4,2</v>
      </c>
      <c r="C80" s="50" t="str">
        <f>Source!G39</f>
        <v>Грунтовка: «Бетоконтакт», КНАУФ</v>
      </c>
      <c r="D80" s="50" t="str">
        <f>Source!F39</f>
        <v>14.3.01.01-0001</v>
      </c>
      <c r="E80" s="33" t="str">
        <f>Source!H39</f>
        <v>кг</v>
      </c>
      <c r="F80" s="14">
        <f>Source!I39</f>
        <v>5.4095999999999993</v>
      </c>
      <c r="G80" s="24">
        <f>Source!AB39</f>
        <v>15.09</v>
      </c>
      <c r="H80" s="25">
        <f>Source!O39</f>
        <v>582.03</v>
      </c>
      <c r="T80">
        <f>Source!O39+Source!X39+Source!Y39</f>
        <v>582.03</v>
      </c>
      <c r="U80">
        <f>Source!P39</f>
        <v>582.03</v>
      </c>
      <c r="V80">
        <f>Source!S39</f>
        <v>0</v>
      </c>
      <c r="W80">
        <f>Source!Q39</f>
        <v>0</v>
      </c>
      <c r="X80">
        <f>Source!R39</f>
        <v>0</v>
      </c>
      <c r="Y80">
        <f>Source!U39</f>
        <v>0</v>
      </c>
      <c r="Z80">
        <f>Source!V39</f>
        <v>0</v>
      </c>
      <c r="AA80">
        <f>Source!X39</f>
        <v>0</v>
      </c>
      <c r="AB80">
        <f>Source!Y39</f>
        <v>0</v>
      </c>
    </row>
    <row r="81" spans="1:28" ht="14.25" x14ac:dyDescent="0.2">
      <c r="C81" s="26" t="s">
        <v>732</v>
      </c>
      <c r="D81" s="26">
        <f>Source!BC39</f>
        <v>7.13</v>
      </c>
      <c r="F81" s="14"/>
      <c r="G81" s="14"/>
      <c r="H81" s="14"/>
    </row>
    <row r="82" spans="1:28" ht="42.75" x14ac:dyDescent="0.2">
      <c r="A82" s="50">
        <v>7</v>
      </c>
      <c r="B82" s="50" t="str">
        <f>Source!E41</f>
        <v>5</v>
      </c>
      <c r="C82" s="50" t="str">
        <f>Source!G41</f>
        <v>Окраска силикатными красками за 1 раз ранее окрашенных фасадов по кирпичу с земли и лесов</v>
      </c>
      <c r="D82" s="50" t="str">
        <f>Source!F41</f>
        <v>62-23-4</v>
      </c>
      <c r="E82" s="33" t="str">
        <f>Source!H41</f>
        <v>100 м2</v>
      </c>
      <c r="F82" s="14">
        <f>Source!I41</f>
        <v>0.33600000000000002</v>
      </c>
      <c r="G82" s="24">
        <f>Source!AB41</f>
        <v>192.67</v>
      </c>
      <c r="H82" s="25">
        <f>Source!O41</f>
        <v>461.57</v>
      </c>
      <c r="T82">
        <f>Source!O41+Source!X41+Source!Y41</f>
        <v>930.08999999999992</v>
      </c>
      <c r="U82">
        <f>Source!P41</f>
        <v>95.56</v>
      </c>
      <c r="V82">
        <f>Source!S41</f>
        <v>359.3</v>
      </c>
      <c r="W82">
        <f>Source!Q41</f>
        <v>6.71</v>
      </c>
      <c r="X82">
        <f>Source!R41</f>
        <v>1.1000000000000001</v>
      </c>
      <c r="Y82">
        <f>Source!U41</f>
        <v>5.7657600000000002</v>
      </c>
      <c r="Z82">
        <f>Source!V41</f>
        <v>1.3440000000000001E-2</v>
      </c>
      <c r="AA82">
        <f>Source!X41</f>
        <v>288.32</v>
      </c>
      <c r="AB82">
        <f>Source!Y41</f>
        <v>180.2</v>
      </c>
    </row>
    <row r="83" spans="1:28" ht="14.25" x14ac:dyDescent="0.2">
      <c r="C83" s="26" t="str">
        <f>"Объем: "&amp;Source!I41&amp;"=33,6/"&amp;"100"</f>
        <v>Объем: 0,336=33,6/100</v>
      </c>
      <c r="F83" s="14"/>
      <c r="G83" s="14"/>
      <c r="H83" s="14"/>
    </row>
    <row r="84" spans="1:28" x14ac:dyDescent="0.2">
      <c r="C84" s="26" t="s">
        <v>730</v>
      </c>
      <c r="D84" s="26">
        <f>Source!BA41</f>
        <v>7.13</v>
      </c>
    </row>
    <row r="85" spans="1:28" x14ac:dyDescent="0.2">
      <c r="C85" s="26" t="s">
        <v>731</v>
      </c>
      <c r="D85" s="26">
        <f>Source!BB41</f>
        <v>7.13</v>
      </c>
    </row>
    <row r="86" spans="1:28" x14ac:dyDescent="0.2">
      <c r="C86" s="26" t="s">
        <v>732</v>
      </c>
      <c r="D86" s="26">
        <f>Source!BC41</f>
        <v>7.13</v>
      </c>
    </row>
    <row r="87" spans="1:28" x14ac:dyDescent="0.2">
      <c r="C87" s="26" t="s">
        <v>733</v>
      </c>
      <c r="D87" s="26">
        <f>Source!BS41</f>
        <v>7.13</v>
      </c>
    </row>
    <row r="88" spans="1:28" x14ac:dyDescent="0.2">
      <c r="C88" s="11" t="s">
        <v>734</v>
      </c>
      <c r="D88" s="37"/>
      <c r="E88" s="37"/>
      <c r="F88" s="37">
        <f>Source!BZ41</f>
        <v>80</v>
      </c>
      <c r="G88" s="61">
        <f>(Source!AF41+Source!AE41)*Source!FX41/100</f>
        <v>120.352</v>
      </c>
      <c r="H88" s="62">
        <f>Source!X41</f>
        <v>288.32</v>
      </c>
    </row>
    <row r="89" spans="1:28" x14ac:dyDescent="0.2">
      <c r="C89" s="11" t="s">
        <v>736</v>
      </c>
      <c r="D89" s="37"/>
      <c r="E89" s="37"/>
      <c r="F89" s="37">
        <f>Source!CA41</f>
        <v>50</v>
      </c>
      <c r="G89" s="61">
        <f>(Source!AF41+Source!AE41)*Source!FY41/100</f>
        <v>75.22</v>
      </c>
      <c r="H89" s="62">
        <f>Source!Y41</f>
        <v>180.2</v>
      </c>
    </row>
    <row r="90" spans="1:28" x14ac:dyDescent="0.2">
      <c r="C90" s="11" t="s">
        <v>738</v>
      </c>
      <c r="D90" s="37"/>
      <c r="E90" s="37"/>
      <c r="F90" s="37"/>
      <c r="G90" s="61">
        <f>((Source!AF41+Source!AE41)*Source!FX41/100)+((Source!AF41+Source!AE41)*Source!FY41/100)+Source!AB41</f>
        <v>388.24199999999996</v>
      </c>
      <c r="H90" s="62">
        <f>Source!O41+Source!X41+Source!Y41</f>
        <v>930.08999999999992</v>
      </c>
    </row>
    <row r="91" spans="1:28" ht="14.25" x14ac:dyDescent="0.2">
      <c r="A91" s="50">
        <v>8</v>
      </c>
      <c r="B91" s="50" t="str">
        <f>Source!E43</f>
        <v>5,1</v>
      </c>
      <c r="C91" s="50" t="str">
        <f>Source!G43</f>
        <v>Краски силикатные</v>
      </c>
      <c r="D91" s="50" t="str">
        <f>Source!F43</f>
        <v>14.3.02.05</v>
      </c>
      <c r="E91" s="33" t="str">
        <f>Source!H43</f>
        <v>т</v>
      </c>
      <c r="F91" s="14">
        <f>Source!I43</f>
        <v>4.7039999999999998E-3</v>
      </c>
      <c r="G91" s="24">
        <f>Source!AB43</f>
        <v>0</v>
      </c>
      <c r="H91" s="25">
        <f>Source!O43</f>
        <v>0</v>
      </c>
      <c r="T91">
        <f>Source!O43+Source!X43+Source!Y43</f>
        <v>0</v>
      </c>
      <c r="U91">
        <f>Source!P43</f>
        <v>0</v>
      </c>
      <c r="V91">
        <f>Source!S43</f>
        <v>0</v>
      </c>
      <c r="W91">
        <f>Source!Q43</f>
        <v>0</v>
      </c>
      <c r="X91">
        <f>Source!R43</f>
        <v>0</v>
      </c>
      <c r="Y91">
        <f>Source!U43</f>
        <v>0</v>
      </c>
      <c r="Z91">
        <f>Source!V43</f>
        <v>0</v>
      </c>
      <c r="AA91">
        <f>Source!X43</f>
        <v>0</v>
      </c>
      <c r="AB91">
        <f>Source!Y43</f>
        <v>0</v>
      </c>
    </row>
    <row r="92" spans="1:28" ht="14.25" x14ac:dyDescent="0.2">
      <c r="C92" s="26" t="s">
        <v>732</v>
      </c>
      <c r="D92" s="26">
        <f>Source!BC43</f>
        <v>7.13</v>
      </c>
      <c r="F92" s="14"/>
      <c r="G92" s="14"/>
      <c r="H92" s="14"/>
    </row>
    <row r="93" spans="1:28" ht="28.5" x14ac:dyDescent="0.2">
      <c r="A93" s="50">
        <v>9</v>
      </c>
      <c r="B93" s="50" t="str">
        <f>Source!E45</f>
        <v>5,2</v>
      </c>
      <c r="C93" s="50" t="str">
        <f>Source!G45</f>
        <v>Краска силикатная  фасадная CERESIT СТ (прим.)</v>
      </c>
      <c r="D93" s="50" t="str">
        <f>Source!F45</f>
        <v>14.3.02.05-0102</v>
      </c>
      <c r="E93" s="33" t="str">
        <f>Source!H45</f>
        <v>кг</v>
      </c>
      <c r="F93" s="14">
        <f>Source!I45</f>
        <v>4.7039999999999997</v>
      </c>
      <c r="G93" s="24">
        <f>Source!AB45</f>
        <v>78.239999999999995</v>
      </c>
      <c r="H93" s="25">
        <f>Source!O45</f>
        <v>2624.13</v>
      </c>
      <c r="T93">
        <f>Source!O45+Source!X45+Source!Y45</f>
        <v>2624.13</v>
      </c>
      <c r="U93">
        <f>Source!P45</f>
        <v>2624.13</v>
      </c>
      <c r="V93">
        <f>Source!S45</f>
        <v>0</v>
      </c>
      <c r="W93">
        <f>Source!Q45</f>
        <v>0</v>
      </c>
      <c r="X93">
        <f>Source!R45</f>
        <v>0</v>
      </c>
      <c r="Y93">
        <f>Source!U45</f>
        <v>0</v>
      </c>
      <c r="Z93">
        <f>Source!V45</f>
        <v>0</v>
      </c>
      <c r="AA93">
        <f>Source!X45</f>
        <v>0</v>
      </c>
      <c r="AB93">
        <f>Source!Y45</f>
        <v>0</v>
      </c>
    </row>
    <row r="94" spans="1:28" ht="14.25" x14ac:dyDescent="0.2">
      <c r="C94" s="26" t="s">
        <v>732</v>
      </c>
      <c r="D94" s="26">
        <f>Source!BC45</f>
        <v>7.13</v>
      </c>
      <c r="F94" s="14"/>
      <c r="G94" s="14"/>
      <c r="H94" s="14"/>
    </row>
    <row r="95" spans="1:28" ht="28.5" x14ac:dyDescent="0.2">
      <c r="A95" s="50">
        <v>10</v>
      </c>
      <c r="B95" s="50" t="str">
        <f>Source!E47</f>
        <v>6</v>
      </c>
      <c r="C95" s="50" t="str">
        <f>Source!G47</f>
        <v>Монтаж стальных плинтусов из гнутого профиля</v>
      </c>
      <c r="D95" s="50" t="str">
        <f>Source!F47</f>
        <v>09-03-050-01</v>
      </c>
      <c r="E95" s="33" t="str">
        <f>Source!H47</f>
        <v>100 м</v>
      </c>
      <c r="F95" s="14">
        <f>Source!I47</f>
        <v>0.16</v>
      </c>
      <c r="G95" s="24">
        <f>Source!AB47</f>
        <v>140.85900000000001</v>
      </c>
      <c r="H95" s="25">
        <f>Source!O47</f>
        <v>160.69</v>
      </c>
      <c r="T95">
        <f>Source!O47+Source!X47+Source!Y47</f>
        <v>400.64000000000004</v>
      </c>
      <c r="U95">
        <f>Source!P47</f>
        <v>0</v>
      </c>
      <c r="V95">
        <f>Source!S47</f>
        <v>156</v>
      </c>
      <c r="W95">
        <f>Source!Q47</f>
        <v>4.6900000000000004</v>
      </c>
      <c r="X95">
        <f>Source!R47</f>
        <v>0.83</v>
      </c>
      <c r="Y95">
        <f>Source!U47</f>
        <v>2.3552</v>
      </c>
      <c r="Z95">
        <f>Source!V47</f>
        <v>0.01</v>
      </c>
      <c r="AA95">
        <f>Source!X47</f>
        <v>127.03</v>
      </c>
      <c r="AB95">
        <f>Source!Y47</f>
        <v>112.92</v>
      </c>
    </row>
    <row r="96" spans="1:28" ht="14.25" x14ac:dyDescent="0.2">
      <c r="C96" s="26" t="str">
        <f>"Объем: "&amp;Source!I47&amp;"=16/"&amp;"100"</f>
        <v>Объем: 0,16=16/100</v>
      </c>
      <c r="F96" s="14"/>
      <c r="G96" s="14"/>
      <c r="H96" s="14"/>
    </row>
    <row r="97" spans="1:28" x14ac:dyDescent="0.2">
      <c r="C97" s="26" t="s">
        <v>730</v>
      </c>
      <c r="D97" s="26">
        <f>Source!BA47</f>
        <v>7.13</v>
      </c>
    </row>
    <row r="98" spans="1:28" x14ac:dyDescent="0.2">
      <c r="C98" s="26" t="s">
        <v>731</v>
      </c>
      <c r="D98" s="26">
        <f>Source!BB47</f>
        <v>7.13</v>
      </c>
    </row>
    <row r="99" spans="1:28" x14ac:dyDescent="0.2">
      <c r="C99" s="26" t="s">
        <v>732</v>
      </c>
      <c r="D99" s="26">
        <f>Source!BC47</f>
        <v>7.13</v>
      </c>
    </row>
    <row r="100" spans="1:28" x14ac:dyDescent="0.2">
      <c r="C100" s="26" t="s">
        <v>733</v>
      </c>
      <c r="D100" s="26">
        <f>Source!BS47</f>
        <v>7.13</v>
      </c>
    </row>
    <row r="101" spans="1:28" x14ac:dyDescent="0.2">
      <c r="C101" s="26" t="s">
        <v>740</v>
      </c>
      <c r="D101" s="111" t="s">
        <v>68</v>
      </c>
      <c r="E101" s="111"/>
      <c r="F101" s="111"/>
      <c r="G101" s="111"/>
      <c r="H101" s="111"/>
    </row>
    <row r="102" spans="1:28" x14ac:dyDescent="0.2">
      <c r="C102" s="26" t="s">
        <v>741</v>
      </c>
      <c r="D102" s="111" t="s">
        <v>68</v>
      </c>
      <c r="E102" s="111"/>
      <c r="F102" s="111"/>
      <c r="G102" s="111"/>
      <c r="H102" s="111"/>
    </row>
    <row r="103" spans="1:28" x14ac:dyDescent="0.2">
      <c r="C103" s="26" t="s">
        <v>742</v>
      </c>
      <c r="D103" s="111" t="s">
        <v>69</v>
      </c>
      <c r="E103" s="111"/>
      <c r="F103" s="111"/>
      <c r="G103" s="111"/>
      <c r="H103" s="111"/>
    </row>
    <row r="104" spans="1:28" x14ac:dyDescent="0.2">
      <c r="C104" s="26" t="s">
        <v>743</v>
      </c>
      <c r="D104" s="111" t="s">
        <v>69</v>
      </c>
      <c r="E104" s="111"/>
      <c r="F104" s="111"/>
      <c r="G104" s="111"/>
      <c r="H104" s="111"/>
    </row>
    <row r="105" spans="1:28" x14ac:dyDescent="0.2">
      <c r="C105" s="26" t="s">
        <v>744</v>
      </c>
      <c r="D105" s="111" t="s">
        <v>68</v>
      </c>
      <c r="E105" s="111"/>
      <c r="F105" s="111"/>
      <c r="G105" s="111"/>
      <c r="H105" s="111"/>
    </row>
    <row r="106" spans="1:28" x14ac:dyDescent="0.2">
      <c r="C106" s="11" t="s">
        <v>734</v>
      </c>
      <c r="D106" s="37"/>
      <c r="E106" s="37"/>
      <c r="F106" s="37">
        <f>Source!BZ47</f>
        <v>90</v>
      </c>
      <c r="G106" s="61">
        <f>(Source!AF47+Source!AE47)*Source!FX47/100</f>
        <v>111.35191499999999</v>
      </c>
      <c r="H106" s="62">
        <f>Source!X47</f>
        <v>127.03</v>
      </c>
    </row>
    <row r="107" spans="1:28" x14ac:dyDescent="0.2">
      <c r="C107" s="11" t="s">
        <v>735</v>
      </c>
      <c r="D107" s="37"/>
      <c r="E107" s="37"/>
      <c r="F107" s="37"/>
      <c r="G107" s="37" t="str">
        <f>CONCATENATE(Source!DL47,Source!FT47, "=", Source!FX47, "%")</f>
        <v>*0,9=81%</v>
      </c>
      <c r="H107" s="37" t="str">
        <f>CONCATENATE(Source!AT47)</f>
        <v>81</v>
      </c>
    </row>
    <row r="108" spans="1:28" x14ac:dyDescent="0.2">
      <c r="C108" s="11" t="s">
        <v>736</v>
      </c>
      <c r="D108" s="37"/>
      <c r="E108" s="37"/>
      <c r="F108" s="37">
        <f>Source!CA47</f>
        <v>85</v>
      </c>
      <c r="G108" s="61">
        <f>(Source!AF47+Source!AE47)*Source!FY47/100</f>
        <v>99.323158750000005</v>
      </c>
      <c r="H108" s="62">
        <f>Source!Y47</f>
        <v>112.92</v>
      </c>
    </row>
    <row r="109" spans="1:28" x14ac:dyDescent="0.2">
      <c r="C109" s="11" t="s">
        <v>737</v>
      </c>
      <c r="D109" s="37"/>
      <c r="E109" s="37"/>
      <c r="F109" s="37"/>
      <c r="G109" s="37" t="str">
        <f>CONCATENATE(Source!DM47,Source!FU47, "=", Source!FY47, "%")</f>
        <v>*0,85=72,25%</v>
      </c>
      <c r="H109" s="37" t="str">
        <f>CONCATENATE(Source!AU47)</f>
        <v>72</v>
      </c>
    </row>
    <row r="110" spans="1:28" x14ac:dyDescent="0.2">
      <c r="C110" s="11" t="s">
        <v>738</v>
      </c>
      <c r="D110" s="37"/>
      <c r="E110" s="37"/>
      <c r="F110" s="37"/>
      <c r="G110" s="61">
        <f>((Source!AF47+Source!AE47)*Source!FX47/100)+((Source!AF47+Source!AE47)*Source!FY47/100)+Source!AB47</f>
        <v>351.53407375</v>
      </c>
      <c r="H110" s="62">
        <f>Source!O47+Source!X47+Source!Y47</f>
        <v>400.64000000000004</v>
      </c>
    </row>
    <row r="111" spans="1:28" ht="14.25" x14ac:dyDescent="0.2">
      <c r="A111" s="50">
        <v>11</v>
      </c>
      <c r="B111" s="50" t="str">
        <f>Source!E49</f>
        <v>6,1</v>
      </c>
      <c r="C111" s="50" t="str">
        <f>Source!G49</f>
        <v>Планка из стального листа</v>
      </c>
      <c r="D111" s="50" t="str">
        <f>Source!F49</f>
        <v>07.2.07.13</v>
      </c>
      <c r="E111" s="33" t="str">
        <f>Source!H49</f>
        <v>т</v>
      </c>
      <c r="F111" s="14">
        <f>Source!I49</f>
        <v>6.4000000000000005E-4</v>
      </c>
      <c r="G111" s="24">
        <f>Source!AB49</f>
        <v>0</v>
      </c>
      <c r="H111" s="25">
        <f>Source!O49</f>
        <v>0</v>
      </c>
      <c r="T111">
        <f>Source!O49+Source!X49+Source!Y49</f>
        <v>0</v>
      </c>
      <c r="U111">
        <f>Source!P49</f>
        <v>0</v>
      </c>
      <c r="V111">
        <f>Source!S49</f>
        <v>0</v>
      </c>
      <c r="W111">
        <f>Source!Q49</f>
        <v>0</v>
      </c>
      <c r="X111">
        <f>Source!R49</f>
        <v>0</v>
      </c>
      <c r="Y111">
        <f>Source!U49</f>
        <v>0</v>
      </c>
      <c r="Z111">
        <f>Source!V49</f>
        <v>0</v>
      </c>
      <c r="AA111">
        <f>Source!X49</f>
        <v>0</v>
      </c>
      <c r="AB111">
        <f>Source!Y49</f>
        <v>0</v>
      </c>
    </row>
    <row r="112" spans="1:28" ht="14.25" x14ac:dyDescent="0.2">
      <c r="C112" s="26" t="s">
        <v>732</v>
      </c>
      <c r="D112" s="26">
        <f>Source!BC49</f>
        <v>7.13</v>
      </c>
      <c r="F112" s="14"/>
      <c r="G112" s="14"/>
      <c r="H112" s="14"/>
    </row>
    <row r="113" spans="1:28" ht="28.5" x14ac:dyDescent="0.2">
      <c r="A113" s="50">
        <v>12</v>
      </c>
      <c r="B113" s="50" t="str">
        <f>Source!E51</f>
        <v>6,2</v>
      </c>
      <c r="C113" s="50" t="str">
        <f>Source!G51</f>
        <v>Уголки металлические оцинкованные прижимные (ТУ 5262-002- 73088633-09)</v>
      </c>
      <c r="D113" s="50" t="str">
        <f>Source!F51</f>
        <v>01.5.02.01-0151</v>
      </c>
      <c r="E113" s="33" t="str">
        <f>Source!H51</f>
        <v>т</v>
      </c>
      <c r="F113" s="14">
        <f>Source!I51</f>
        <v>6.4000000000000005E-4</v>
      </c>
      <c r="G113" s="24">
        <f>Source!AB51</f>
        <v>5106.21</v>
      </c>
      <c r="H113" s="25">
        <f>Source!O51</f>
        <v>23.3</v>
      </c>
      <c r="T113">
        <f>Source!O51+Source!X51+Source!Y51</f>
        <v>23.3</v>
      </c>
      <c r="U113">
        <f>Source!P51</f>
        <v>23.3</v>
      </c>
      <c r="V113">
        <f>Source!S51</f>
        <v>0</v>
      </c>
      <c r="W113">
        <f>Source!Q51</f>
        <v>0</v>
      </c>
      <c r="X113">
        <f>Source!R51</f>
        <v>0</v>
      </c>
      <c r="Y113">
        <f>Source!U51</f>
        <v>0</v>
      </c>
      <c r="Z113">
        <f>Source!V51</f>
        <v>0</v>
      </c>
      <c r="AA113">
        <f>Source!X51</f>
        <v>0</v>
      </c>
      <c r="AB113">
        <f>Source!Y51</f>
        <v>0</v>
      </c>
    </row>
    <row r="114" spans="1:28" ht="14.25" x14ac:dyDescent="0.2">
      <c r="C114" s="26" t="s">
        <v>732</v>
      </c>
      <c r="D114" s="26">
        <f>Source!BC51</f>
        <v>7.13</v>
      </c>
      <c r="F114" s="14"/>
      <c r="G114" s="14"/>
      <c r="H114" s="14"/>
    </row>
    <row r="115" spans="1:28" ht="57" x14ac:dyDescent="0.2">
      <c r="A115" s="50">
        <v>13</v>
      </c>
      <c r="B115" s="50" t="str">
        <f>Source!E53</f>
        <v>7</v>
      </c>
      <c r="C115" s="50" t="str">
        <f>Source!G53</f>
        <v>Масляная окраска металлических поверхностей решеток, переплетов, труб диаметром менее 50 мм и т.п., количество окрасок 2</v>
      </c>
      <c r="D115" s="50" t="str">
        <f>Source!F53</f>
        <v>15-04-030-04</v>
      </c>
      <c r="E115" s="33" t="str">
        <f>Source!H53</f>
        <v>100 м2</v>
      </c>
      <c r="F115" s="14">
        <f>Source!I53</f>
        <v>2.7799999999999998E-2</v>
      </c>
      <c r="G115" s="24">
        <f>Source!AB53</f>
        <v>815.44849999999997</v>
      </c>
      <c r="H115" s="25">
        <f>Source!O53</f>
        <v>161.63</v>
      </c>
      <c r="T115">
        <f>Source!O53+Source!X53+Source!Y53</f>
        <v>365.59</v>
      </c>
      <c r="U115">
        <f>Source!P53</f>
        <v>17.559999999999999</v>
      </c>
      <c r="V115">
        <f>Source!S53</f>
        <v>143.51</v>
      </c>
      <c r="W115">
        <f>Source!Q53</f>
        <v>0.56000000000000005</v>
      </c>
      <c r="X115">
        <f>Source!R53</f>
        <v>0.12</v>
      </c>
      <c r="Y115">
        <f>Source!U53</f>
        <v>2.2717881999999996</v>
      </c>
      <c r="Z115">
        <f>Source!V53</f>
        <v>1.39E-3</v>
      </c>
      <c r="AA115">
        <f>Source!X53</f>
        <v>136.44999999999999</v>
      </c>
      <c r="AB115">
        <f>Source!Y53</f>
        <v>67.510000000000005</v>
      </c>
    </row>
    <row r="116" spans="1:28" ht="14.25" x14ac:dyDescent="0.2">
      <c r="C116" s="26" t="str">
        <f>"Объем: "&amp;Source!I53&amp;"=2,78/"&amp;"100"</f>
        <v>Объем: 0,0278=2,78/100</v>
      </c>
      <c r="F116" s="14"/>
      <c r="G116" s="14"/>
      <c r="H116" s="14"/>
    </row>
    <row r="117" spans="1:28" x14ac:dyDescent="0.2">
      <c r="C117" s="26" t="s">
        <v>730</v>
      </c>
      <c r="D117" s="26">
        <f>Source!BA53</f>
        <v>7.13</v>
      </c>
    </row>
    <row r="118" spans="1:28" x14ac:dyDescent="0.2">
      <c r="C118" s="26" t="s">
        <v>731</v>
      </c>
      <c r="D118" s="26">
        <f>Source!BB53</f>
        <v>7.13</v>
      </c>
    </row>
    <row r="119" spans="1:28" x14ac:dyDescent="0.2">
      <c r="C119" s="26" t="s">
        <v>732</v>
      </c>
      <c r="D119" s="26">
        <f>Source!BC53</f>
        <v>7.13</v>
      </c>
    </row>
    <row r="120" spans="1:28" x14ac:dyDescent="0.2">
      <c r="C120" s="26" t="s">
        <v>733</v>
      </c>
      <c r="D120" s="26">
        <f>Source!BS53</f>
        <v>7.13</v>
      </c>
    </row>
    <row r="121" spans="1:28" x14ac:dyDescent="0.2">
      <c r="C121" s="26" t="s">
        <v>740</v>
      </c>
      <c r="D121" s="111" t="s">
        <v>68</v>
      </c>
      <c r="E121" s="111"/>
      <c r="F121" s="111"/>
      <c r="G121" s="111"/>
      <c r="H121" s="111"/>
    </row>
    <row r="122" spans="1:28" x14ac:dyDescent="0.2">
      <c r="C122" s="26" t="s">
        <v>741</v>
      </c>
      <c r="D122" s="111" t="s">
        <v>68</v>
      </c>
      <c r="E122" s="111"/>
      <c r="F122" s="111"/>
      <c r="G122" s="111"/>
      <c r="H122" s="111"/>
    </row>
    <row r="123" spans="1:28" x14ac:dyDescent="0.2">
      <c r="C123" s="26" t="s">
        <v>742</v>
      </c>
      <c r="D123" s="111" t="s">
        <v>69</v>
      </c>
      <c r="E123" s="111"/>
      <c r="F123" s="111"/>
      <c r="G123" s="111"/>
      <c r="H123" s="111"/>
    </row>
    <row r="124" spans="1:28" x14ac:dyDescent="0.2">
      <c r="C124" s="26" t="s">
        <v>743</v>
      </c>
      <c r="D124" s="111" t="s">
        <v>69</v>
      </c>
      <c r="E124" s="111"/>
      <c r="F124" s="111"/>
      <c r="G124" s="111"/>
      <c r="H124" s="111"/>
    </row>
    <row r="125" spans="1:28" x14ac:dyDescent="0.2">
      <c r="C125" s="26" t="s">
        <v>744</v>
      </c>
      <c r="D125" s="111" t="s">
        <v>68</v>
      </c>
      <c r="E125" s="111"/>
      <c r="F125" s="111"/>
      <c r="G125" s="111"/>
      <c r="H125" s="111"/>
    </row>
    <row r="126" spans="1:28" x14ac:dyDescent="0.2">
      <c r="C126" s="11" t="s">
        <v>734</v>
      </c>
      <c r="D126" s="37"/>
      <c r="E126" s="37"/>
      <c r="F126" s="37">
        <f>Source!BZ53</f>
        <v>105</v>
      </c>
      <c r="G126" s="61">
        <f>(Source!AF53+Source!AE53)*Source!FX53/100</f>
        <v>684.78574500000002</v>
      </c>
      <c r="H126" s="62">
        <f>Source!X53</f>
        <v>136.44999999999999</v>
      </c>
    </row>
    <row r="127" spans="1:28" x14ac:dyDescent="0.2">
      <c r="C127" s="11" t="s">
        <v>735</v>
      </c>
      <c r="D127" s="37"/>
      <c r="E127" s="37"/>
      <c r="F127" s="37"/>
      <c r="G127" s="37" t="str">
        <f>CONCATENATE(Source!DL53,Source!FT53, "=", Source!FX53, "%")</f>
        <v>*0,9=94,5%</v>
      </c>
      <c r="H127" s="37" t="str">
        <f>CONCATENATE(Source!AT53)</f>
        <v>95</v>
      </c>
    </row>
    <row r="128" spans="1:28" x14ac:dyDescent="0.2">
      <c r="C128" s="11" t="s">
        <v>736</v>
      </c>
      <c r="D128" s="37"/>
      <c r="E128" s="37"/>
      <c r="F128" s="37">
        <f>Source!CA53</f>
        <v>55</v>
      </c>
      <c r="G128" s="61">
        <f>(Source!AF53+Source!AE53)*Source!FY53/100</f>
        <v>338.76966749999997</v>
      </c>
      <c r="H128" s="62">
        <f>Source!Y53</f>
        <v>67.510000000000005</v>
      </c>
    </row>
    <row r="129" spans="1:28" x14ac:dyDescent="0.2">
      <c r="C129" s="11" t="s">
        <v>737</v>
      </c>
      <c r="D129" s="37"/>
      <c r="E129" s="37"/>
      <c r="F129" s="37"/>
      <c r="G129" s="37" t="str">
        <f>CONCATENATE(Source!DM53,Source!FU53, "=", Source!FY53, "%")</f>
        <v>*0,85=46,75%</v>
      </c>
      <c r="H129" s="37" t="str">
        <f>CONCATENATE(Source!AU53)</f>
        <v>47</v>
      </c>
    </row>
    <row r="130" spans="1:28" x14ac:dyDescent="0.2">
      <c r="C130" s="11" t="s">
        <v>738</v>
      </c>
      <c r="D130" s="37"/>
      <c r="E130" s="37"/>
      <c r="F130" s="37"/>
      <c r="G130" s="61">
        <f>((Source!AF53+Source!AE53)*Source!FX53/100)+((Source!AF53+Source!AE53)*Source!FY53/100)+Source!AB53</f>
        <v>1839.0039124999998</v>
      </c>
      <c r="H130" s="62">
        <f>Source!O53+Source!X53+Source!Y53</f>
        <v>365.59</v>
      </c>
    </row>
    <row r="131" spans="1:28" ht="28.5" x14ac:dyDescent="0.2">
      <c r="A131" s="50">
        <v>14</v>
      </c>
      <c r="B131" s="50" t="str">
        <f>Source!E55</f>
        <v>7,1</v>
      </c>
      <c r="C131" s="50" t="str">
        <f>Source!G55</f>
        <v>Краски для внутренних работ масляные готовые к применению</v>
      </c>
      <c r="D131" s="50" t="str">
        <f>Source!F55</f>
        <v>14.4.02.04</v>
      </c>
      <c r="E131" s="33" t="str">
        <f>Source!H55</f>
        <v>т</v>
      </c>
      <c r="F131" s="14">
        <f>Source!I55</f>
        <v>6.8400000000000004E-4</v>
      </c>
      <c r="G131" s="24">
        <f>Source!AB55</f>
        <v>0</v>
      </c>
      <c r="H131" s="25">
        <f>Source!O55</f>
        <v>0</v>
      </c>
      <c r="T131">
        <f>Source!O55+Source!X55+Source!Y55</f>
        <v>0</v>
      </c>
      <c r="U131">
        <f>Source!P55</f>
        <v>0</v>
      </c>
      <c r="V131">
        <f>Source!S55</f>
        <v>0</v>
      </c>
      <c r="W131">
        <f>Source!Q55</f>
        <v>0</v>
      </c>
      <c r="X131">
        <f>Source!R55</f>
        <v>0</v>
      </c>
      <c r="Y131">
        <f>Source!U55</f>
        <v>0</v>
      </c>
      <c r="Z131">
        <f>Source!V55</f>
        <v>0</v>
      </c>
      <c r="AA131">
        <f>Source!X55</f>
        <v>0</v>
      </c>
      <c r="AB131">
        <f>Source!Y55</f>
        <v>0</v>
      </c>
    </row>
    <row r="132" spans="1:28" ht="14.25" x14ac:dyDescent="0.2">
      <c r="C132" s="26" t="s">
        <v>732</v>
      </c>
      <c r="D132" s="26">
        <f>Source!BC55</f>
        <v>7.13</v>
      </c>
      <c r="F132" s="14"/>
      <c r="G132" s="14"/>
      <c r="H132" s="14"/>
    </row>
    <row r="133" spans="1:28" ht="28.5" x14ac:dyDescent="0.2">
      <c r="A133" s="50">
        <v>15</v>
      </c>
      <c r="B133" s="50" t="str">
        <f>Source!E57</f>
        <v>7,2</v>
      </c>
      <c r="C133" s="50" t="str">
        <f>Source!G57</f>
        <v>Эмаль ПФ-115 БИО различных цветов</v>
      </c>
      <c r="D133" s="50" t="str">
        <f>Source!F57</f>
        <v>14.4.04.08-0002</v>
      </c>
      <c r="E133" s="33" t="str">
        <f>Source!H57</f>
        <v>т</v>
      </c>
      <c r="F133" s="14">
        <f>Source!I57</f>
        <v>6.8400000000000004E-4</v>
      </c>
      <c r="G133" s="24">
        <f>Source!AB57</f>
        <v>34375.18</v>
      </c>
      <c r="H133" s="25">
        <f>Source!O57</f>
        <v>167.65</v>
      </c>
      <c r="T133">
        <f>Source!O57+Source!X57+Source!Y57</f>
        <v>167.65</v>
      </c>
      <c r="U133">
        <f>Source!P57</f>
        <v>167.65</v>
      </c>
      <c r="V133">
        <f>Source!S57</f>
        <v>0</v>
      </c>
      <c r="W133">
        <f>Source!Q57</f>
        <v>0</v>
      </c>
      <c r="X133">
        <f>Source!R57</f>
        <v>0</v>
      </c>
      <c r="Y133">
        <f>Source!U57</f>
        <v>0</v>
      </c>
      <c r="Z133">
        <f>Source!V57</f>
        <v>0</v>
      </c>
      <c r="AA133">
        <f>Source!X57</f>
        <v>0</v>
      </c>
      <c r="AB133">
        <f>Source!Y57</f>
        <v>0</v>
      </c>
    </row>
    <row r="134" spans="1:28" ht="14.25" x14ac:dyDescent="0.2">
      <c r="C134" s="26" t="s">
        <v>732</v>
      </c>
      <c r="D134" s="26">
        <f>Source!BC57</f>
        <v>7.13</v>
      </c>
      <c r="F134" s="14"/>
      <c r="G134" s="14"/>
      <c r="H134" s="14"/>
    </row>
    <row r="135" spans="1:28" ht="57" x14ac:dyDescent="0.2">
      <c r="A135" s="50">
        <v>16</v>
      </c>
      <c r="B135" s="50" t="str">
        <f>Source!E59</f>
        <v>8</v>
      </c>
      <c r="C135" s="50" t="str">
        <f>Source!G59</f>
        <v>Кладка отдельных участков кирпичных стен и заделка проемов в кирпичных стенах при объеме кладки в одном месте до 5 м3</v>
      </c>
      <c r="D135" s="50" t="str">
        <f>Source!F59</f>
        <v>46-02-007-01</v>
      </c>
      <c r="E135" s="33" t="str">
        <f>Source!H59</f>
        <v>м3</v>
      </c>
      <c r="F135" s="14">
        <f>Source!I59</f>
        <v>1.1299999999999999</v>
      </c>
      <c r="G135" s="24">
        <f>Source!AB59</f>
        <v>246.41</v>
      </c>
      <c r="H135" s="25">
        <f>Source!O59</f>
        <v>1985.3</v>
      </c>
      <c r="T135">
        <f>Source!O59+Source!X59+Source!Y59</f>
        <v>3516.53</v>
      </c>
      <c r="U135">
        <f>Source!P59</f>
        <v>1005.1</v>
      </c>
      <c r="V135">
        <f>Source!S59</f>
        <v>963.04</v>
      </c>
      <c r="W135">
        <f>Source!Q59</f>
        <v>17.16</v>
      </c>
      <c r="X135">
        <f>Source!R59</f>
        <v>0</v>
      </c>
      <c r="Y135">
        <f>Source!U59</f>
        <v>16.5319</v>
      </c>
      <c r="Z135">
        <f>Source!V59</f>
        <v>0</v>
      </c>
      <c r="AA135">
        <f>Source!X59</f>
        <v>953.41</v>
      </c>
      <c r="AB135">
        <f>Source!Y59</f>
        <v>577.82000000000005</v>
      </c>
    </row>
    <row r="136" spans="1:28" ht="14.25" x14ac:dyDescent="0.2">
      <c r="C136" s="26" t="s">
        <v>730</v>
      </c>
      <c r="D136" s="26">
        <f>Source!BA59</f>
        <v>7.13</v>
      </c>
      <c r="F136" s="14"/>
      <c r="G136" s="14"/>
      <c r="H136" s="14"/>
    </row>
    <row r="137" spans="1:28" x14ac:dyDescent="0.2">
      <c r="C137" s="26" t="s">
        <v>731</v>
      </c>
      <c r="D137" s="26">
        <f>Source!BB59</f>
        <v>7.13</v>
      </c>
    </row>
    <row r="138" spans="1:28" x14ac:dyDescent="0.2">
      <c r="C138" s="26" t="s">
        <v>732</v>
      </c>
      <c r="D138" s="26">
        <f>Source!BC59</f>
        <v>7.13</v>
      </c>
    </row>
    <row r="139" spans="1:28" x14ac:dyDescent="0.2">
      <c r="C139" s="26" t="s">
        <v>733</v>
      </c>
      <c r="D139" s="26">
        <f>Source!BS59</f>
        <v>7.13</v>
      </c>
    </row>
    <row r="140" spans="1:28" x14ac:dyDescent="0.2">
      <c r="C140" s="11" t="s">
        <v>734</v>
      </c>
      <c r="D140" s="37"/>
      <c r="E140" s="37"/>
      <c r="F140" s="37">
        <f>Source!BZ59</f>
        <v>110</v>
      </c>
      <c r="G140" s="61">
        <f>(Source!AF59+Source!AE59)*Source!FX59/100</f>
        <v>118.3347</v>
      </c>
      <c r="H140" s="62">
        <f>Source!X59</f>
        <v>953.41</v>
      </c>
    </row>
    <row r="141" spans="1:28" x14ac:dyDescent="0.2">
      <c r="C141" s="11" t="s">
        <v>735</v>
      </c>
      <c r="D141" s="37"/>
      <c r="E141" s="37"/>
      <c r="F141" s="37"/>
      <c r="G141" s="37" t="str">
        <f>CONCATENATE(Source!DL59,Source!FT59, "=", Source!FX59, "%")</f>
        <v>*0,9=99%</v>
      </c>
      <c r="H141" s="37" t="str">
        <f>CONCATENATE(Source!AT59)</f>
        <v>99</v>
      </c>
    </row>
    <row r="142" spans="1:28" x14ac:dyDescent="0.2">
      <c r="C142" s="11" t="s">
        <v>736</v>
      </c>
      <c r="D142" s="37"/>
      <c r="E142" s="37"/>
      <c r="F142" s="37">
        <f>Source!CA59</f>
        <v>70</v>
      </c>
      <c r="G142" s="61">
        <f>(Source!AF59+Source!AE59)*Source!FY59/100</f>
        <v>71.120350000000002</v>
      </c>
      <c r="H142" s="62">
        <f>Source!Y59</f>
        <v>577.82000000000005</v>
      </c>
    </row>
    <row r="143" spans="1:28" x14ac:dyDescent="0.2">
      <c r="C143" s="11" t="s">
        <v>737</v>
      </c>
      <c r="D143" s="37"/>
      <c r="E143" s="37"/>
      <c r="F143" s="37"/>
      <c r="G143" s="37" t="str">
        <f>CONCATENATE(Source!DM59,Source!FU59, "=", Source!FY59, "%")</f>
        <v>*0,85=59,5%</v>
      </c>
      <c r="H143" s="37" t="str">
        <f>CONCATENATE(Source!AU59)</f>
        <v>60</v>
      </c>
    </row>
    <row r="144" spans="1:28" x14ac:dyDescent="0.2">
      <c r="C144" s="11" t="s">
        <v>738</v>
      </c>
      <c r="D144" s="37"/>
      <c r="E144" s="37"/>
      <c r="F144" s="37"/>
      <c r="G144" s="61">
        <f>((Source!AF59+Source!AE59)*Source!FX59/100)+((Source!AF59+Source!AE59)*Source!FY59/100)+Source!AB59</f>
        <v>435.86505</v>
      </c>
      <c r="H144" s="62">
        <f>Source!O59+Source!X59+Source!Y59</f>
        <v>3516.53</v>
      </c>
    </row>
    <row r="145" spans="1:28" ht="14.25" x14ac:dyDescent="0.2">
      <c r="A145" s="50">
        <v>17</v>
      </c>
      <c r="B145" s="50" t="str">
        <f>Source!E61</f>
        <v>8,1</v>
      </c>
      <c r="C145" s="50" t="str">
        <f>Source!G61</f>
        <v>Кирпич глиняный обыкновенный</v>
      </c>
      <c r="D145" s="50" t="str">
        <f>Source!F61</f>
        <v>06.1.01.05</v>
      </c>
      <c r="E145" s="33" t="str">
        <f>Source!H61</f>
        <v>1000 шт.</v>
      </c>
      <c r="F145" s="14">
        <f>Source!I61</f>
        <v>0.45199999999999996</v>
      </c>
      <c r="G145" s="24">
        <f>Source!AB61</f>
        <v>0</v>
      </c>
      <c r="H145" s="25">
        <f>Source!O61</f>
        <v>0</v>
      </c>
      <c r="T145">
        <f>Source!O61+Source!X61+Source!Y61</f>
        <v>0</v>
      </c>
      <c r="U145">
        <f>Source!P61</f>
        <v>0</v>
      </c>
      <c r="V145">
        <f>Source!S61</f>
        <v>0</v>
      </c>
      <c r="W145">
        <f>Source!Q61</f>
        <v>0</v>
      </c>
      <c r="X145">
        <f>Source!R61</f>
        <v>0</v>
      </c>
      <c r="Y145">
        <f>Source!U61</f>
        <v>0</v>
      </c>
      <c r="Z145">
        <f>Source!V61</f>
        <v>0</v>
      </c>
      <c r="AA145">
        <f>Source!X61</f>
        <v>0</v>
      </c>
      <c r="AB145">
        <f>Source!Y61</f>
        <v>0</v>
      </c>
    </row>
    <row r="146" spans="1:28" ht="14.25" x14ac:dyDescent="0.2">
      <c r="C146" s="26" t="s">
        <v>732</v>
      </c>
      <c r="D146" s="26">
        <f>Source!BC61</f>
        <v>7.13</v>
      </c>
      <c r="F146" s="14"/>
      <c r="G146" s="14"/>
      <c r="H146" s="14"/>
    </row>
    <row r="147" spans="1:28" ht="42.75" x14ac:dyDescent="0.2">
      <c r="A147" s="50">
        <v>18</v>
      </c>
      <c r="B147" s="50" t="str">
        <f>Source!E63</f>
        <v>8,2</v>
      </c>
      <c r="C147" s="50" t="str">
        <f>Source!G63</f>
        <v>Кирпич керамический утолщенный пустотелый лицевой, размером 250х120х88 мм, марка 125</v>
      </c>
      <c r="D147" s="50" t="str">
        <f>Source!F63</f>
        <v>06.1.01.05-0141</v>
      </c>
      <c r="E147" s="33" t="str">
        <f>Source!H63</f>
        <v>1000 шт.</v>
      </c>
      <c r="F147" s="14">
        <f>Source!I63</f>
        <v>0.45199999999999996</v>
      </c>
      <c r="G147" s="24">
        <f>Source!AB63</f>
        <v>1882.58</v>
      </c>
      <c r="H147" s="25">
        <f>Source!O63</f>
        <v>6067.1</v>
      </c>
      <c r="T147">
        <f>Source!O63+Source!X63+Source!Y63</f>
        <v>6067.1</v>
      </c>
      <c r="U147">
        <f>Source!P63</f>
        <v>6067.1</v>
      </c>
      <c r="V147">
        <f>Source!S63</f>
        <v>0</v>
      </c>
      <c r="W147">
        <f>Source!Q63</f>
        <v>0</v>
      </c>
      <c r="X147">
        <f>Source!R63</f>
        <v>0</v>
      </c>
      <c r="Y147">
        <f>Source!U63</f>
        <v>0</v>
      </c>
      <c r="Z147">
        <f>Source!V63</f>
        <v>0</v>
      </c>
      <c r="AA147">
        <f>Source!X63</f>
        <v>0</v>
      </c>
      <c r="AB147">
        <f>Source!Y63</f>
        <v>0</v>
      </c>
    </row>
    <row r="148" spans="1:28" ht="14.25" x14ac:dyDescent="0.2">
      <c r="C148" s="26" t="s">
        <v>732</v>
      </c>
      <c r="D148" s="26">
        <f>Source!BC63</f>
        <v>7.13</v>
      </c>
      <c r="F148" s="14"/>
      <c r="G148" s="14"/>
      <c r="H148" s="14"/>
    </row>
    <row r="149" spans="1:28" ht="28.5" x14ac:dyDescent="0.2">
      <c r="A149" s="50">
        <v>19</v>
      </c>
      <c r="B149" s="50" t="str">
        <f>Source!E65</f>
        <v>9</v>
      </c>
      <c r="C149" s="50" t="str">
        <f>Source!G65</f>
        <v>Устройство стяжек цементных толщиной 20 мм</v>
      </c>
      <c r="D149" s="50" t="str">
        <f>Source!F65</f>
        <v>11-01-011-01</v>
      </c>
      <c r="E149" s="33" t="str">
        <f>Source!H65</f>
        <v>100 м2</v>
      </c>
      <c r="F149" s="14">
        <f>Source!I65</f>
        <v>0.17549999999999999</v>
      </c>
      <c r="G149" s="24">
        <f>Source!AB65</f>
        <v>424.60649999999998</v>
      </c>
      <c r="H149" s="25">
        <f>Source!O65</f>
        <v>531.32000000000005</v>
      </c>
      <c r="T149">
        <f>Source!O65+Source!X65+Source!Y65</f>
        <v>1368.28</v>
      </c>
      <c r="U149">
        <f>Source!P65</f>
        <v>10.69</v>
      </c>
      <c r="V149">
        <f>Source!S65</f>
        <v>451.43</v>
      </c>
      <c r="W149">
        <f>Source!Q65</f>
        <v>69.2</v>
      </c>
      <c r="X149">
        <f>Source!R65</f>
        <v>26.83</v>
      </c>
      <c r="Y149">
        <f>Source!U65</f>
        <v>7.9741057499999988</v>
      </c>
      <c r="Z149">
        <f>Source!V65</f>
        <v>0.27860624999999994</v>
      </c>
      <c r="AA149">
        <f>Source!X65</f>
        <v>530.87</v>
      </c>
      <c r="AB149">
        <f>Source!Y65</f>
        <v>306.08999999999997</v>
      </c>
    </row>
    <row r="150" spans="1:28" ht="14.25" x14ac:dyDescent="0.2">
      <c r="C150" s="26" t="str">
        <f>"Объем: "&amp;Source!I65&amp;"=17,55/"&amp;"100"</f>
        <v>Объем: 0,1755=17,55/100</v>
      </c>
      <c r="F150" s="14"/>
      <c r="G150" s="14"/>
      <c r="H150" s="14"/>
    </row>
    <row r="151" spans="1:28" x14ac:dyDescent="0.2">
      <c r="C151" s="26" t="s">
        <v>730</v>
      </c>
      <c r="D151" s="26">
        <f>Source!BA65</f>
        <v>7.13</v>
      </c>
    </row>
    <row r="152" spans="1:28" x14ac:dyDescent="0.2">
      <c r="C152" s="26" t="s">
        <v>731</v>
      </c>
      <c r="D152" s="26">
        <f>Source!BB65</f>
        <v>7.13</v>
      </c>
    </row>
    <row r="153" spans="1:28" x14ac:dyDescent="0.2">
      <c r="C153" s="26" t="s">
        <v>732</v>
      </c>
      <c r="D153" s="26">
        <f>Source!BC65</f>
        <v>7.13</v>
      </c>
    </row>
    <row r="154" spans="1:28" x14ac:dyDescent="0.2">
      <c r="C154" s="26" t="s">
        <v>733</v>
      </c>
      <c r="D154" s="26">
        <f>Source!BS65</f>
        <v>7.13</v>
      </c>
    </row>
    <row r="155" spans="1:28" x14ac:dyDescent="0.2">
      <c r="C155" s="26" t="s">
        <v>740</v>
      </c>
      <c r="D155" s="111" t="s">
        <v>68</v>
      </c>
      <c r="E155" s="111"/>
      <c r="F155" s="111"/>
      <c r="G155" s="111"/>
      <c r="H155" s="111"/>
    </row>
    <row r="156" spans="1:28" x14ac:dyDescent="0.2">
      <c r="C156" s="26" t="s">
        <v>741</v>
      </c>
      <c r="D156" s="111" t="s">
        <v>68</v>
      </c>
      <c r="E156" s="111"/>
      <c r="F156" s="111"/>
      <c r="G156" s="111"/>
      <c r="H156" s="111"/>
    </row>
    <row r="157" spans="1:28" x14ac:dyDescent="0.2">
      <c r="C157" s="26" t="s">
        <v>742</v>
      </c>
      <c r="D157" s="111" t="s">
        <v>69</v>
      </c>
      <c r="E157" s="111"/>
      <c r="F157" s="111"/>
      <c r="G157" s="111"/>
      <c r="H157" s="111"/>
    </row>
    <row r="158" spans="1:28" x14ac:dyDescent="0.2">
      <c r="C158" s="26" t="s">
        <v>743</v>
      </c>
      <c r="D158" s="111" t="s">
        <v>69</v>
      </c>
      <c r="E158" s="111"/>
      <c r="F158" s="111"/>
      <c r="G158" s="111"/>
      <c r="H158" s="111"/>
    </row>
    <row r="159" spans="1:28" x14ac:dyDescent="0.2">
      <c r="C159" s="26" t="s">
        <v>744</v>
      </c>
      <c r="D159" s="111" t="s">
        <v>68</v>
      </c>
      <c r="E159" s="111"/>
      <c r="F159" s="111"/>
      <c r="G159" s="111"/>
      <c r="H159" s="111"/>
    </row>
    <row r="160" spans="1:28" x14ac:dyDescent="0.2">
      <c r="C160" s="11" t="s">
        <v>734</v>
      </c>
      <c r="D160" s="37"/>
      <c r="E160" s="37"/>
      <c r="F160" s="37">
        <f>Source!BZ65</f>
        <v>123</v>
      </c>
      <c r="G160" s="61">
        <f>(Source!AF65+Source!AE65)*Source!FX65/100</f>
        <v>423.09982800000006</v>
      </c>
      <c r="H160" s="62">
        <f>Source!X65</f>
        <v>530.87</v>
      </c>
    </row>
    <row r="161" spans="1:28" x14ac:dyDescent="0.2">
      <c r="C161" s="11" t="s">
        <v>735</v>
      </c>
      <c r="D161" s="37"/>
      <c r="E161" s="37"/>
      <c r="F161" s="37"/>
      <c r="G161" s="37" t="str">
        <f>CONCATENATE(Source!DL65,Source!FT65, "=", Source!FX65, "%")</f>
        <v>*0,9=110,7%</v>
      </c>
      <c r="H161" s="37" t="str">
        <f>CONCATENATE(Source!AT65)</f>
        <v>111</v>
      </c>
    </row>
    <row r="162" spans="1:28" x14ac:dyDescent="0.2">
      <c r="C162" s="11" t="s">
        <v>736</v>
      </c>
      <c r="D162" s="37"/>
      <c r="E162" s="37"/>
      <c r="F162" s="37">
        <f>Source!CA65</f>
        <v>75</v>
      </c>
      <c r="G162" s="61">
        <f>(Source!AF65+Source!AE65)*Source!FY65/100</f>
        <v>243.65505000000002</v>
      </c>
      <c r="H162" s="62">
        <f>Source!Y65</f>
        <v>306.08999999999997</v>
      </c>
    </row>
    <row r="163" spans="1:28" x14ac:dyDescent="0.2">
      <c r="C163" s="11" t="s">
        <v>737</v>
      </c>
      <c r="D163" s="37"/>
      <c r="E163" s="37"/>
      <c r="F163" s="37"/>
      <c r="G163" s="37" t="str">
        <f>CONCATENATE(Source!DM65,Source!FU65, "=", Source!FY65, "%")</f>
        <v>*0,85=63,75%</v>
      </c>
      <c r="H163" s="37" t="str">
        <f>CONCATENATE(Source!AU65)</f>
        <v>64</v>
      </c>
    </row>
    <row r="164" spans="1:28" x14ac:dyDescent="0.2">
      <c r="C164" s="11" t="s">
        <v>738</v>
      </c>
      <c r="D164" s="37"/>
      <c r="E164" s="37"/>
      <c r="F164" s="37"/>
      <c r="G164" s="61">
        <f>((Source!AF65+Source!AE65)*Source!FX65/100)+((Source!AF65+Source!AE65)*Source!FY65/100)+Source!AB65</f>
        <v>1091.3613780000001</v>
      </c>
      <c r="H164" s="62">
        <f>Source!O65+Source!X65+Source!Y65</f>
        <v>1368.28</v>
      </c>
    </row>
    <row r="165" spans="1:28" ht="28.5" x14ac:dyDescent="0.2">
      <c r="A165" s="50">
        <v>20</v>
      </c>
      <c r="B165" s="50" t="str">
        <f>Source!E67</f>
        <v>9,1</v>
      </c>
      <c r="C165" s="50" t="str">
        <f>Source!G67</f>
        <v>Раствор готовый кладочный тяжелый цементный</v>
      </c>
      <c r="D165" s="50" t="str">
        <f>Source!F67</f>
        <v>04.3.01.09</v>
      </c>
      <c r="E165" s="33" t="str">
        <f>Source!H67</f>
        <v>м3</v>
      </c>
      <c r="F165" s="14">
        <f>Source!I67</f>
        <v>0.35802</v>
      </c>
      <c r="G165" s="24">
        <f>Source!AB67</f>
        <v>0</v>
      </c>
      <c r="H165" s="25">
        <f>Source!O67</f>
        <v>0</v>
      </c>
      <c r="T165">
        <f>Source!O67+Source!X67+Source!Y67</f>
        <v>0</v>
      </c>
      <c r="U165">
        <f>Source!P67</f>
        <v>0</v>
      </c>
      <c r="V165">
        <f>Source!S67</f>
        <v>0</v>
      </c>
      <c r="W165">
        <f>Source!Q67</f>
        <v>0</v>
      </c>
      <c r="X165">
        <f>Source!R67</f>
        <v>0</v>
      </c>
      <c r="Y165">
        <f>Source!U67</f>
        <v>0</v>
      </c>
      <c r="Z165">
        <f>Source!V67</f>
        <v>0</v>
      </c>
      <c r="AA165">
        <f>Source!X67</f>
        <v>0</v>
      </c>
      <c r="AB165">
        <f>Source!Y67</f>
        <v>0</v>
      </c>
    </row>
    <row r="166" spans="1:28" ht="14.25" x14ac:dyDescent="0.2">
      <c r="C166" s="26" t="s">
        <v>732</v>
      </c>
      <c r="D166" s="26">
        <f>Source!BC67</f>
        <v>7.13</v>
      </c>
      <c r="F166" s="14"/>
      <c r="G166" s="14"/>
      <c r="H166" s="14"/>
    </row>
    <row r="167" spans="1:28" ht="28.5" x14ac:dyDescent="0.2">
      <c r="A167" s="50">
        <v>21</v>
      </c>
      <c r="B167" s="50" t="str">
        <f>Source!E69</f>
        <v>9,2</v>
      </c>
      <c r="C167" s="50" t="str">
        <f>Source!G69</f>
        <v>Раствор готовый кладочный цементный марки 100</v>
      </c>
      <c r="D167" s="50" t="str">
        <f>Source!F69</f>
        <v>04.3.01.09-0014</v>
      </c>
      <c r="E167" s="33" t="str">
        <f>Source!H69</f>
        <v>м3</v>
      </c>
      <c r="F167" s="14">
        <f>Source!I69</f>
        <v>0.35802</v>
      </c>
      <c r="G167" s="24">
        <f>Source!AB69</f>
        <v>519.79999999999995</v>
      </c>
      <c r="H167" s="25">
        <f>Source!O69</f>
        <v>1326.88</v>
      </c>
      <c r="T167">
        <f>Source!O69+Source!X69+Source!Y69</f>
        <v>1326.88</v>
      </c>
      <c r="U167">
        <f>Source!P69</f>
        <v>1326.88</v>
      </c>
      <c r="V167">
        <f>Source!S69</f>
        <v>0</v>
      </c>
      <c r="W167">
        <f>Source!Q69</f>
        <v>0</v>
      </c>
      <c r="X167">
        <f>Source!R69</f>
        <v>0</v>
      </c>
      <c r="Y167">
        <f>Source!U69</f>
        <v>0</v>
      </c>
      <c r="Z167">
        <f>Source!V69</f>
        <v>0</v>
      </c>
      <c r="AA167">
        <f>Source!X69</f>
        <v>0</v>
      </c>
      <c r="AB167">
        <f>Source!Y69</f>
        <v>0</v>
      </c>
    </row>
    <row r="168" spans="1:28" ht="14.25" x14ac:dyDescent="0.2">
      <c r="C168" s="26" t="s">
        <v>732</v>
      </c>
      <c r="D168" s="26">
        <f>Source!BC69</f>
        <v>7.13</v>
      </c>
      <c r="F168" s="14"/>
      <c r="G168" s="14"/>
      <c r="H168" s="14"/>
    </row>
    <row r="169" spans="1:28" ht="42.75" x14ac:dyDescent="0.2">
      <c r="A169" s="50">
        <v>22</v>
      </c>
      <c r="B169" s="50" t="str">
        <f>Source!E71</f>
        <v>10</v>
      </c>
      <c r="C169" s="50" t="str">
        <f>Source!G71</f>
        <v>Устройство стяжек на каждые 5 мм изменения толщины стяжки добавлять или исключать к расценке 11-01-011-01</v>
      </c>
      <c r="D169" s="50" t="str">
        <f>Source!F71</f>
        <v>11-01-011-02</v>
      </c>
      <c r="E169" s="33" t="str">
        <f>Source!H71</f>
        <v>100 м2</v>
      </c>
      <c r="F169" s="14">
        <f>Source!I71</f>
        <v>0.17549999999999999</v>
      </c>
      <c r="G169" s="24">
        <f>Source!AB71</f>
        <v>28.431000000000001</v>
      </c>
      <c r="H169" s="25">
        <f>Source!O71</f>
        <v>35.58</v>
      </c>
      <c r="T169">
        <f>Source!O71+Source!X71+Source!Y71</f>
        <v>71.12</v>
      </c>
      <c r="U169">
        <f>Source!P71</f>
        <v>0</v>
      </c>
      <c r="V169">
        <f>Source!S71</f>
        <v>11.43</v>
      </c>
      <c r="W169">
        <f>Source!Q71</f>
        <v>24.15</v>
      </c>
      <c r="X169">
        <f>Source!R71</f>
        <v>8.8800000000000008</v>
      </c>
      <c r="Y169">
        <f>Source!U71</f>
        <v>0.20182499999999998</v>
      </c>
      <c r="Z169">
        <f>Source!V71</f>
        <v>9.2137499999999997E-2</v>
      </c>
      <c r="AA169">
        <f>Source!X71</f>
        <v>22.54</v>
      </c>
      <c r="AB169">
        <f>Source!Y71</f>
        <v>13</v>
      </c>
    </row>
    <row r="170" spans="1:28" ht="14.25" x14ac:dyDescent="0.2">
      <c r="C170" s="26" t="str">
        <f>"Объем: "&amp;Source!I71&amp;"=17,55/"&amp;"100"</f>
        <v>Объем: 0,1755=17,55/100</v>
      </c>
      <c r="F170" s="14"/>
      <c r="G170" s="14"/>
      <c r="H170" s="14"/>
    </row>
    <row r="171" spans="1:28" x14ac:dyDescent="0.2">
      <c r="C171" s="26" t="s">
        <v>730</v>
      </c>
      <c r="D171" s="26">
        <f>Source!BA71</f>
        <v>7.13</v>
      </c>
    </row>
    <row r="172" spans="1:28" x14ac:dyDescent="0.2">
      <c r="C172" s="26" t="s">
        <v>731</v>
      </c>
      <c r="D172" s="26">
        <f>Source!BB71</f>
        <v>7.13</v>
      </c>
    </row>
    <row r="173" spans="1:28" x14ac:dyDescent="0.2">
      <c r="C173" s="26" t="s">
        <v>732</v>
      </c>
      <c r="D173" s="26">
        <f>Source!BC71</f>
        <v>7.13</v>
      </c>
    </row>
    <row r="174" spans="1:28" x14ac:dyDescent="0.2">
      <c r="C174" s="26" t="s">
        <v>733</v>
      </c>
      <c r="D174" s="26">
        <f>Source!BS71</f>
        <v>7.13</v>
      </c>
    </row>
    <row r="175" spans="1:28" x14ac:dyDescent="0.2">
      <c r="C175" s="26" t="s">
        <v>745</v>
      </c>
      <c r="D175" s="111" t="s">
        <v>122</v>
      </c>
      <c r="E175" s="111"/>
      <c r="F175" s="111"/>
      <c r="G175" s="111"/>
      <c r="H175" s="111"/>
    </row>
    <row r="176" spans="1:28" x14ac:dyDescent="0.2">
      <c r="C176" s="26" t="s">
        <v>740</v>
      </c>
      <c r="D176" s="111" t="s">
        <v>123</v>
      </c>
      <c r="E176" s="111"/>
      <c r="F176" s="111"/>
      <c r="G176" s="111"/>
      <c r="H176" s="111"/>
    </row>
    <row r="177" spans="1:28" x14ac:dyDescent="0.2">
      <c r="C177" s="26" t="s">
        <v>741</v>
      </c>
      <c r="D177" s="111" t="s">
        <v>123</v>
      </c>
      <c r="E177" s="111"/>
      <c r="F177" s="111"/>
      <c r="G177" s="111"/>
      <c r="H177" s="111"/>
    </row>
    <row r="178" spans="1:28" x14ac:dyDescent="0.2">
      <c r="C178" s="26" t="s">
        <v>742</v>
      </c>
      <c r="D178" s="111" t="s">
        <v>124</v>
      </c>
      <c r="E178" s="111"/>
      <c r="F178" s="111"/>
      <c r="G178" s="111"/>
      <c r="H178" s="111"/>
    </row>
    <row r="179" spans="1:28" x14ac:dyDescent="0.2">
      <c r="C179" s="26" t="s">
        <v>743</v>
      </c>
      <c r="D179" s="111" t="s">
        <v>124</v>
      </c>
      <c r="E179" s="111"/>
      <c r="F179" s="111"/>
      <c r="G179" s="111"/>
      <c r="H179" s="111"/>
    </row>
    <row r="180" spans="1:28" x14ac:dyDescent="0.2">
      <c r="C180" s="26" t="s">
        <v>744</v>
      </c>
      <c r="D180" s="111" t="s">
        <v>123</v>
      </c>
      <c r="E180" s="111"/>
      <c r="F180" s="111"/>
      <c r="G180" s="111"/>
      <c r="H180" s="111"/>
    </row>
    <row r="181" spans="1:28" x14ac:dyDescent="0.2">
      <c r="C181" s="11" t="s">
        <v>734</v>
      </c>
      <c r="D181" s="37"/>
      <c r="E181" s="37"/>
      <c r="F181" s="37">
        <f>Source!BZ71</f>
        <v>123</v>
      </c>
      <c r="G181" s="61">
        <f>(Source!AF71+Source!AE71)*Source!FX71/100</f>
        <v>17.967717000000004</v>
      </c>
      <c r="H181" s="62">
        <f>Source!X71</f>
        <v>22.54</v>
      </c>
    </row>
    <row r="182" spans="1:28" x14ac:dyDescent="0.2">
      <c r="C182" s="11" t="s">
        <v>735</v>
      </c>
      <c r="D182" s="37"/>
      <c r="E182" s="37"/>
      <c r="F182" s="37"/>
      <c r="G182" s="37" t="str">
        <f>CONCATENATE(Source!DL71,Source!FT71, "=", Source!FX71, "%")</f>
        <v>*0,9=110,7%</v>
      </c>
      <c r="H182" s="37" t="str">
        <f>CONCATENATE(Source!AT71)</f>
        <v>111</v>
      </c>
    </row>
    <row r="183" spans="1:28" x14ac:dyDescent="0.2">
      <c r="C183" s="11" t="s">
        <v>736</v>
      </c>
      <c r="D183" s="37"/>
      <c r="E183" s="37"/>
      <c r="F183" s="37">
        <f>Source!CA71</f>
        <v>75</v>
      </c>
      <c r="G183" s="61">
        <f>(Source!AF71+Source!AE71)*Source!FY71/100</f>
        <v>10.347262500000001</v>
      </c>
      <c r="H183" s="62">
        <f>Source!Y71</f>
        <v>13</v>
      </c>
    </row>
    <row r="184" spans="1:28" x14ac:dyDescent="0.2">
      <c r="C184" s="11" t="s">
        <v>737</v>
      </c>
      <c r="D184" s="37"/>
      <c r="E184" s="37"/>
      <c r="F184" s="37"/>
      <c r="G184" s="37" t="str">
        <f>CONCATENATE(Source!DM71,Source!FU71, "=", Source!FY71, "%")</f>
        <v>*0,85=63,75%</v>
      </c>
      <c r="H184" s="37" t="str">
        <f>CONCATENATE(Source!AU71)</f>
        <v>64</v>
      </c>
    </row>
    <row r="185" spans="1:28" x14ac:dyDescent="0.2">
      <c r="C185" s="11" t="s">
        <v>738</v>
      </c>
      <c r="D185" s="37"/>
      <c r="E185" s="37"/>
      <c r="F185" s="37"/>
      <c r="G185" s="61">
        <f>((Source!AF71+Source!AE71)*Source!FX71/100)+((Source!AF71+Source!AE71)*Source!FY71/100)+Source!AB71</f>
        <v>56.745979500000004</v>
      </c>
      <c r="H185" s="62">
        <f>Source!O71+Source!X71+Source!Y71</f>
        <v>71.12</v>
      </c>
    </row>
    <row r="186" spans="1:28" ht="28.5" x14ac:dyDescent="0.2">
      <c r="A186" s="50">
        <v>23</v>
      </c>
      <c r="B186" s="50" t="str">
        <f>Source!E73</f>
        <v>10,1</v>
      </c>
      <c r="C186" s="50" t="str">
        <f>Source!G73</f>
        <v>Раствор готовый кладочный тяжелый цементный</v>
      </c>
      <c r="D186" s="50" t="str">
        <f>Source!F73</f>
        <v>04.3.01.09</v>
      </c>
      <c r="E186" s="33" t="str">
        <f>Source!H73</f>
        <v>м3</v>
      </c>
      <c r="F186" s="14">
        <f>Source!I73</f>
        <v>0.17901</v>
      </c>
      <c r="G186" s="24">
        <f>Source!AB73</f>
        <v>0</v>
      </c>
      <c r="H186" s="25">
        <f>Source!O73</f>
        <v>0</v>
      </c>
      <c r="T186">
        <f>Source!O73+Source!X73+Source!Y73</f>
        <v>0</v>
      </c>
      <c r="U186">
        <f>Source!P73</f>
        <v>0</v>
      </c>
      <c r="V186">
        <f>Source!S73</f>
        <v>0</v>
      </c>
      <c r="W186">
        <f>Source!Q73</f>
        <v>0</v>
      </c>
      <c r="X186">
        <f>Source!R73</f>
        <v>0</v>
      </c>
      <c r="Y186">
        <f>Source!U73</f>
        <v>0</v>
      </c>
      <c r="Z186">
        <f>Source!V73</f>
        <v>0</v>
      </c>
      <c r="AA186">
        <f>Source!X73</f>
        <v>0</v>
      </c>
      <c r="AB186">
        <f>Source!Y73</f>
        <v>0</v>
      </c>
    </row>
    <row r="187" spans="1:28" ht="14.25" x14ac:dyDescent="0.2">
      <c r="C187" s="26" t="s">
        <v>732</v>
      </c>
      <c r="D187" s="26">
        <f>Source!BC73</f>
        <v>7.13</v>
      </c>
      <c r="F187" s="14"/>
      <c r="G187" s="14"/>
      <c r="H187" s="14"/>
    </row>
    <row r="188" spans="1:28" ht="28.5" x14ac:dyDescent="0.2">
      <c r="A188" s="50">
        <v>24</v>
      </c>
      <c r="B188" s="50" t="str">
        <f>Source!E75</f>
        <v>10,2</v>
      </c>
      <c r="C188" s="50" t="str">
        <f>Source!G75</f>
        <v>Раствор готовый кладочный цементный марки 100</v>
      </c>
      <c r="D188" s="50" t="str">
        <f>Source!F75</f>
        <v>04.3.01.09-0014</v>
      </c>
      <c r="E188" s="33" t="str">
        <f>Source!H75</f>
        <v>м3</v>
      </c>
      <c r="F188" s="14">
        <f>Source!I75</f>
        <v>0.53703000000000001</v>
      </c>
      <c r="G188" s="24">
        <f>Source!AB75</f>
        <v>519.79999999999995</v>
      </c>
      <c r="H188" s="25">
        <f>Source!O75</f>
        <v>1990.33</v>
      </c>
      <c r="T188">
        <f>Source!O75+Source!X75+Source!Y75</f>
        <v>1990.33</v>
      </c>
      <c r="U188">
        <f>Source!P75</f>
        <v>1990.33</v>
      </c>
      <c r="V188">
        <f>Source!S75</f>
        <v>0</v>
      </c>
      <c r="W188">
        <f>Source!Q75</f>
        <v>0</v>
      </c>
      <c r="X188">
        <f>Source!R75</f>
        <v>0</v>
      </c>
      <c r="Y188">
        <f>Source!U75</f>
        <v>0</v>
      </c>
      <c r="Z188">
        <f>Source!V75</f>
        <v>0</v>
      </c>
      <c r="AA188">
        <f>Source!X75</f>
        <v>0</v>
      </c>
      <c r="AB188">
        <f>Source!Y75</f>
        <v>0</v>
      </c>
    </row>
    <row r="189" spans="1:28" ht="14.25" x14ac:dyDescent="0.2">
      <c r="C189" s="26" t="s">
        <v>732</v>
      </c>
      <c r="D189" s="26">
        <f>Source!BC75</f>
        <v>7.13</v>
      </c>
      <c r="F189" s="14"/>
      <c r="G189" s="14"/>
      <c r="H189" s="14"/>
    </row>
    <row r="190" spans="1:28" ht="42.75" x14ac:dyDescent="0.2">
      <c r="A190" s="50">
        <v>25</v>
      </c>
      <c r="B190" s="50" t="str">
        <f>Source!E77</f>
        <v>11</v>
      </c>
      <c r="C190" s="50" t="str">
        <f>Source!G77</f>
        <v>Устройство покрытий на цементном растворе из плиток керамических для полов одноцветных с красителем</v>
      </c>
      <c r="D190" s="50" t="str">
        <f>Source!F77</f>
        <v>11-01-027-03</v>
      </c>
      <c r="E190" s="33" t="str">
        <f>Source!H77</f>
        <v>100 м2</v>
      </c>
      <c r="F190" s="14">
        <f>Source!I77</f>
        <v>0.17549999999999999</v>
      </c>
      <c r="G190" s="24">
        <f>Source!AB77</f>
        <v>8389.1370000000006</v>
      </c>
      <c r="H190" s="25">
        <f>Source!O77</f>
        <v>10497.45</v>
      </c>
      <c r="T190">
        <f>Source!O77+Source!X77+Source!Y77</f>
        <v>13237.570000000002</v>
      </c>
      <c r="U190">
        <f>Source!P77</f>
        <v>8799.06</v>
      </c>
      <c r="V190">
        <f>Source!S77</f>
        <v>1506.47</v>
      </c>
      <c r="W190">
        <f>Source!Q77</f>
        <v>191.92</v>
      </c>
      <c r="X190">
        <f>Source!R77</f>
        <v>59.31</v>
      </c>
      <c r="Y190">
        <f>Source!U77</f>
        <v>24.174598499999995</v>
      </c>
      <c r="Z190">
        <f>Source!V77</f>
        <v>0.64496249999999988</v>
      </c>
      <c r="AA190">
        <f>Source!X77</f>
        <v>1738.02</v>
      </c>
      <c r="AB190">
        <f>Source!Y77</f>
        <v>1002.1</v>
      </c>
    </row>
    <row r="191" spans="1:28" ht="14.25" x14ac:dyDescent="0.2">
      <c r="C191" s="26" t="str">
        <f>"Объем: "&amp;Source!I77&amp;"=17,55/"&amp;"100"</f>
        <v>Объем: 0,1755=17,55/100</v>
      </c>
      <c r="F191" s="14"/>
      <c r="G191" s="14"/>
      <c r="H191" s="14"/>
    </row>
    <row r="192" spans="1:28" x14ac:dyDescent="0.2">
      <c r="C192" s="26" t="s">
        <v>730</v>
      </c>
      <c r="D192" s="26">
        <f>Source!BA77</f>
        <v>7.13</v>
      </c>
    </row>
    <row r="193" spans="1:28" x14ac:dyDescent="0.2">
      <c r="C193" s="26" t="s">
        <v>731</v>
      </c>
      <c r="D193" s="26">
        <f>Source!BB77</f>
        <v>7.13</v>
      </c>
    </row>
    <row r="194" spans="1:28" x14ac:dyDescent="0.2">
      <c r="C194" s="26" t="s">
        <v>732</v>
      </c>
      <c r="D194" s="26">
        <f>Source!BC77</f>
        <v>7.13</v>
      </c>
    </row>
    <row r="195" spans="1:28" x14ac:dyDescent="0.2">
      <c r="C195" s="26" t="s">
        <v>733</v>
      </c>
      <c r="D195" s="26">
        <f>Source!BS77</f>
        <v>7.13</v>
      </c>
    </row>
    <row r="196" spans="1:28" x14ac:dyDescent="0.2">
      <c r="C196" s="26" t="s">
        <v>740</v>
      </c>
      <c r="D196" s="111" t="s">
        <v>68</v>
      </c>
      <c r="E196" s="111"/>
      <c r="F196" s="111"/>
      <c r="G196" s="111"/>
      <c r="H196" s="111"/>
    </row>
    <row r="197" spans="1:28" x14ac:dyDescent="0.2">
      <c r="C197" s="26" t="s">
        <v>741</v>
      </c>
      <c r="D197" s="111" t="s">
        <v>68</v>
      </c>
      <c r="E197" s="111"/>
      <c r="F197" s="111"/>
      <c r="G197" s="111"/>
      <c r="H197" s="111"/>
    </row>
    <row r="198" spans="1:28" x14ac:dyDescent="0.2">
      <c r="C198" s="26" t="s">
        <v>742</v>
      </c>
      <c r="D198" s="111" t="s">
        <v>69</v>
      </c>
      <c r="E198" s="111"/>
      <c r="F198" s="111"/>
      <c r="G198" s="111"/>
      <c r="H198" s="111"/>
    </row>
    <row r="199" spans="1:28" x14ac:dyDescent="0.2">
      <c r="C199" s="26" t="s">
        <v>743</v>
      </c>
      <c r="D199" s="111" t="s">
        <v>69</v>
      </c>
      <c r="E199" s="111"/>
      <c r="F199" s="111"/>
      <c r="G199" s="111"/>
      <c r="H199" s="111"/>
    </row>
    <row r="200" spans="1:28" x14ac:dyDescent="0.2">
      <c r="C200" s="26" t="s">
        <v>744</v>
      </c>
      <c r="D200" s="111" t="s">
        <v>68</v>
      </c>
      <c r="E200" s="111"/>
      <c r="F200" s="111"/>
      <c r="G200" s="111"/>
      <c r="H200" s="111"/>
    </row>
    <row r="201" spans="1:28" x14ac:dyDescent="0.2">
      <c r="C201" s="11" t="s">
        <v>734</v>
      </c>
      <c r="D201" s="37"/>
      <c r="E201" s="37"/>
      <c r="F201" s="37">
        <f>Source!BZ77</f>
        <v>123</v>
      </c>
      <c r="G201" s="61">
        <f>(Source!AF77+Source!AE77)*Source!FX77/100</f>
        <v>1385.2023840000004</v>
      </c>
      <c r="H201" s="62">
        <f>Source!X77</f>
        <v>1738.02</v>
      </c>
    </row>
    <row r="202" spans="1:28" x14ac:dyDescent="0.2">
      <c r="C202" s="11" t="s">
        <v>735</v>
      </c>
      <c r="D202" s="37"/>
      <c r="E202" s="37"/>
      <c r="F202" s="37"/>
      <c r="G202" s="37" t="str">
        <f>CONCATENATE(Source!DL77,Source!FT77, "=", Source!FX77, "%")</f>
        <v>*0,9=110,7%</v>
      </c>
      <c r="H202" s="37" t="str">
        <f>CONCATENATE(Source!AT77)</f>
        <v>111</v>
      </c>
    </row>
    <row r="203" spans="1:28" x14ac:dyDescent="0.2">
      <c r="C203" s="11" t="s">
        <v>736</v>
      </c>
      <c r="D203" s="37"/>
      <c r="E203" s="37"/>
      <c r="F203" s="37">
        <f>Source!CA77</f>
        <v>75</v>
      </c>
      <c r="G203" s="61">
        <f>(Source!AF77+Source!AE77)*Source!FY77/100</f>
        <v>797.71140000000014</v>
      </c>
      <c r="H203" s="62">
        <f>Source!Y77</f>
        <v>1002.1</v>
      </c>
    </row>
    <row r="204" spans="1:28" x14ac:dyDescent="0.2">
      <c r="C204" s="11" t="s">
        <v>737</v>
      </c>
      <c r="D204" s="37"/>
      <c r="E204" s="37"/>
      <c r="F204" s="37"/>
      <c r="G204" s="37" t="str">
        <f>CONCATENATE(Source!DM77,Source!FU77, "=", Source!FY77, "%")</f>
        <v>*0,85=63,75%</v>
      </c>
      <c r="H204" s="37" t="str">
        <f>CONCATENATE(Source!AU77)</f>
        <v>64</v>
      </c>
    </row>
    <row r="205" spans="1:28" x14ac:dyDescent="0.2">
      <c r="C205" s="11" t="s">
        <v>738</v>
      </c>
      <c r="D205" s="37"/>
      <c r="E205" s="37"/>
      <c r="F205" s="37"/>
      <c r="G205" s="61">
        <f>((Source!AF77+Source!AE77)*Source!FX77/100)+((Source!AF77+Source!AE77)*Source!FY77/100)+Source!AB77</f>
        <v>10572.050784000001</v>
      </c>
      <c r="H205" s="62">
        <f>Source!O77+Source!X77+Source!Y77</f>
        <v>13237.570000000002</v>
      </c>
    </row>
    <row r="206" spans="1:28" ht="28.5" x14ac:dyDescent="0.2">
      <c r="A206" s="50">
        <v>26</v>
      </c>
      <c r="B206" s="50" t="str">
        <f>Source!E79</f>
        <v>11,1</v>
      </c>
      <c r="C206" s="50" t="str">
        <f>Source!G79</f>
        <v>Раствор готовый кладочный тяжелый цементный</v>
      </c>
      <c r="D206" s="50" t="str">
        <f>Source!F79</f>
        <v>04.3.01.09</v>
      </c>
      <c r="E206" s="33" t="str">
        <f>Source!H79</f>
        <v>м3</v>
      </c>
      <c r="F206" s="14">
        <f>Source!I79</f>
        <v>0.22814999999999999</v>
      </c>
      <c r="G206" s="24">
        <f>Source!AB79</f>
        <v>0</v>
      </c>
      <c r="H206" s="25">
        <f>Source!O79</f>
        <v>0</v>
      </c>
      <c r="T206">
        <f>Source!O79+Source!X79+Source!Y79</f>
        <v>0</v>
      </c>
      <c r="U206">
        <f>Source!P79</f>
        <v>0</v>
      </c>
      <c r="V206">
        <f>Source!S79</f>
        <v>0</v>
      </c>
      <c r="W206">
        <f>Source!Q79</f>
        <v>0</v>
      </c>
      <c r="X206">
        <f>Source!R79</f>
        <v>0</v>
      </c>
      <c r="Y206">
        <f>Source!U79</f>
        <v>0</v>
      </c>
      <c r="Z206">
        <f>Source!V79</f>
        <v>0</v>
      </c>
      <c r="AA206">
        <f>Source!X79</f>
        <v>0</v>
      </c>
      <c r="AB206">
        <f>Source!Y79</f>
        <v>0</v>
      </c>
    </row>
    <row r="207" spans="1:28" ht="14.25" x14ac:dyDescent="0.2">
      <c r="C207" s="26" t="s">
        <v>732</v>
      </c>
      <c r="D207" s="26">
        <f>Source!BC79</f>
        <v>7.13</v>
      </c>
      <c r="F207" s="14"/>
      <c r="G207" s="14"/>
      <c r="H207" s="14"/>
    </row>
    <row r="208" spans="1:28" ht="28.5" x14ac:dyDescent="0.2">
      <c r="A208" s="50">
        <v>27</v>
      </c>
      <c r="B208" s="50" t="str">
        <f>Source!E81</f>
        <v>11,2</v>
      </c>
      <c r="C208" s="50" t="str">
        <f>Source!G81</f>
        <v>Раствор готовый кладочный цементный марки 100</v>
      </c>
      <c r="D208" s="50" t="str">
        <f>Source!F81</f>
        <v>04.3.01.09-0014</v>
      </c>
      <c r="E208" s="33" t="str">
        <f>Source!H81</f>
        <v>м3</v>
      </c>
      <c r="F208" s="14">
        <f>Source!I81</f>
        <v>0.22814999999999999</v>
      </c>
      <c r="G208" s="24">
        <f>Source!AB81</f>
        <v>519.79999999999995</v>
      </c>
      <c r="H208" s="25">
        <f>Source!O81</f>
        <v>845.56</v>
      </c>
      <c r="T208">
        <f>Source!O81+Source!X81+Source!Y81</f>
        <v>845.56</v>
      </c>
      <c r="U208">
        <f>Source!P81</f>
        <v>845.56</v>
      </c>
      <c r="V208">
        <f>Source!S81</f>
        <v>0</v>
      </c>
      <c r="W208">
        <f>Source!Q81</f>
        <v>0</v>
      </c>
      <c r="X208">
        <f>Source!R81</f>
        <v>0</v>
      </c>
      <c r="Y208">
        <f>Source!U81</f>
        <v>0</v>
      </c>
      <c r="Z208">
        <f>Source!V81</f>
        <v>0</v>
      </c>
      <c r="AA208">
        <f>Source!X81</f>
        <v>0</v>
      </c>
      <c r="AB208">
        <f>Source!Y81</f>
        <v>0</v>
      </c>
    </row>
    <row r="209" spans="1:28" ht="14.25" x14ac:dyDescent="0.2">
      <c r="C209" s="26" t="s">
        <v>732</v>
      </c>
      <c r="D209" s="26">
        <f>Source!BC81</f>
        <v>7.13</v>
      </c>
      <c r="F209" s="14"/>
      <c r="G209" s="14"/>
      <c r="H209" s="14"/>
    </row>
    <row r="210" spans="1:28" ht="28.5" x14ac:dyDescent="0.2">
      <c r="A210" s="50">
        <v>28</v>
      </c>
      <c r="B210" s="50" t="str">
        <f>Source!E83</f>
        <v>12</v>
      </c>
      <c r="C210" s="50" t="str">
        <f>Source!G83</f>
        <v>Устройство плинтусов из плиток керамических</v>
      </c>
      <c r="D210" s="50" t="str">
        <f>Source!F83</f>
        <v>11-01-039-04</v>
      </c>
      <c r="E210" s="33" t="str">
        <f>Source!H83</f>
        <v>100 м</v>
      </c>
      <c r="F210" s="14">
        <f>Source!I83</f>
        <v>0.28999999999999998</v>
      </c>
      <c r="G210" s="24">
        <f>Source!AB83</f>
        <v>267.3845</v>
      </c>
      <c r="H210" s="25">
        <f>Source!O83</f>
        <v>552.88</v>
      </c>
      <c r="T210">
        <f>Source!O83+Source!X83+Source!Y83</f>
        <v>1501.79</v>
      </c>
      <c r="U210">
        <f>Source!P83</f>
        <v>0</v>
      </c>
      <c r="V210">
        <f>Source!S83</f>
        <v>538.66</v>
      </c>
      <c r="W210">
        <f>Source!Q83</f>
        <v>14.22</v>
      </c>
      <c r="X210">
        <f>Source!R83</f>
        <v>3.57</v>
      </c>
      <c r="Y210">
        <f>Source!U83</f>
        <v>7.9439699999999984</v>
      </c>
      <c r="Z210">
        <f>Source!V83</f>
        <v>3.9875000000000001E-2</v>
      </c>
      <c r="AA210">
        <f>Source!X83</f>
        <v>601.88</v>
      </c>
      <c r="AB210">
        <f>Source!Y83</f>
        <v>347.03</v>
      </c>
    </row>
    <row r="211" spans="1:28" ht="14.25" x14ac:dyDescent="0.2">
      <c r="C211" s="26" t="str">
        <f>"Объем: "&amp;Source!I83&amp;"=29/"&amp;"100"</f>
        <v>Объем: 0,29=29/100</v>
      </c>
      <c r="F211" s="14"/>
      <c r="G211" s="14"/>
      <c r="H211" s="14"/>
    </row>
    <row r="212" spans="1:28" x14ac:dyDescent="0.2">
      <c r="C212" s="26" t="s">
        <v>730</v>
      </c>
      <c r="D212" s="26">
        <f>Source!BA83</f>
        <v>7.13</v>
      </c>
    </row>
    <row r="213" spans="1:28" x14ac:dyDescent="0.2">
      <c r="C213" s="26" t="s">
        <v>731</v>
      </c>
      <c r="D213" s="26">
        <f>Source!BB83</f>
        <v>7.13</v>
      </c>
    </row>
    <row r="214" spans="1:28" x14ac:dyDescent="0.2">
      <c r="C214" s="26" t="s">
        <v>732</v>
      </c>
      <c r="D214" s="26">
        <f>Source!BC83</f>
        <v>7.13</v>
      </c>
    </row>
    <row r="215" spans="1:28" x14ac:dyDescent="0.2">
      <c r="C215" s="26" t="s">
        <v>733</v>
      </c>
      <c r="D215" s="26">
        <f>Source!BS83</f>
        <v>7.13</v>
      </c>
    </row>
    <row r="216" spans="1:28" x14ac:dyDescent="0.2">
      <c r="C216" s="26" t="s">
        <v>740</v>
      </c>
      <c r="D216" s="111" t="s">
        <v>68</v>
      </c>
      <c r="E216" s="111"/>
      <c r="F216" s="111"/>
      <c r="G216" s="111"/>
      <c r="H216" s="111"/>
    </row>
    <row r="217" spans="1:28" x14ac:dyDescent="0.2">
      <c r="C217" s="26" t="s">
        <v>741</v>
      </c>
      <c r="D217" s="111" t="s">
        <v>68</v>
      </c>
      <c r="E217" s="111"/>
      <c r="F217" s="111"/>
      <c r="G217" s="111"/>
      <c r="H217" s="111"/>
    </row>
    <row r="218" spans="1:28" x14ac:dyDescent="0.2">
      <c r="C218" s="26" t="s">
        <v>742</v>
      </c>
      <c r="D218" s="111" t="s">
        <v>69</v>
      </c>
      <c r="E218" s="111"/>
      <c r="F218" s="111"/>
      <c r="G218" s="111"/>
      <c r="H218" s="111"/>
    </row>
    <row r="219" spans="1:28" x14ac:dyDescent="0.2">
      <c r="C219" s="26" t="s">
        <v>743</v>
      </c>
      <c r="D219" s="111" t="s">
        <v>69</v>
      </c>
      <c r="E219" s="111"/>
      <c r="F219" s="111"/>
      <c r="G219" s="111"/>
      <c r="H219" s="111"/>
    </row>
    <row r="220" spans="1:28" x14ac:dyDescent="0.2">
      <c r="C220" s="26" t="s">
        <v>744</v>
      </c>
      <c r="D220" s="111" t="s">
        <v>68</v>
      </c>
      <c r="E220" s="111"/>
      <c r="F220" s="111"/>
      <c r="G220" s="111"/>
      <c r="H220" s="111"/>
    </row>
    <row r="221" spans="1:28" x14ac:dyDescent="0.2">
      <c r="C221" s="11" t="s">
        <v>734</v>
      </c>
      <c r="D221" s="37"/>
      <c r="E221" s="37"/>
      <c r="F221" s="37">
        <f>Source!BZ83</f>
        <v>123</v>
      </c>
      <c r="G221" s="61">
        <f>(Source!AF83+Source!AE83)*Source!FX83/100</f>
        <v>290.29359150000005</v>
      </c>
      <c r="H221" s="62">
        <f>Source!X83</f>
        <v>601.88</v>
      </c>
    </row>
    <row r="222" spans="1:28" x14ac:dyDescent="0.2">
      <c r="C222" s="11" t="s">
        <v>735</v>
      </c>
      <c r="D222" s="37"/>
      <c r="E222" s="37"/>
      <c r="F222" s="37"/>
      <c r="G222" s="37" t="str">
        <f>CONCATENATE(Source!DL83,Source!FT83, "=", Source!FX83, "%")</f>
        <v>*0,9=110,7%</v>
      </c>
      <c r="H222" s="37" t="str">
        <f>CONCATENATE(Source!AT83)</f>
        <v>111</v>
      </c>
    </row>
    <row r="223" spans="1:28" x14ac:dyDescent="0.2">
      <c r="C223" s="11" t="s">
        <v>736</v>
      </c>
      <c r="D223" s="37"/>
      <c r="E223" s="37"/>
      <c r="F223" s="37">
        <f>Source!CA83</f>
        <v>75</v>
      </c>
      <c r="G223" s="61">
        <f>(Source!AF83+Source!AE83)*Source!FY83/100</f>
        <v>167.17449375000001</v>
      </c>
      <c r="H223" s="62">
        <f>Source!Y83</f>
        <v>347.03</v>
      </c>
    </row>
    <row r="224" spans="1:28" x14ac:dyDescent="0.2">
      <c r="C224" s="11" t="s">
        <v>737</v>
      </c>
      <c r="D224" s="37"/>
      <c r="E224" s="37"/>
      <c r="F224" s="37"/>
      <c r="G224" s="37" t="str">
        <f>CONCATENATE(Source!DM83,Source!FU83, "=", Source!FY83, "%")</f>
        <v>*0,85=63,75%</v>
      </c>
      <c r="H224" s="37" t="str">
        <f>CONCATENATE(Source!AU83)</f>
        <v>64</v>
      </c>
    </row>
    <row r="225" spans="1:28" x14ac:dyDescent="0.2">
      <c r="C225" s="11" t="s">
        <v>738</v>
      </c>
      <c r="D225" s="37"/>
      <c r="E225" s="37"/>
      <c r="F225" s="37"/>
      <c r="G225" s="61">
        <f>((Source!AF83+Source!AE83)*Source!FX83/100)+((Source!AF83+Source!AE83)*Source!FY83/100)+Source!AB83</f>
        <v>724.85258525000006</v>
      </c>
      <c r="H225" s="62">
        <f>Source!O83+Source!X83+Source!Y83</f>
        <v>1501.79</v>
      </c>
    </row>
    <row r="226" spans="1:28" ht="28.5" x14ac:dyDescent="0.2">
      <c r="A226" s="50">
        <v>29</v>
      </c>
      <c r="B226" s="50" t="str">
        <f>Source!E85</f>
        <v>12,1</v>
      </c>
      <c r="C226" s="50" t="str">
        <f>Source!G85</f>
        <v>Раствор готовый кладочный тяжелый цементный</v>
      </c>
      <c r="D226" s="50" t="str">
        <f>Source!F85</f>
        <v>04.3.01.09</v>
      </c>
      <c r="E226" s="33" t="str">
        <f>Source!H85</f>
        <v>м3</v>
      </c>
      <c r="F226" s="14">
        <f>Source!I85</f>
        <v>4.6399999999999997E-2</v>
      </c>
      <c r="G226" s="24">
        <f>Source!AB85</f>
        <v>0</v>
      </c>
      <c r="H226" s="25">
        <f>Source!O85</f>
        <v>0</v>
      </c>
      <c r="T226">
        <f>Source!O85+Source!X85+Source!Y85</f>
        <v>0</v>
      </c>
      <c r="U226">
        <f>Source!P85</f>
        <v>0</v>
      </c>
      <c r="V226">
        <f>Source!S85</f>
        <v>0</v>
      </c>
      <c r="W226">
        <f>Source!Q85</f>
        <v>0</v>
      </c>
      <c r="X226">
        <f>Source!R85</f>
        <v>0</v>
      </c>
      <c r="Y226">
        <f>Source!U85</f>
        <v>0</v>
      </c>
      <c r="Z226">
        <f>Source!V85</f>
        <v>0</v>
      </c>
      <c r="AA226">
        <f>Source!X85</f>
        <v>0</v>
      </c>
      <c r="AB226">
        <f>Source!Y85</f>
        <v>0</v>
      </c>
    </row>
    <row r="227" spans="1:28" ht="14.25" x14ac:dyDescent="0.2">
      <c r="C227" s="26" t="s">
        <v>732</v>
      </c>
      <c r="D227" s="26">
        <f>Source!BC85</f>
        <v>7.13</v>
      </c>
      <c r="F227" s="14"/>
      <c r="G227" s="14"/>
      <c r="H227" s="14"/>
    </row>
    <row r="228" spans="1:28" ht="28.5" x14ac:dyDescent="0.2">
      <c r="A228" s="50">
        <v>30</v>
      </c>
      <c r="B228" s="50" t="str">
        <f>Source!E87</f>
        <v>12,2</v>
      </c>
      <c r="C228" s="50" t="str">
        <f>Source!G87</f>
        <v>Раствор готовый кладочный цементный марки 100</v>
      </c>
      <c r="D228" s="50" t="str">
        <f>Source!F87</f>
        <v>04.3.01.09-0014</v>
      </c>
      <c r="E228" s="33" t="str">
        <f>Source!H87</f>
        <v>м3</v>
      </c>
      <c r="F228" s="14">
        <f>Source!I87</f>
        <v>4.6399999999999997E-2</v>
      </c>
      <c r="G228" s="24">
        <f>Source!AB87</f>
        <v>519.79999999999995</v>
      </c>
      <c r="H228" s="25">
        <f>Source!O87</f>
        <v>171.97</v>
      </c>
      <c r="T228">
        <f>Source!O87+Source!X87+Source!Y87</f>
        <v>171.97</v>
      </c>
      <c r="U228">
        <f>Source!P87</f>
        <v>171.97</v>
      </c>
      <c r="V228">
        <f>Source!S87</f>
        <v>0</v>
      </c>
      <c r="W228">
        <f>Source!Q87</f>
        <v>0</v>
      </c>
      <c r="X228">
        <f>Source!R87</f>
        <v>0</v>
      </c>
      <c r="Y228">
        <f>Source!U87</f>
        <v>0</v>
      </c>
      <c r="Z228">
        <f>Source!V87</f>
        <v>0</v>
      </c>
      <c r="AA228">
        <f>Source!X87</f>
        <v>0</v>
      </c>
      <c r="AB228">
        <f>Source!Y87</f>
        <v>0</v>
      </c>
    </row>
    <row r="229" spans="1:28" ht="14.25" x14ac:dyDescent="0.2">
      <c r="C229" s="26" t="s">
        <v>732</v>
      </c>
      <c r="D229" s="26">
        <f>Source!BC87</f>
        <v>7.13</v>
      </c>
      <c r="F229" s="14"/>
      <c r="G229" s="14"/>
      <c r="H229" s="14"/>
    </row>
    <row r="230" spans="1:28" ht="14.25" x14ac:dyDescent="0.2">
      <c r="A230" s="50">
        <v>31</v>
      </c>
      <c r="B230" s="50" t="str">
        <f>Source!E89</f>
        <v>12,3</v>
      </c>
      <c r="C230" s="50" t="str">
        <f>Source!G89</f>
        <v>Плитки керамические плинтусные</v>
      </c>
      <c r="D230" s="50" t="str">
        <f>Source!F89</f>
        <v>06.2.05.03</v>
      </c>
      <c r="E230" s="33" t="str">
        <f>Source!H89</f>
        <v>м</v>
      </c>
      <c r="F230" s="14">
        <f>Source!I89</f>
        <v>29.29</v>
      </c>
      <c r="G230" s="24">
        <f>Source!AB89</f>
        <v>0</v>
      </c>
      <c r="H230" s="25">
        <f>Source!O89</f>
        <v>0</v>
      </c>
      <c r="T230">
        <f>Source!O89+Source!X89+Source!Y89</f>
        <v>0</v>
      </c>
      <c r="U230">
        <f>Source!P89</f>
        <v>0</v>
      </c>
      <c r="V230">
        <f>Source!S89</f>
        <v>0</v>
      </c>
      <c r="W230">
        <f>Source!Q89</f>
        <v>0</v>
      </c>
      <c r="X230">
        <f>Source!R89</f>
        <v>0</v>
      </c>
      <c r="Y230">
        <f>Source!U89</f>
        <v>0</v>
      </c>
      <c r="Z230">
        <f>Source!V89</f>
        <v>0</v>
      </c>
      <c r="AA230">
        <f>Source!X89</f>
        <v>0</v>
      </c>
      <c r="AB230">
        <f>Source!Y89</f>
        <v>0</v>
      </c>
    </row>
    <row r="231" spans="1:28" ht="14.25" x14ac:dyDescent="0.2">
      <c r="C231" s="26" t="s">
        <v>732</v>
      </c>
      <c r="D231" s="26">
        <f>Source!BC89</f>
        <v>7.13</v>
      </c>
      <c r="F231" s="14"/>
      <c r="G231" s="14"/>
      <c r="H231" s="14"/>
    </row>
    <row r="232" spans="1:28" ht="28.5" x14ac:dyDescent="0.2">
      <c r="A232" s="50">
        <v>32</v>
      </c>
      <c r="B232" s="50" t="str">
        <f>Source!E91</f>
        <v>12,4</v>
      </c>
      <c r="C232" s="50" t="str">
        <f>Source!G91</f>
        <v>Плитки керамические плинтусные прямые</v>
      </c>
      <c r="D232" s="50" t="str">
        <f>Source!F91</f>
        <v>06.2.05.03-0031</v>
      </c>
      <c r="E232" s="33" t="str">
        <f>Source!H91</f>
        <v>м</v>
      </c>
      <c r="F232" s="14">
        <f>Source!I91</f>
        <v>29.29</v>
      </c>
      <c r="G232" s="24">
        <f>Source!AB91</f>
        <v>23.73</v>
      </c>
      <c r="H232" s="25">
        <f>Source!O91</f>
        <v>4955.72</v>
      </c>
      <c r="T232">
        <f>Source!O91+Source!X91+Source!Y91</f>
        <v>4955.72</v>
      </c>
      <c r="U232">
        <f>Source!P91</f>
        <v>4955.72</v>
      </c>
      <c r="V232">
        <f>Source!S91</f>
        <v>0</v>
      </c>
      <c r="W232">
        <f>Source!Q91</f>
        <v>0</v>
      </c>
      <c r="X232">
        <f>Source!R91</f>
        <v>0</v>
      </c>
      <c r="Y232">
        <f>Source!U91</f>
        <v>0</v>
      </c>
      <c r="Z232">
        <f>Source!V91</f>
        <v>0</v>
      </c>
      <c r="AA232">
        <f>Source!X91</f>
        <v>0</v>
      </c>
      <c r="AB232">
        <f>Source!Y91</f>
        <v>0</v>
      </c>
    </row>
    <row r="233" spans="1:28" ht="14.25" x14ac:dyDescent="0.2">
      <c r="C233" s="26" t="s">
        <v>732</v>
      </c>
      <c r="D233" s="26">
        <f>Source!BC91</f>
        <v>7.13</v>
      </c>
      <c r="F233" s="14"/>
      <c r="G233" s="14"/>
      <c r="H233" s="14"/>
    </row>
    <row r="234" spans="1:28" ht="28.5" x14ac:dyDescent="0.2">
      <c r="A234" s="50">
        <v>33</v>
      </c>
      <c r="B234" s="50" t="str">
        <f>Source!E93</f>
        <v>13</v>
      </c>
      <c r="C234" s="50" t="str">
        <f>Source!G93</f>
        <v>Очистка поверхности щетками</v>
      </c>
      <c r="D234" s="50" t="str">
        <f>Source!F93</f>
        <v>13-06-003-01</v>
      </c>
      <c r="E234" s="33" t="str">
        <f>Source!H93</f>
        <v>м2</v>
      </c>
      <c r="F234" s="14">
        <f>Source!I93</f>
        <v>35</v>
      </c>
      <c r="G234" s="24">
        <f>Source!AB93</f>
        <v>8.8320000000000007</v>
      </c>
      <c r="H234" s="25">
        <f>Source!O93</f>
        <v>2204.0300000000002</v>
      </c>
      <c r="T234">
        <f>Source!O93+Source!X93+Source!Y93</f>
        <v>5311.71</v>
      </c>
      <c r="U234">
        <f>Source!P93</f>
        <v>0</v>
      </c>
      <c r="V234">
        <f>Source!S93</f>
        <v>2204.0300000000002</v>
      </c>
      <c r="W234">
        <f>Source!Q93</f>
        <v>0</v>
      </c>
      <c r="X234">
        <f>Source!R93</f>
        <v>0</v>
      </c>
      <c r="Y234">
        <f>Source!U93</f>
        <v>36.224999999999994</v>
      </c>
      <c r="Z234">
        <f>Source!V93</f>
        <v>0</v>
      </c>
      <c r="AA234">
        <f>Source!X93</f>
        <v>1785.26</v>
      </c>
      <c r="AB234">
        <f>Source!Y93</f>
        <v>1322.42</v>
      </c>
    </row>
    <row r="235" spans="1:28" ht="14.25" x14ac:dyDescent="0.2">
      <c r="C235" s="26" t="s">
        <v>730</v>
      </c>
      <c r="D235" s="26">
        <f>Source!BA93</f>
        <v>7.13</v>
      </c>
      <c r="F235" s="14"/>
      <c r="G235" s="14"/>
      <c r="H235" s="14"/>
    </row>
    <row r="236" spans="1:28" x14ac:dyDescent="0.2">
      <c r="C236" s="26" t="s">
        <v>731</v>
      </c>
      <c r="D236" s="26">
        <f>Source!BB93</f>
        <v>7.13</v>
      </c>
    </row>
    <row r="237" spans="1:28" x14ac:dyDescent="0.2">
      <c r="C237" s="26" t="s">
        <v>732</v>
      </c>
      <c r="D237" s="26">
        <f>Source!BC93</f>
        <v>7.13</v>
      </c>
    </row>
    <row r="238" spans="1:28" x14ac:dyDescent="0.2">
      <c r="C238" s="26" t="s">
        <v>733</v>
      </c>
      <c r="D238" s="26">
        <f>Source!BS93</f>
        <v>7.13</v>
      </c>
    </row>
    <row r="239" spans="1:28" x14ac:dyDescent="0.2">
      <c r="C239" s="26" t="s">
        <v>740</v>
      </c>
      <c r="D239" s="111" t="s">
        <v>68</v>
      </c>
      <c r="E239" s="111"/>
      <c r="F239" s="111"/>
      <c r="G239" s="111"/>
      <c r="H239" s="111"/>
    </row>
    <row r="240" spans="1:28" x14ac:dyDescent="0.2">
      <c r="C240" s="26" t="s">
        <v>741</v>
      </c>
      <c r="D240" s="111" t="s">
        <v>68</v>
      </c>
      <c r="E240" s="111"/>
      <c r="F240" s="111"/>
      <c r="G240" s="111"/>
      <c r="H240" s="111"/>
    </row>
    <row r="241" spans="1:28" x14ac:dyDescent="0.2">
      <c r="C241" s="26" t="s">
        <v>742</v>
      </c>
      <c r="D241" s="111" t="s">
        <v>69</v>
      </c>
      <c r="E241" s="111"/>
      <c r="F241" s="111"/>
      <c r="G241" s="111"/>
      <c r="H241" s="111"/>
    </row>
    <row r="242" spans="1:28" x14ac:dyDescent="0.2">
      <c r="C242" s="26" t="s">
        <v>743</v>
      </c>
      <c r="D242" s="111" t="s">
        <v>69</v>
      </c>
      <c r="E242" s="111"/>
      <c r="F242" s="111"/>
      <c r="G242" s="111"/>
      <c r="H242" s="111"/>
    </row>
    <row r="243" spans="1:28" x14ac:dyDescent="0.2">
      <c r="C243" s="26" t="s">
        <v>744</v>
      </c>
      <c r="D243" s="111" t="s">
        <v>68</v>
      </c>
      <c r="E243" s="111"/>
      <c r="F243" s="111"/>
      <c r="G243" s="111"/>
      <c r="H243" s="111"/>
    </row>
    <row r="244" spans="1:28" x14ac:dyDescent="0.2">
      <c r="C244" s="11" t="s">
        <v>734</v>
      </c>
      <c r="D244" s="37"/>
      <c r="E244" s="37"/>
      <c r="F244" s="37">
        <f>Source!BZ93</f>
        <v>90</v>
      </c>
      <c r="G244" s="61">
        <f>(Source!AF93+Source!AE93)*Source!FX93/100</f>
        <v>7.1539200000000003</v>
      </c>
      <c r="H244" s="62">
        <f>Source!X93</f>
        <v>1785.26</v>
      </c>
    </row>
    <row r="245" spans="1:28" x14ac:dyDescent="0.2">
      <c r="C245" s="11" t="s">
        <v>735</v>
      </c>
      <c r="D245" s="37"/>
      <c r="E245" s="37"/>
      <c r="F245" s="37"/>
      <c r="G245" s="37" t="str">
        <f>CONCATENATE(Source!DL93,Source!FT93, "=", Source!FX93, "%")</f>
        <v>*0,9=81%</v>
      </c>
      <c r="H245" s="37" t="str">
        <f>CONCATENATE(Source!AT93)</f>
        <v>81</v>
      </c>
    </row>
    <row r="246" spans="1:28" x14ac:dyDescent="0.2">
      <c r="C246" s="11" t="s">
        <v>736</v>
      </c>
      <c r="D246" s="37"/>
      <c r="E246" s="37"/>
      <c r="F246" s="37">
        <f>Source!CA93</f>
        <v>70</v>
      </c>
      <c r="G246" s="61">
        <f>(Source!AF93+Source!AE93)*Source!FY93/100</f>
        <v>5.2550400000000002</v>
      </c>
      <c r="H246" s="62">
        <f>Source!Y93</f>
        <v>1322.42</v>
      </c>
    </row>
    <row r="247" spans="1:28" x14ac:dyDescent="0.2">
      <c r="C247" s="11" t="s">
        <v>737</v>
      </c>
      <c r="D247" s="37"/>
      <c r="E247" s="37"/>
      <c r="F247" s="37"/>
      <c r="G247" s="37" t="str">
        <f>CONCATENATE(Source!DM93,Source!FU93, "=", Source!FY93, "%")</f>
        <v>*0,85=59,5%</v>
      </c>
      <c r="H247" s="37" t="str">
        <f>CONCATENATE(Source!AU93)</f>
        <v>60</v>
      </c>
    </row>
    <row r="248" spans="1:28" x14ac:dyDescent="0.2">
      <c r="C248" s="11" t="s">
        <v>738</v>
      </c>
      <c r="D248" s="37"/>
      <c r="E248" s="37"/>
      <c r="F248" s="37"/>
      <c r="G248" s="61">
        <f>((Source!AF93+Source!AE93)*Source!FX93/100)+((Source!AF93+Source!AE93)*Source!FY93/100)+Source!AB93</f>
        <v>21.240960000000001</v>
      </c>
      <c r="H248" s="62">
        <f>Source!O93+Source!X93+Source!Y93</f>
        <v>5311.71</v>
      </c>
    </row>
    <row r="249" spans="1:28" ht="28.5" x14ac:dyDescent="0.2">
      <c r="A249" s="50">
        <v>34</v>
      </c>
      <c r="B249" s="50" t="str">
        <f>Source!E95</f>
        <v>14</v>
      </c>
      <c r="C249" s="50" t="str">
        <f>Source!G95</f>
        <v>Покрытие поверхностей грунтовкой глубокого проникновения за 1 раз стен</v>
      </c>
      <c r="D249" s="50" t="str">
        <f>Source!F95</f>
        <v>15-04-006-03</v>
      </c>
      <c r="E249" s="33" t="str">
        <f>Source!H95</f>
        <v>100 м2</v>
      </c>
      <c r="F249" s="14">
        <f>Source!I95</f>
        <v>0.35</v>
      </c>
      <c r="G249" s="24">
        <f>Source!AB95</f>
        <v>73.853999999999999</v>
      </c>
      <c r="H249" s="25">
        <f>Source!O95</f>
        <v>184.31</v>
      </c>
      <c r="T249">
        <f>Source!O95+Source!X95+Source!Y95</f>
        <v>442.24</v>
      </c>
      <c r="U249">
        <f>Source!P95</f>
        <v>0.45</v>
      </c>
      <c r="V249">
        <f>Source!S95</f>
        <v>180.83</v>
      </c>
      <c r="W249">
        <f>Source!Q95</f>
        <v>3.03</v>
      </c>
      <c r="X249">
        <f>Source!R95</f>
        <v>0.81</v>
      </c>
      <c r="Y249">
        <f>Source!U95</f>
        <v>2.6363749999999992</v>
      </c>
      <c r="Z249">
        <f>Source!V95</f>
        <v>8.7499999999999991E-3</v>
      </c>
      <c r="AA249">
        <f>Source!X95</f>
        <v>172.56</v>
      </c>
      <c r="AB249">
        <f>Source!Y95</f>
        <v>85.37</v>
      </c>
    </row>
    <row r="250" spans="1:28" ht="14.25" x14ac:dyDescent="0.2">
      <c r="C250" s="26" t="str">
        <f>"Объем: "&amp;Source!I95&amp;"=35/"&amp;"100"</f>
        <v>Объем: 0,35=35/100</v>
      </c>
      <c r="F250" s="14"/>
      <c r="G250" s="14"/>
      <c r="H250" s="14"/>
    </row>
    <row r="251" spans="1:28" x14ac:dyDescent="0.2">
      <c r="C251" s="26" t="s">
        <v>730</v>
      </c>
      <c r="D251" s="26">
        <f>Source!BA95</f>
        <v>7.13</v>
      </c>
    </row>
    <row r="252" spans="1:28" x14ac:dyDescent="0.2">
      <c r="C252" s="26" t="s">
        <v>731</v>
      </c>
      <c r="D252" s="26">
        <f>Source!BB95</f>
        <v>7.13</v>
      </c>
    </row>
    <row r="253" spans="1:28" x14ac:dyDescent="0.2">
      <c r="C253" s="26" t="s">
        <v>732</v>
      </c>
      <c r="D253" s="26">
        <f>Source!BC95</f>
        <v>7.13</v>
      </c>
    </row>
    <row r="254" spans="1:28" x14ac:dyDescent="0.2">
      <c r="C254" s="26" t="s">
        <v>733</v>
      </c>
      <c r="D254" s="26">
        <f>Source!BS95</f>
        <v>7.13</v>
      </c>
    </row>
    <row r="255" spans="1:28" x14ac:dyDescent="0.2">
      <c r="C255" s="26" t="s">
        <v>740</v>
      </c>
      <c r="D255" s="111" t="s">
        <v>68</v>
      </c>
      <c r="E255" s="111"/>
      <c r="F255" s="111"/>
      <c r="G255" s="111"/>
      <c r="H255" s="111"/>
    </row>
    <row r="256" spans="1:28" x14ac:dyDescent="0.2">
      <c r="C256" s="26" t="s">
        <v>741</v>
      </c>
      <c r="D256" s="111" t="s">
        <v>68</v>
      </c>
      <c r="E256" s="111"/>
      <c r="F256" s="111"/>
      <c r="G256" s="111"/>
      <c r="H256" s="111"/>
    </row>
    <row r="257" spans="1:28" x14ac:dyDescent="0.2">
      <c r="C257" s="26" t="s">
        <v>742</v>
      </c>
      <c r="D257" s="111" t="s">
        <v>69</v>
      </c>
      <c r="E257" s="111"/>
      <c r="F257" s="111"/>
      <c r="G257" s="111"/>
      <c r="H257" s="111"/>
    </row>
    <row r="258" spans="1:28" x14ac:dyDescent="0.2">
      <c r="C258" s="26" t="s">
        <v>743</v>
      </c>
      <c r="D258" s="111" t="s">
        <v>69</v>
      </c>
      <c r="E258" s="111"/>
      <c r="F258" s="111"/>
      <c r="G258" s="111"/>
      <c r="H258" s="111"/>
    </row>
    <row r="259" spans="1:28" x14ac:dyDescent="0.2">
      <c r="C259" s="26" t="s">
        <v>744</v>
      </c>
      <c r="D259" s="111" t="s">
        <v>68</v>
      </c>
      <c r="E259" s="111"/>
      <c r="F259" s="111"/>
      <c r="G259" s="111"/>
      <c r="H259" s="111"/>
    </row>
    <row r="260" spans="1:28" x14ac:dyDescent="0.2">
      <c r="C260" s="11" t="s">
        <v>734</v>
      </c>
      <c r="D260" s="37"/>
      <c r="E260" s="37"/>
      <c r="F260" s="37">
        <f>Source!BZ95</f>
        <v>105</v>
      </c>
      <c r="G260" s="61">
        <f>(Source!AF95+Source!AE95)*Source!FX95/100</f>
        <v>68.7832425</v>
      </c>
      <c r="H260" s="62">
        <f>Source!X95</f>
        <v>172.56</v>
      </c>
    </row>
    <row r="261" spans="1:28" x14ac:dyDescent="0.2">
      <c r="C261" s="11" t="s">
        <v>735</v>
      </c>
      <c r="D261" s="37"/>
      <c r="E261" s="37"/>
      <c r="F261" s="37"/>
      <c r="G261" s="37" t="str">
        <f>CONCATENATE(Source!DL95,Source!FT95, "=", Source!FX95, "%")</f>
        <v>*0,9=94,5%</v>
      </c>
      <c r="H261" s="37" t="str">
        <f>CONCATENATE(Source!AT95)</f>
        <v>95</v>
      </c>
    </row>
    <row r="262" spans="1:28" x14ac:dyDescent="0.2">
      <c r="C262" s="11" t="s">
        <v>736</v>
      </c>
      <c r="D262" s="37"/>
      <c r="E262" s="37"/>
      <c r="F262" s="37">
        <f>Source!CA95</f>
        <v>55</v>
      </c>
      <c r="G262" s="61">
        <f>(Source!AF95+Source!AE95)*Source!FY95/100</f>
        <v>34.027688750000003</v>
      </c>
      <c r="H262" s="62">
        <f>Source!Y95</f>
        <v>85.37</v>
      </c>
    </row>
    <row r="263" spans="1:28" x14ac:dyDescent="0.2">
      <c r="C263" s="11" t="s">
        <v>737</v>
      </c>
      <c r="D263" s="37"/>
      <c r="E263" s="37"/>
      <c r="F263" s="37"/>
      <c r="G263" s="37" t="str">
        <f>CONCATENATE(Source!DM95,Source!FU95, "=", Source!FY95, "%")</f>
        <v>*0,85=46,75%</v>
      </c>
      <c r="H263" s="37" t="str">
        <f>CONCATENATE(Source!AU95)</f>
        <v>47</v>
      </c>
    </row>
    <row r="264" spans="1:28" x14ac:dyDescent="0.2">
      <c r="C264" s="11" t="s">
        <v>738</v>
      </c>
      <c r="D264" s="37"/>
      <c r="E264" s="37"/>
      <c r="F264" s="37"/>
      <c r="G264" s="61">
        <f>((Source!AF95+Source!AE95)*Source!FX95/100)+((Source!AF95+Source!AE95)*Source!FY95/100)+Source!AB95</f>
        <v>176.66493125</v>
      </c>
      <c r="H264" s="62">
        <f>Source!O95+Source!X95+Source!Y95</f>
        <v>442.24</v>
      </c>
    </row>
    <row r="265" spans="1:28" ht="14.25" x14ac:dyDescent="0.2">
      <c r="A265" s="50">
        <v>35</v>
      </c>
      <c r="B265" s="50" t="str">
        <f>Source!E97</f>
        <v>14,1</v>
      </c>
      <c r="C265" s="50" t="str">
        <f>Source!G97</f>
        <v>Грунтовка</v>
      </c>
      <c r="D265" s="50" t="str">
        <f>Source!F97</f>
        <v>14.4.01.21</v>
      </c>
      <c r="E265" s="33" t="str">
        <f>Source!H97</f>
        <v>т</v>
      </c>
      <c r="F265" s="14">
        <f>Source!I97</f>
        <v>4.5500000000000002E-3</v>
      </c>
      <c r="G265" s="24">
        <f>Source!AB97</f>
        <v>0</v>
      </c>
      <c r="H265" s="25">
        <f>Source!O97</f>
        <v>0</v>
      </c>
      <c r="T265">
        <f>Source!O97+Source!X97+Source!Y97</f>
        <v>0</v>
      </c>
      <c r="U265">
        <f>Source!P97</f>
        <v>0</v>
      </c>
      <c r="V265">
        <f>Source!S97</f>
        <v>0</v>
      </c>
      <c r="W265">
        <f>Source!Q97</f>
        <v>0</v>
      </c>
      <c r="X265">
        <f>Source!R97</f>
        <v>0</v>
      </c>
      <c r="Y265">
        <f>Source!U97</f>
        <v>0</v>
      </c>
      <c r="Z265">
        <f>Source!V97</f>
        <v>0</v>
      </c>
      <c r="AA265">
        <f>Source!X97</f>
        <v>0</v>
      </c>
      <c r="AB265">
        <f>Source!Y97</f>
        <v>0</v>
      </c>
    </row>
    <row r="266" spans="1:28" ht="14.25" x14ac:dyDescent="0.2">
      <c r="C266" s="26" t="s">
        <v>732</v>
      </c>
      <c r="D266" s="26">
        <f>Source!BC97</f>
        <v>7.13</v>
      </c>
      <c r="F266" s="14"/>
      <c r="G266" s="14"/>
      <c r="H266" s="14"/>
    </row>
    <row r="267" spans="1:28" ht="28.5" x14ac:dyDescent="0.2">
      <c r="A267" s="50">
        <v>36</v>
      </c>
      <c r="B267" s="50" t="str">
        <f>Source!E99</f>
        <v>14,2</v>
      </c>
      <c r="C267" s="50" t="str">
        <f>Source!G99</f>
        <v>Грунтовка: «Бетоконтакт», КНАУФ</v>
      </c>
      <c r="D267" s="50" t="str">
        <f>Source!F99</f>
        <v>14.3.01.01-0001</v>
      </c>
      <c r="E267" s="33" t="str">
        <f>Source!H99</f>
        <v>кг</v>
      </c>
      <c r="F267" s="14">
        <f>Source!I99</f>
        <v>4.55</v>
      </c>
      <c r="G267" s="24">
        <f>Source!AB99</f>
        <v>15.09</v>
      </c>
      <c r="H267" s="25">
        <f>Source!O99</f>
        <v>489.54</v>
      </c>
      <c r="T267">
        <f>Source!O99+Source!X99+Source!Y99</f>
        <v>489.54</v>
      </c>
      <c r="U267">
        <f>Source!P99</f>
        <v>489.54</v>
      </c>
      <c r="V267">
        <f>Source!S99</f>
        <v>0</v>
      </c>
      <c r="W267">
        <f>Source!Q99</f>
        <v>0</v>
      </c>
      <c r="X267">
        <f>Source!R99</f>
        <v>0</v>
      </c>
      <c r="Y267">
        <f>Source!U99</f>
        <v>0</v>
      </c>
      <c r="Z267">
        <f>Source!V99</f>
        <v>0</v>
      </c>
      <c r="AA267">
        <f>Source!X99</f>
        <v>0</v>
      </c>
      <c r="AB267">
        <f>Source!Y99</f>
        <v>0</v>
      </c>
    </row>
    <row r="268" spans="1:28" ht="14.25" x14ac:dyDescent="0.2">
      <c r="C268" s="26" t="s">
        <v>732</v>
      </c>
      <c r="D268" s="26">
        <f>Source!BC99</f>
        <v>7.13</v>
      </c>
      <c r="F268" s="14"/>
      <c r="G268" s="14"/>
      <c r="H268" s="14"/>
    </row>
    <row r="269" spans="1:28" ht="42.75" x14ac:dyDescent="0.2">
      <c r="A269" s="50">
        <v>37</v>
      </c>
      <c r="B269" s="50" t="str">
        <f>Source!E101</f>
        <v>15</v>
      </c>
      <c r="C269" s="50" t="str">
        <f>Source!G101</f>
        <v>Покрытие поверхностей грунтовкой глубокого проникновения за 1 раз потолков</v>
      </c>
      <c r="D269" s="50" t="str">
        <f>Source!F101</f>
        <v>15-04-006-01</v>
      </c>
      <c r="E269" s="33" t="str">
        <f>Source!H101</f>
        <v>100 м2</v>
      </c>
      <c r="F269" s="14">
        <f>Source!I101</f>
        <v>0.17</v>
      </c>
      <c r="G269" s="24">
        <f>Source!AB101</f>
        <v>91.000500000000002</v>
      </c>
      <c r="H269" s="25">
        <f>Source!O101</f>
        <v>110.3</v>
      </c>
      <c r="T269">
        <f>Source!O101+Source!X101+Source!Y101</f>
        <v>265.08</v>
      </c>
      <c r="U269">
        <f>Source!P101</f>
        <v>0.22</v>
      </c>
      <c r="V269">
        <f>Source!S101</f>
        <v>108.61</v>
      </c>
      <c r="W269">
        <f>Source!Q101</f>
        <v>1.47</v>
      </c>
      <c r="X269">
        <f>Source!R101</f>
        <v>0.39</v>
      </c>
      <c r="Y269">
        <f>Source!U101</f>
        <v>1.58355</v>
      </c>
      <c r="Z269">
        <f>Source!V101</f>
        <v>4.2500000000000003E-3</v>
      </c>
      <c r="AA269">
        <f>Source!X101</f>
        <v>103.55</v>
      </c>
      <c r="AB269">
        <f>Source!Y101</f>
        <v>51.23</v>
      </c>
    </row>
    <row r="270" spans="1:28" ht="14.25" x14ac:dyDescent="0.2">
      <c r="C270" s="26" t="str">
        <f>"Объем: "&amp;Source!I101&amp;"=17/"&amp;"100"</f>
        <v>Объем: 0,17=17/100</v>
      </c>
      <c r="F270" s="14"/>
      <c r="G270" s="14"/>
      <c r="H270" s="14"/>
    </row>
    <row r="271" spans="1:28" x14ac:dyDescent="0.2">
      <c r="C271" s="26" t="s">
        <v>730</v>
      </c>
      <c r="D271" s="26">
        <f>Source!BA101</f>
        <v>7.13</v>
      </c>
    </row>
    <row r="272" spans="1:28" x14ac:dyDescent="0.2">
      <c r="C272" s="26" t="s">
        <v>731</v>
      </c>
      <c r="D272" s="26">
        <f>Source!BB101</f>
        <v>7.13</v>
      </c>
    </row>
    <row r="273" spans="1:28" x14ac:dyDescent="0.2">
      <c r="C273" s="26" t="s">
        <v>732</v>
      </c>
      <c r="D273" s="26">
        <f>Source!BC101</f>
        <v>7.13</v>
      </c>
    </row>
    <row r="274" spans="1:28" x14ac:dyDescent="0.2">
      <c r="C274" s="26" t="s">
        <v>733</v>
      </c>
      <c r="D274" s="26">
        <f>Source!BS101</f>
        <v>7.13</v>
      </c>
    </row>
    <row r="275" spans="1:28" x14ac:dyDescent="0.2">
      <c r="C275" s="26" t="s">
        <v>740</v>
      </c>
      <c r="D275" s="111" t="s">
        <v>68</v>
      </c>
      <c r="E275" s="111"/>
      <c r="F275" s="111"/>
      <c r="G275" s="111"/>
      <c r="H275" s="111"/>
    </row>
    <row r="276" spans="1:28" x14ac:dyDescent="0.2">
      <c r="C276" s="26" t="s">
        <v>741</v>
      </c>
      <c r="D276" s="111" t="s">
        <v>68</v>
      </c>
      <c r="E276" s="111"/>
      <c r="F276" s="111"/>
      <c r="G276" s="111"/>
      <c r="H276" s="111"/>
    </row>
    <row r="277" spans="1:28" x14ac:dyDescent="0.2">
      <c r="C277" s="26" t="s">
        <v>742</v>
      </c>
      <c r="D277" s="111" t="s">
        <v>69</v>
      </c>
      <c r="E277" s="111"/>
      <c r="F277" s="111"/>
      <c r="G277" s="111"/>
      <c r="H277" s="111"/>
    </row>
    <row r="278" spans="1:28" x14ac:dyDescent="0.2">
      <c r="C278" s="26" t="s">
        <v>743</v>
      </c>
      <c r="D278" s="111" t="s">
        <v>69</v>
      </c>
      <c r="E278" s="111"/>
      <c r="F278" s="111"/>
      <c r="G278" s="111"/>
      <c r="H278" s="111"/>
    </row>
    <row r="279" spans="1:28" x14ac:dyDescent="0.2">
      <c r="C279" s="26" t="s">
        <v>744</v>
      </c>
      <c r="D279" s="111" t="s">
        <v>68</v>
      </c>
      <c r="E279" s="111"/>
      <c r="F279" s="111"/>
      <c r="G279" s="111"/>
      <c r="H279" s="111"/>
    </row>
    <row r="280" spans="1:28" x14ac:dyDescent="0.2">
      <c r="C280" s="11" t="s">
        <v>734</v>
      </c>
      <c r="D280" s="37"/>
      <c r="E280" s="37"/>
      <c r="F280" s="37">
        <f>Source!BZ101</f>
        <v>105</v>
      </c>
      <c r="G280" s="61">
        <f>(Source!AF101+Source!AE101)*Source!FX101/100</f>
        <v>84.986684999999994</v>
      </c>
      <c r="H280" s="62">
        <f>Source!X101</f>
        <v>103.55</v>
      </c>
    </row>
    <row r="281" spans="1:28" x14ac:dyDescent="0.2">
      <c r="C281" s="11" t="s">
        <v>735</v>
      </c>
      <c r="D281" s="37"/>
      <c r="E281" s="37"/>
      <c r="F281" s="37"/>
      <c r="G281" s="37" t="str">
        <f>CONCATENATE(Source!DL101,Source!FT101, "=", Source!FX101, "%")</f>
        <v>*0,9=94,5%</v>
      </c>
      <c r="H281" s="37" t="str">
        <f>CONCATENATE(Source!AT101)</f>
        <v>95</v>
      </c>
    </row>
    <row r="282" spans="1:28" x14ac:dyDescent="0.2">
      <c r="C282" s="11" t="s">
        <v>736</v>
      </c>
      <c r="D282" s="37"/>
      <c r="E282" s="37"/>
      <c r="F282" s="37">
        <f>Source!CA101</f>
        <v>55</v>
      </c>
      <c r="G282" s="61">
        <f>(Source!AF101+Source!AE101)*Source!FY101/100</f>
        <v>42.043677500000001</v>
      </c>
      <c r="H282" s="62">
        <f>Source!Y101</f>
        <v>51.23</v>
      </c>
    </row>
    <row r="283" spans="1:28" x14ac:dyDescent="0.2">
      <c r="C283" s="11" t="s">
        <v>737</v>
      </c>
      <c r="D283" s="37"/>
      <c r="E283" s="37"/>
      <c r="F283" s="37"/>
      <c r="G283" s="37" t="str">
        <f>CONCATENATE(Source!DM101,Source!FU101, "=", Source!FY101, "%")</f>
        <v>*0,85=46,75%</v>
      </c>
      <c r="H283" s="37" t="str">
        <f>CONCATENATE(Source!AU101)</f>
        <v>47</v>
      </c>
    </row>
    <row r="284" spans="1:28" x14ac:dyDescent="0.2">
      <c r="C284" s="11" t="s">
        <v>738</v>
      </c>
      <c r="D284" s="37"/>
      <c r="E284" s="37"/>
      <c r="F284" s="37"/>
      <c r="G284" s="61">
        <f>((Source!AF101+Source!AE101)*Source!FX101/100)+((Source!AF101+Source!AE101)*Source!FY101/100)+Source!AB101</f>
        <v>218.03086250000001</v>
      </c>
      <c r="H284" s="62">
        <f>Source!O101+Source!X101+Source!Y101</f>
        <v>265.08</v>
      </c>
    </row>
    <row r="285" spans="1:28" ht="14.25" x14ac:dyDescent="0.2">
      <c r="A285" s="50">
        <v>38</v>
      </c>
      <c r="B285" s="50" t="str">
        <f>Source!E103</f>
        <v>15,1</v>
      </c>
      <c r="C285" s="50" t="str">
        <f>Source!G103</f>
        <v>Грунтовка</v>
      </c>
      <c r="D285" s="50" t="str">
        <f>Source!F103</f>
        <v>14.4.01.21</v>
      </c>
      <c r="E285" s="33" t="str">
        <f>Source!H103</f>
        <v>т</v>
      </c>
      <c r="F285" s="14">
        <f>Source!I103</f>
        <v>2.2100000000000002E-3</v>
      </c>
      <c r="G285" s="24">
        <f>Source!AB103</f>
        <v>0</v>
      </c>
      <c r="H285" s="25">
        <f>Source!O103</f>
        <v>0</v>
      </c>
      <c r="T285">
        <f>Source!O103+Source!X103+Source!Y103</f>
        <v>0</v>
      </c>
      <c r="U285">
        <f>Source!P103</f>
        <v>0</v>
      </c>
      <c r="V285">
        <f>Source!S103</f>
        <v>0</v>
      </c>
      <c r="W285">
        <f>Source!Q103</f>
        <v>0</v>
      </c>
      <c r="X285">
        <f>Source!R103</f>
        <v>0</v>
      </c>
      <c r="Y285">
        <f>Source!U103</f>
        <v>0</v>
      </c>
      <c r="Z285">
        <f>Source!V103</f>
        <v>0</v>
      </c>
      <c r="AA285">
        <f>Source!X103</f>
        <v>0</v>
      </c>
      <c r="AB285">
        <f>Source!Y103</f>
        <v>0</v>
      </c>
    </row>
    <row r="286" spans="1:28" ht="14.25" x14ac:dyDescent="0.2">
      <c r="C286" s="26" t="s">
        <v>732</v>
      </c>
      <c r="D286" s="26">
        <f>Source!BC103</f>
        <v>7.13</v>
      </c>
      <c r="F286" s="14"/>
      <c r="G286" s="14"/>
      <c r="H286" s="14"/>
    </row>
    <row r="287" spans="1:28" ht="28.5" x14ac:dyDescent="0.2">
      <c r="A287" s="50">
        <v>39</v>
      </c>
      <c r="B287" s="50" t="str">
        <f>Source!E105</f>
        <v>15,2</v>
      </c>
      <c r="C287" s="50" t="str">
        <f>Source!G105</f>
        <v>Грунтовка: «Бетоконтакт», КНАУФ</v>
      </c>
      <c r="D287" s="50" t="str">
        <f>Source!F105</f>
        <v>14.3.01.01-0001</v>
      </c>
      <c r="E287" s="33" t="str">
        <f>Source!H105</f>
        <v>кг</v>
      </c>
      <c r="F287" s="14">
        <f>Source!I105</f>
        <v>2.21</v>
      </c>
      <c r="G287" s="24">
        <f>Source!AB105</f>
        <v>15.09</v>
      </c>
      <c r="H287" s="25">
        <f>Source!O105</f>
        <v>237.78</v>
      </c>
      <c r="T287">
        <f>Source!O105+Source!X105+Source!Y105</f>
        <v>237.78</v>
      </c>
      <c r="U287">
        <f>Source!P105</f>
        <v>237.78</v>
      </c>
      <c r="V287">
        <f>Source!S105</f>
        <v>0</v>
      </c>
      <c r="W287">
        <f>Source!Q105</f>
        <v>0</v>
      </c>
      <c r="X287">
        <f>Source!R105</f>
        <v>0</v>
      </c>
      <c r="Y287">
        <f>Source!U105</f>
        <v>0</v>
      </c>
      <c r="Z287">
        <f>Source!V105</f>
        <v>0</v>
      </c>
      <c r="AA287">
        <f>Source!X105</f>
        <v>0</v>
      </c>
      <c r="AB287">
        <f>Source!Y105</f>
        <v>0</v>
      </c>
    </row>
    <row r="288" spans="1:28" ht="14.25" x14ac:dyDescent="0.2">
      <c r="C288" s="26" t="s">
        <v>732</v>
      </c>
      <c r="D288" s="26">
        <f>Source!BC105</f>
        <v>7.13</v>
      </c>
      <c r="F288" s="14"/>
      <c r="G288" s="14"/>
      <c r="H288" s="14"/>
    </row>
    <row r="289" spans="1:28" ht="57" x14ac:dyDescent="0.2">
      <c r="A289" s="50">
        <v>40</v>
      </c>
      <c r="B289" s="50" t="str">
        <f>Source!E107</f>
        <v>16</v>
      </c>
      <c r="C289" s="50" t="str">
        <f>Source!G107</f>
        <v>Штукатурка поверхностей внутри здания цементно-известковым или цементным раствором по камню и бетону улучшенная стен</v>
      </c>
      <c r="D289" s="50" t="str">
        <f>Source!F107</f>
        <v>15-02-016-03</v>
      </c>
      <c r="E289" s="33" t="str">
        <f>Source!H107</f>
        <v>100 м2</v>
      </c>
      <c r="F289" s="14">
        <f>Source!I107</f>
        <v>0.35</v>
      </c>
      <c r="G289" s="24">
        <f>Source!AB107</f>
        <v>2187.56</v>
      </c>
      <c r="H289" s="25">
        <f>Source!O107</f>
        <v>5459.05</v>
      </c>
      <c r="T289">
        <f>Source!O107+Source!X107+Source!Y107</f>
        <v>9012.61</v>
      </c>
      <c r="U289">
        <f>Source!P107</f>
        <v>2820.91</v>
      </c>
      <c r="V289">
        <f>Source!S107</f>
        <v>2315.66</v>
      </c>
      <c r="W289">
        <f>Source!Q107</f>
        <v>322.48</v>
      </c>
      <c r="X289">
        <f>Source!R107</f>
        <v>186.85</v>
      </c>
      <c r="Y289">
        <f>Source!U107</f>
        <v>34.550599999999996</v>
      </c>
      <c r="Z289">
        <f>Source!V107</f>
        <v>2.7518749999999996</v>
      </c>
      <c r="AA289">
        <f>Source!X107</f>
        <v>2377.38</v>
      </c>
      <c r="AB289">
        <f>Source!Y107</f>
        <v>1176.18</v>
      </c>
    </row>
    <row r="290" spans="1:28" ht="14.25" x14ac:dyDescent="0.2">
      <c r="C290" s="26" t="str">
        <f>"Объем: "&amp;Source!I107&amp;"=35/"&amp;"100"</f>
        <v>Объем: 0,35=35/100</v>
      </c>
      <c r="F290" s="14"/>
      <c r="G290" s="14"/>
      <c r="H290" s="14"/>
    </row>
    <row r="291" spans="1:28" x14ac:dyDescent="0.2">
      <c r="C291" s="26" t="s">
        <v>730</v>
      </c>
      <c r="D291" s="26">
        <f>Source!BA107</f>
        <v>7.13</v>
      </c>
    </row>
    <row r="292" spans="1:28" x14ac:dyDescent="0.2">
      <c r="C292" s="26" t="s">
        <v>731</v>
      </c>
      <c r="D292" s="26">
        <f>Source!BB107</f>
        <v>7.13</v>
      </c>
    </row>
    <row r="293" spans="1:28" x14ac:dyDescent="0.2">
      <c r="C293" s="26" t="s">
        <v>732</v>
      </c>
      <c r="D293" s="26">
        <f>Source!BC107</f>
        <v>7.13</v>
      </c>
    </row>
    <row r="294" spans="1:28" x14ac:dyDescent="0.2">
      <c r="C294" s="26" t="s">
        <v>733</v>
      </c>
      <c r="D294" s="26">
        <f>Source!BS107</f>
        <v>7.13</v>
      </c>
    </row>
    <row r="295" spans="1:28" x14ac:dyDescent="0.2">
      <c r="C295" s="26" t="s">
        <v>740</v>
      </c>
      <c r="D295" s="111" t="s">
        <v>68</v>
      </c>
      <c r="E295" s="111"/>
      <c r="F295" s="111"/>
      <c r="G295" s="111"/>
      <c r="H295" s="111"/>
    </row>
    <row r="296" spans="1:28" x14ac:dyDescent="0.2">
      <c r="C296" s="26" t="s">
        <v>741</v>
      </c>
      <c r="D296" s="111" t="s">
        <v>68</v>
      </c>
      <c r="E296" s="111"/>
      <c r="F296" s="111"/>
      <c r="G296" s="111"/>
      <c r="H296" s="111"/>
    </row>
    <row r="297" spans="1:28" x14ac:dyDescent="0.2">
      <c r="C297" s="26" t="s">
        <v>742</v>
      </c>
      <c r="D297" s="111" t="s">
        <v>69</v>
      </c>
      <c r="E297" s="111"/>
      <c r="F297" s="111"/>
      <c r="G297" s="111"/>
      <c r="H297" s="111"/>
    </row>
    <row r="298" spans="1:28" x14ac:dyDescent="0.2">
      <c r="C298" s="26" t="s">
        <v>743</v>
      </c>
      <c r="D298" s="111" t="s">
        <v>69</v>
      </c>
      <c r="E298" s="111"/>
      <c r="F298" s="111"/>
      <c r="G298" s="111"/>
      <c r="H298" s="111"/>
    </row>
    <row r="299" spans="1:28" x14ac:dyDescent="0.2">
      <c r="C299" s="26" t="s">
        <v>744</v>
      </c>
      <c r="D299" s="111" t="s">
        <v>68</v>
      </c>
      <c r="E299" s="111"/>
      <c r="F299" s="111"/>
      <c r="G299" s="111"/>
      <c r="H299" s="111"/>
    </row>
    <row r="300" spans="1:28" x14ac:dyDescent="0.2">
      <c r="C300" s="11" t="s">
        <v>734</v>
      </c>
      <c r="D300" s="37"/>
      <c r="E300" s="37"/>
      <c r="F300" s="37">
        <f>Source!BZ107</f>
        <v>105</v>
      </c>
      <c r="G300" s="61">
        <f>(Source!AF107+Source!AE107)*Source!FX107/100</f>
        <v>947.65544999999997</v>
      </c>
      <c r="H300" s="62">
        <f>Source!X107</f>
        <v>2377.38</v>
      </c>
    </row>
    <row r="301" spans="1:28" x14ac:dyDescent="0.2">
      <c r="C301" s="11" t="s">
        <v>735</v>
      </c>
      <c r="D301" s="37"/>
      <c r="E301" s="37"/>
      <c r="F301" s="37"/>
      <c r="G301" s="37" t="str">
        <f>CONCATENATE(Source!DL107,Source!FT107, "=", Source!FX107, "%")</f>
        <v>*0,9=94,5%</v>
      </c>
      <c r="H301" s="37" t="str">
        <f>CONCATENATE(Source!AT107)</f>
        <v>95</v>
      </c>
    </row>
    <row r="302" spans="1:28" x14ac:dyDescent="0.2">
      <c r="C302" s="11" t="s">
        <v>736</v>
      </c>
      <c r="D302" s="37"/>
      <c r="E302" s="37"/>
      <c r="F302" s="37">
        <f>Source!CA107</f>
        <v>55</v>
      </c>
      <c r="G302" s="61">
        <f>(Source!AF107+Source!AE107)*Source!FY107/100</f>
        <v>468.81367499999999</v>
      </c>
      <c r="H302" s="62">
        <f>Source!Y107</f>
        <v>1176.18</v>
      </c>
    </row>
    <row r="303" spans="1:28" x14ac:dyDescent="0.2">
      <c r="C303" s="11" t="s">
        <v>737</v>
      </c>
      <c r="D303" s="37"/>
      <c r="E303" s="37"/>
      <c r="F303" s="37"/>
      <c r="G303" s="37" t="str">
        <f>CONCATENATE(Source!DM107,Source!FU107, "=", Source!FY107, "%")</f>
        <v>*0,85=46,75%</v>
      </c>
      <c r="H303" s="37" t="str">
        <f>CONCATENATE(Source!AU107)</f>
        <v>47</v>
      </c>
    </row>
    <row r="304" spans="1:28" x14ac:dyDescent="0.2">
      <c r="C304" s="11" t="s">
        <v>738</v>
      </c>
      <c r="D304" s="37"/>
      <c r="E304" s="37"/>
      <c r="F304" s="37"/>
      <c r="G304" s="61">
        <f>((Source!AF107+Source!AE107)*Source!FX107/100)+((Source!AF107+Source!AE107)*Source!FY107/100)+Source!AB107</f>
        <v>3604.029125</v>
      </c>
      <c r="H304" s="62">
        <f>Source!O107+Source!X107+Source!Y107</f>
        <v>9012.61</v>
      </c>
    </row>
    <row r="305" spans="1:28" ht="42.75" x14ac:dyDescent="0.2">
      <c r="A305" s="50">
        <v>41</v>
      </c>
      <c r="B305" s="50" t="str">
        <f>Source!E109</f>
        <v>17</v>
      </c>
      <c r="C305" s="50" t="str">
        <f>Source!G109</f>
        <v>Окраска поливинилацетатными водоэмульсионными составами улучшенная по штукатурке стен</v>
      </c>
      <c r="D305" s="50" t="str">
        <f>Source!F109</f>
        <v>15-04-005-03</v>
      </c>
      <c r="E305" s="33" t="str">
        <f>Source!H109</f>
        <v>100 м2</v>
      </c>
      <c r="F305" s="14">
        <f>Source!I109</f>
        <v>0.35</v>
      </c>
      <c r="G305" s="24">
        <f>Source!AB109</f>
        <v>735.94399999999996</v>
      </c>
      <c r="H305" s="25">
        <f>Source!O109</f>
        <v>1836.55</v>
      </c>
      <c r="T305">
        <f>Source!O109+Source!X109+Source!Y109</f>
        <v>3413.62</v>
      </c>
      <c r="U305">
        <f>Source!P109</f>
        <v>699.49</v>
      </c>
      <c r="V305">
        <f>Source!S109</f>
        <v>1104.3399999999999</v>
      </c>
      <c r="W305">
        <f>Source!Q109</f>
        <v>32.72</v>
      </c>
      <c r="X305">
        <f>Source!R109</f>
        <v>6.27</v>
      </c>
      <c r="Y305">
        <f>Source!U109</f>
        <v>17.267249999999997</v>
      </c>
      <c r="Z305">
        <f>Source!V109</f>
        <v>7.4374999999999997E-2</v>
      </c>
      <c r="AA305">
        <f>Source!X109</f>
        <v>1055.08</v>
      </c>
      <c r="AB305">
        <f>Source!Y109</f>
        <v>521.99</v>
      </c>
    </row>
    <row r="306" spans="1:28" ht="14.25" x14ac:dyDescent="0.2">
      <c r="C306" s="26" t="str">
        <f>"Объем: "&amp;Source!I109&amp;"=35/"&amp;"100"</f>
        <v>Объем: 0,35=35/100</v>
      </c>
      <c r="F306" s="14"/>
      <c r="G306" s="14"/>
      <c r="H306" s="14"/>
    </row>
    <row r="307" spans="1:28" x14ac:dyDescent="0.2">
      <c r="C307" s="26" t="s">
        <v>730</v>
      </c>
      <c r="D307" s="26">
        <f>Source!BA109</f>
        <v>7.13</v>
      </c>
    </row>
    <row r="308" spans="1:28" x14ac:dyDescent="0.2">
      <c r="C308" s="26" t="s">
        <v>731</v>
      </c>
      <c r="D308" s="26">
        <f>Source!BB109</f>
        <v>7.13</v>
      </c>
    </row>
    <row r="309" spans="1:28" x14ac:dyDescent="0.2">
      <c r="C309" s="26" t="s">
        <v>732</v>
      </c>
      <c r="D309" s="26">
        <f>Source!BC109</f>
        <v>7.13</v>
      </c>
    </row>
    <row r="310" spans="1:28" x14ac:dyDescent="0.2">
      <c r="C310" s="26" t="s">
        <v>733</v>
      </c>
      <c r="D310" s="26">
        <f>Source!BS109</f>
        <v>7.13</v>
      </c>
    </row>
    <row r="311" spans="1:28" x14ac:dyDescent="0.2">
      <c r="C311" s="26" t="s">
        <v>740</v>
      </c>
      <c r="D311" s="111" t="s">
        <v>68</v>
      </c>
      <c r="E311" s="111"/>
      <c r="F311" s="111"/>
      <c r="G311" s="111"/>
      <c r="H311" s="111"/>
    </row>
    <row r="312" spans="1:28" x14ac:dyDescent="0.2">
      <c r="C312" s="26" t="s">
        <v>741</v>
      </c>
      <c r="D312" s="111" t="s">
        <v>68</v>
      </c>
      <c r="E312" s="111"/>
      <c r="F312" s="111"/>
      <c r="G312" s="111"/>
      <c r="H312" s="111"/>
    </row>
    <row r="313" spans="1:28" x14ac:dyDescent="0.2">
      <c r="C313" s="26" t="s">
        <v>742</v>
      </c>
      <c r="D313" s="111" t="s">
        <v>69</v>
      </c>
      <c r="E313" s="111"/>
      <c r="F313" s="111"/>
      <c r="G313" s="111"/>
      <c r="H313" s="111"/>
    </row>
    <row r="314" spans="1:28" x14ac:dyDescent="0.2">
      <c r="C314" s="26" t="s">
        <v>743</v>
      </c>
      <c r="D314" s="111" t="s">
        <v>69</v>
      </c>
      <c r="E314" s="111"/>
      <c r="F314" s="111"/>
      <c r="G314" s="111"/>
      <c r="H314" s="111"/>
    </row>
    <row r="315" spans="1:28" x14ac:dyDescent="0.2">
      <c r="C315" s="26" t="s">
        <v>744</v>
      </c>
      <c r="D315" s="111" t="s">
        <v>68</v>
      </c>
      <c r="E315" s="111"/>
      <c r="F315" s="111"/>
      <c r="G315" s="111"/>
      <c r="H315" s="111"/>
    </row>
    <row r="316" spans="1:28" x14ac:dyDescent="0.2">
      <c r="C316" s="11" t="s">
        <v>734</v>
      </c>
      <c r="D316" s="37"/>
      <c r="E316" s="37"/>
      <c r="F316" s="37">
        <f>Source!BZ109</f>
        <v>105</v>
      </c>
      <c r="G316" s="61">
        <f>(Source!AF109+Source!AE109)*Source!FX109/100</f>
        <v>420.56657999999993</v>
      </c>
      <c r="H316" s="62">
        <f>Source!X109</f>
        <v>1055.08</v>
      </c>
    </row>
    <row r="317" spans="1:28" x14ac:dyDescent="0.2">
      <c r="C317" s="11" t="s">
        <v>735</v>
      </c>
      <c r="D317" s="37"/>
      <c r="E317" s="37"/>
      <c r="F317" s="37"/>
      <c r="G317" s="37" t="str">
        <f>CONCATENATE(Source!DL109,Source!FT109, "=", Source!FX109, "%")</f>
        <v>*0,9=94,5%</v>
      </c>
      <c r="H317" s="37" t="str">
        <f>CONCATENATE(Source!AT109)</f>
        <v>95</v>
      </c>
    </row>
    <row r="318" spans="1:28" x14ac:dyDescent="0.2">
      <c r="C318" s="11" t="s">
        <v>736</v>
      </c>
      <c r="D318" s="37"/>
      <c r="E318" s="37"/>
      <c r="F318" s="37">
        <f>Source!CA109</f>
        <v>55</v>
      </c>
      <c r="G318" s="61">
        <f>(Source!AF109+Source!AE109)*Source!FY109/100</f>
        <v>208.05807000000001</v>
      </c>
      <c r="H318" s="62">
        <f>Source!Y109</f>
        <v>521.99</v>
      </c>
    </row>
    <row r="319" spans="1:28" x14ac:dyDescent="0.2">
      <c r="C319" s="11" t="s">
        <v>737</v>
      </c>
      <c r="D319" s="37"/>
      <c r="E319" s="37"/>
      <c r="F319" s="37"/>
      <c r="G319" s="37" t="str">
        <f>CONCATENATE(Source!DM109,Source!FU109, "=", Source!FY109, "%")</f>
        <v>*0,85=46,75%</v>
      </c>
      <c r="H319" s="37" t="str">
        <f>CONCATENATE(Source!AU109)</f>
        <v>47</v>
      </c>
    </row>
    <row r="320" spans="1:28" x14ac:dyDescent="0.2">
      <c r="C320" s="11" t="s">
        <v>738</v>
      </c>
      <c r="D320" s="37"/>
      <c r="E320" s="37"/>
      <c r="F320" s="37"/>
      <c r="G320" s="61">
        <f>((Source!AF109+Source!AE109)*Source!FX109/100)+((Source!AF109+Source!AE109)*Source!FY109/100)+Source!AB109</f>
        <v>1364.5686499999999</v>
      </c>
      <c r="H320" s="62">
        <f>Source!O109+Source!X109+Source!Y109</f>
        <v>3413.62</v>
      </c>
    </row>
    <row r="321" spans="1:28" ht="14.25" x14ac:dyDescent="0.2">
      <c r="A321" s="50">
        <v>42</v>
      </c>
      <c r="B321" s="50" t="str">
        <f>Source!E111</f>
        <v>17,1</v>
      </c>
      <c r="C321" s="50" t="str">
        <f>Source!G111</f>
        <v>Краска водоэмульсионная</v>
      </c>
      <c r="D321" s="50" t="str">
        <f>Source!F111</f>
        <v>14.3.02.01</v>
      </c>
      <c r="E321" s="33" t="str">
        <f>Source!H111</f>
        <v>т</v>
      </c>
      <c r="F321" s="14">
        <f>Source!I111</f>
        <v>2.205E-2</v>
      </c>
      <c r="G321" s="24">
        <f>Source!AB111</f>
        <v>0</v>
      </c>
      <c r="H321" s="25">
        <f>Source!O111</f>
        <v>0</v>
      </c>
      <c r="T321">
        <f>Source!O111+Source!X111+Source!Y111</f>
        <v>0</v>
      </c>
      <c r="U321">
        <f>Source!P111</f>
        <v>0</v>
      </c>
      <c r="V321">
        <f>Source!S111</f>
        <v>0</v>
      </c>
      <c r="W321">
        <f>Source!Q111</f>
        <v>0</v>
      </c>
      <c r="X321">
        <f>Source!R111</f>
        <v>0</v>
      </c>
      <c r="Y321">
        <f>Source!U111</f>
        <v>0</v>
      </c>
      <c r="Z321">
        <f>Source!V111</f>
        <v>0</v>
      </c>
      <c r="AA321">
        <f>Source!X111</f>
        <v>0</v>
      </c>
      <c r="AB321">
        <f>Source!Y111</f>
        <v>0</v>
      </c>
    </row>
    <row r="322" spans="1:28" ht="14.25" x14ac:dyDescent="0.2">
      <c r="C322" s="26" t="s">
        <v>732</v>
      </c>
      <c r="D322" s="26">
        <f>Source!BC111</f>
        <v>7.13</v>
      </c>
      <c r="F322" s="14"/>
      <c r="G322" s="14"/>
      <c r="H322" s="14"/>
    </row>
    <row r="323" spans="1:28" ht="28.5" x14ac:dyDescent="0.2">
      <c r="A323" s="50">
        <v>43</v>
      </c>
      <c r="B323" s="50" t="str">
        <f>Source!E113</f>
        <v>17,2</v>
      </c>
      <c r="C323" s="50" t="str">
        <f>Source!G113</f>
        <v>Краска акриловая Alpina RENOVA, CAPAROL водно-дисперсионная</v>
      </c>
      <c r="D323" s="50" t="str">
        <f>Source!F113</f>
        <v>14.3.02.01-0014</v>
      </c>
      <c r="E323" s="33" t="str">
        <f>Source!H113</f>
        <v>т</v>
      </c>
      <c r="F323" s="14">
        <f>Source!I113</f>
        <v>2.205E-2</v>
      </c>
      <c r="G323" s="24">
        <f>Source!AB113</f>
        <v>7627.37</v>
      </c>
      <c r="H323" s="25">
        <f>Source!O113</f>
        <v>1199.1500000000001</v>
      </c>
      <c r="T323">
        <f>Source!O113+Source!X113+Source!Y113</f>
        <v>1199.1500000000001</v>
      </c>
      <c r="U323">
        <f>Source!P113</f>
        <v>1199.1500000000001</v>
      </c>
      <c r="V323">
        <f>Source!S113</f>
        <v>0</v>
      </c>
      <c r="W323">
        <f>Source!Q113</f>
        <v>0</v>
      </c>
      <c r="X323">
        <f>Source!R113</f>
        <v>0</v>
      </c>
      <c r="Y323">
        <f>Source!U113</f>
        <v>0</v>
      </c>
      <c r="Z323">
        <f>Source!V113</f>
        <v>0</v>
      </c>
      <c r="AA323">
        <f>Source!X113</f>
        <v>0</v>
      </c>
      <c r="AB323">
        <f>Source!Y113</f>
        <v>0</v>
      </c>
    </row>
    <row r="324" spans="1:28" ht="14.25" x14ac:dyDescent="0.2">
      <c r="C324" s="26" t="s">
        <v>732</v>
      </c>
      <c r="D324" s="26">
        <f>Source!BC113</f>
        <v>7.13</v>
      </c>
      <c r="F324" s="14"/>
      <c r="G324" s="14"/>
      <c r="H324" s="14"/>
    </row>
    <row r="325" spans="1:28" ht="42.75" x14ac:dyDescent="0.2">
      <c r="A325" s="50">
        <v>44</v>
      </c>
      <c r="B325" s="50" t="str">
        <f>Source!E115</f>
        <v>18</v>
      </c>
      <c r="C325" s="50" t="str">
        <f>Source!G115</f>
        <v>Окраска поливинилацетатными водоэмульсионными составами улучшенная по штукатурке потолков</v>
      </c>
      <c r="D325" s="50" t="str">
        <f>Source!F115</f>
        <v>15-04-005-04</v>
      </c>
      <c r="E325" s="33" t="str">
        <f>Source!H115</f>
        <v>100 м2</v>
      </c>
      <c r="F325" s="14">
        <f>Source!I115</f>
        <v>0.17</v>
      </c>
      <c r="G325" s="24">
        <f>Source!AB115</f>
        <v>867.40700000000004</v>
      </c>
      <c r="H325" s="25">
        <f>Source!O115</f>
        <v>1051.3900000000001</v>
      </c>
      <c r="T325">
        <f>Source!O115+Source!X115+Source!Y115</f>
        <v>2012.96</v>
      </c>
      <c r="U325">
        <f>Source!P115</f>
        <v>360.58</v>
      </c>
      <c r="V325">
        <f>Source!S115</f>
        <v>673.93</v>
      </c>
      <c r="W325">
        <f>Source!Q115</f>
        <v>16.88</v>
      </c>
      <c r="X325">
        <f>Source!R115</f>
        <v>3.23</v>
      </c>
      <c r="Y325">
        <f>Source!U115</f>
        <v>10.53745</v>
      </c>
      <c r="Z325">
        <f>Source!V115</f>
        <v>3.8249999999999999E-2</v>
      </c>
      <c r="AA325">
        <f>Source!X115</f>
        <v>643.29999999999995</v>
      </c>
      <c r="AB325">
        <f>Source!Y115</f>
        <v>318.27</v>
      </c>
    </row>
    <row r="326" spans="1:28" ht="14.25" x14ac:dyDescent="0.2">
      <c r="C326" s="26" t="str">
        <f>"Объем: "&amp;Source!I115&amp;"=17/"&amp;"100"</f>
        <v>Объем: 0,17=17/100</v>
      </c>
      <c r="F326" s="14"/>
      <c r="G326" s="14"/>
      <c r="H326" s="14"/>
    </row>
    <row r="327" spans="1:28" x14ac:dyDescent="0.2">
      <c r="C327" s="26" t="s">
        <v>730</v>
      </c>
      <c r="D327" s="26">
        <f>Source!BA115</f>
        <v>7.13</v>
      </c>
    </row>
    <row r="328" spans="1:28" x14ac:dyDescent="0.2">
      <c r="C328" s="26" t="s">
        <v>731</v>
      </c>
      <c r="D328" s="26">
        <f>Source!BB115</f>
        <v>7.13</v>
      </c>
    </row>
    <row r="329" spans="1:28" x14ac:dyDescent="0.2">
      <c r="C329" s="26" t="s">
        <v>732</v>
      </c>
      <c r="D329" s="26">
        <f>Source!BC115</f>
        <v>7.13</v>
      </c>
    </row>
    <row r="330" spans="1:28" x14ac:dyDescent="0.2">
      <c r="C330" s="26" t="s">
        <v>733</v>
      </c>
      <c r="D330" s="26">
        <f>Source!BS115</f>
        <v>7.13</v>
      </c>
    </row>
    <row r="331" spans="1:28" x14ac:dyDescent="0.2">
      <c r="C331" s="26" t="s">
        <v>740</v>
      </c>
      <c r="D331" s="111" t="s">
        <v>68</v>
      </c>
      <c r="E331" s="111"/>
      <c r="F331" s="111"/>
      <c r="G331" s="111"/>
      <c r="H331" s="111"/>
    </row>
    <row r="332" spans="1:28" x14ac:dyDescent="0.2">
      <c r="C332" s="26" t="s">
        <v>741</v>
      </c>
      <c r="D332" s="111" t="s">
        <v>68</v>
      </c>
      <c r="E332" s="111"/>
      <c r="F332" s="111"/>
      <c r="G332" s="111"/>
      <c r="H332" s="111"/>
    </row>
    <row r="333" spans="1:28" x14ac:dyDescent="0.2">
      <c r="C333" s="26" t="s">
        <v>742</v>
      </c>
      <c r="D333" s="111" t="s">
        <v>69</v>
      </c>
      <c r="E333" s="111"/>
      <c r="F333" s="111"/>
      <c r="G333" s="111"/>
      <c r="H333" s="111"/>
    </row>
    <row r="334" spans="1:28" x14ac:dyDescent="0.2">
      <c r="C334" s="26" t="s">
        <v>743</v>
      </c>
      <c r="D334" s="111" t="s">
        <v>69</v>
      </c>
      <c r="E334" s="111"/>
      <c r="F334" s="111"/>
      <c r="G334" s="111"/>
      <c r="H334" s="111"/>
    </row>
    <row r="335" spans="1:28" x14ac:dyDescent="0.2">
      <c r="C335" s="26" t="s">
        <v>744</v>
      </c>
      <c r="D335" s="111" t="s">
        <v>68</v>
      </c>
      <c r="E335" s="111"/>
      <c r="F335" s="111"/>
      <c r="G335" s="111"/>
      <c r="H335" s="111"/>
    </row>
    <row r="336" spans="1:28" x14ac:dyDescent="0.2">
      <c r="C336" s="11" t="s">
        <v>734</v>
      </c>
      <c r="D336" s="37"/>
      <c r="E336" s="37"/>
      <c r="F336" s="37">
        <f>Source!BZ115</f>
        <v>105</v>
      </c>
      <c r="G336" s="61">
        <f>(Source!AF115+Source!AE115)*Source!FX115/100</f>
        <v>527.93795249999994</v>
      </c>
      <c r="H336" s="62">
        <f>Source!X115</f>
        <v>643.29999999999995</v>
      </c>
    </row>
    <row r="337" spans="1:28" x14ac:dyDescent="0.2">
      <c r="C337" s="11" t="s">
        <v>735</v>
      </c>
      <c r="D337" s="37"/>
      <c r="E337" s="37"/>
      <c r="F337" s="37"/>
      <c r="G337" s="37" t="str">
        <f>CONCATENATE(Source!DL115,Source!FT115, "=", Source!FX115, "%")</f>
        <v>*0,9=94,5%</v>
      </c>
      <c r="H337" s="37" t="str">
        <f>CONCATENATE(Source!AT115)</f>
        <v>95</v>
      </c>
    </row>
    <row r="338" spans="1:28" x14ac:dyDescent="0.2">
      <c r="C338" s="11" t="s">
        <v>736</v>
      </c>
      <c r="D338" s="37"/>
      <c r="E338" s="37"/>
      <c r="F338" s="37">
        <f>Source!CA115</f>
        <v>55</v>
      </c>
      <c r="G338" s="61">
        <f>(Source!AF115+Source!AE115)*Source!FY115/100</f>
        <v>261.17565374999998</v>
      </c>
      <c r="H338" s="62">
        <f>Source!Y115</f>
        <v>318.27</v>
      </c>
    </row>
    <row r="339" spans="1:28" x14ac:dyDescent="0.2">
      <c r="C339" s="11" t="s">
        <v>737</v>
      </c>
      <c r="D339" s="37"/>
      <c r="E339" s="37"/>
      <c r="F339" s="37"/>
      <c r="G339" s="37" t="str">
        <f>CONCATENATE(Source!DM115,Source!FU115, "=", Source!FY115, "%")</f>
        <v>*0,85=46,75%</v>
      </c>
      <c r="H339" s="37" t="str">
        <f>CONCATENATE(Source!AU115)</f>
        <v>47</v>
      </c>
    </row>
    <row r="340" spans="1:28" x14ac:dyDescent="0.2">
      <c r="C340" s="11" t="s">
        <v>738</v>
      </c>
      <c r="D340" s="37"/>
      <c r="E340" s="37"/>
      <c r="F340" s="37"/>
      <c r="G340" s="61">
        <f>((Source!AF115+Source!AE115)*Source!FX115/100)+((Source!AF115+Source!AE115)*Source!FY115/100)+Source!AB115</f>
        <v>1656.5206062500001</v>
      </c>
      <c r="H340" s="62">
        <f>Source!O115+Source!X115+Source!Y115</f>
        <v>2012.96</v>
      </c>
    </row>
    <row r="341" spans="1:28" ht="14.25" x14ac:dyDescent="0.2">
      <c r="A341" s="50">
        <v>45</v>
      </c>
      <c r="B341" s="50" t="str">
        <f>Source!E117</f>
        <v>18,1</v>
      </c>
      <c r="C341" s="50" t="str">
        <f>Source!G117</f>
        <v>Краска водоэмульсионная</v>
      </c>
      <c r="D341" s="50" t="str">
        <f>Source!F117</f>
        <v>14.3.02.01</v>
      </c>
      <c r="E341" s="33" t="str">
        <f>Source!H117</f>
        <v>т</v>
      </c>
      <c r="F341" s="14">
        <f>Source!I117</f>
        <v>1.1730000000000003E-2</v>
      </c>
      <c r="G341" s="24">
        <f>Source!AB117</f>
        <v>0</v>
      </c>
      <c r="H341" s="25">
        <f>Source!O117</f>
        <v>0</v>
      </c>
      <c r="T341">
        <f>Source!O117+Source!X117+Source!Y117</f>
        <v>0</v>
      </c>
      <c r="U341">
        <f>Source!P117</f>
        <v>0</v>
      </c>
      <c r="V341">
        <f>Source!S117</f>
        <v>0</v>
      </c>
      <c r="W341">
        <f>Source!Q117</f>
        <v>0</v>
      </c>
      <c r="X341">
        <f>Source!R117</f>
        <v>0</v>
      </c>
      <c r="Y341">
        <f>Source!U117</f>
        <v>0</v>
      </c>
      <c r="Z341">
        <f>Source!V117</f>
        <v>0</v>
      </c>
      <c r="AA341">
        <f>Source!X117</f>
        <v>0</v>
      </c>
      <c r="AB341">
        <f>Source!Y117</f>
        <v>0</v>
      </c>
    </row>
    <row r="342" spans="1:28" ht="14.25" x14ac:dyDescent="0.2">
      <c r="C342" s="26" t="s">
        <v>732</v>
      </c>
      <c r="D342" s="26">
        <f>Source!BC117</f>
        <v>7.13</v>
      </c>
      <c r="F342" s="14"/>
      <c r="G342" s="14"/>
      <c r="H342" s="14"/>
    </row>
    <row r="343" spans="1:28" ht="28.5" x14ac:dyDescent="0.2">
      <c r="A343" s="50">
        <v>46</v>
      </c>
      <c r="B343" s="50" t="str">
        <f>Source!E119</f>
        <v>18,2</v>
      </c>
      <c r="C343" s="50" t="str">
        <f>Source!G119</f>
        <v>Краска акриловая Alpina RENOVA, CAPAROL водно-дисперсионная</v>
      </c>
      <c r="D343" s="50" t="str">
        <f>Source!F119</f>
        <v>14.3.02.01-0014</v>
      </c>
      <c r="E343" s="33" t="str">
        <f>Source!H119</f>
        <v>т</v>
      </c>
      <c r="F343" s="14">
        <f>Source!I119</f>
        <v>1.1730000000000003E-2</v>
      </c>
      <c r="G343" s="24">
        <f>Source!AB119</f>
        <v>7627.37</v>
      </c>
      <c r="H343" s="25">
        <f>Source!O119</f>
        <v>637.91</v>
      </c>
      <c r="T343">
        <f>Source!O119+Source!X119+Source!Y119</f>
        <v>637.91</v>
      </c>
      <c r="U343">
        <f>Source!P119</f>
        <v>637.91</v>
      </c>
      <c r="V343">
        <f>Source!S119</f>
        <v>0</v>
      </c>
      <c r="W343">
        <f>Source!Q119</f>
        <v>0</v>
      </c>
      <c r="X343">
        <f>Source!R119</f>
        <v>0</v>
      </c>
      <c r="Y343">
        <f>Source!U119</f>
        <v>0</v>
      </c>
      <c r="Z343">
        <f>Source!V119</f>
        <v>0</v>
      </c>
      <c r="AA343">
        <f>Source!X119</f>
        <v>0</v>
      </c>
      <c r="AB343">
        <f>Source!Y119</f>
        <v>0</v>
      </c>
    </row>
    <row r="344" spans="1:28" ht="14.25" x14ac:dyDescent="0.2">
      <c r="C344" s="26" t="s">
        <v>732</v>
      </c>
      <c r="D344" s="26">
        <f>Source!BC119</f>
        <v>7.13</v>
      </c>
      <c r="F344" s="14"/>
      <c r="G344" s="14"/>
      <c r="H344" s="14"/>
    </row>
    <row r="345" spans="1:28" ht="71.25" x14ac:dyDescent="0.2">
      <c r="A345" s="50">
        <v>47</v>
      </c>
      <c r="B345" s="50" t="str">
        <f>Source!E121</f>
        <v>19</v>
      </c>
      <c r="C345" s="50" t="str">
        <f>Source!G121</f>
        <v>Установка в жилых и общественных зданиях оконных блоков из ПВХ профилей поворотных (откидных, поворотно-откидных) с площадью проема до 2 м2 двухстворчатых</v>
      </c>
      <c r="D345" s="50" t="str">
        <f>Source!F121</f>
        <v>10-01-034-05</v>
      </c>
      <c r="E345" s="33" t="str">
        <f>Source!H121</f>
        <v>100 м2</v>
      </c>
      <c r="F345" s="14">
        <f>Source!I121</f>
        <v>2.1399999999999999E-2</v>
      </c>
      <c r="G345" s="24">
        <f>Source!AB121</f>
        <v>13391.3585</v>
      </c>
      <c r="H345" s="25">
        <f>Source!O121</f>
        <v>2043.28</v>
      </c>
      <c r="T345">
        <f>Source!O121+Source!X121+Source!Y121</f>
        <v>2523.3700000000003</v>
      </c>
      <c r="U345">
        <f>Source!P121</f>
        <v>1700.42</v>
      </c>
      <c r="V345">
        <f>Source!S121</f>
        <v>287.63</v>
      </c>
      <c r="W345">
        <f>Source!Q121</f>
        <v>55.23</v>
      </c>
      <c r="X345">
        <f>Source!R121</f>
        <v>12.43</v>
      </c>
      <c r="Y345">
        <f>Source!U121</f>
        <v>4.6156055</v>
      </c>
      <c r="Z345">
        <f>Source!V121</f>
        <v>0.1425775</v>
      </c>
      <c r="AA345">
        <f>Source!X121</f>
        <v>318.06</v>
      </c>
      <c r="AB345">
        <f>Source!Y121</f>
        <v>162.03</v>
      </c>
    </row>
    <row r="346" spans="1:28" ht="14.25" x14ac:dyDescent="0.2">
      <c r="C346" s="26" t="str">
        <f>"Объем: "&amp;Source!I121&amp;"=2,14/"&amp;"100"</f>
        <v>Объем: 0,0214=2,14/100</v>
      </c>
      <c r="F346" s="14"/>
      <c r="G346" s="14"/>
      <c r="H346" s="14"/>
    </row>
    <row r="347" spans="1:28" x14ac:dyDescent="0.2">
      <c r="C347" s="26" t="s">
        <v>730</v>
      </c>
      <c r="D347" s="26">
        <f>Source!BA121</f>
        <v>7.13</v>
      </c>
    </row>
    <row r="348" spans="1:28" x14ac:dyDescent="0.2">
      <c r="C348" s="26" t="s">
        <v>731</v>
      </c>
      <c r="D348" s="26">
        <f>Source!BB121</f>
        <v>7.13</v>
      </c>
    </row>
    <row r="349" spans="1:28" x14ac:dyDescent="0.2">
      <c r="C349" s="26" t="s">
        <v>732</v>
      </c>
      <c r="D349" s="26">
        <f>Source!BC121</f>
        <v>7.13</v>
      </c>
    </row>
    <row r="350" spans="1:28" x14ac:dyDescent="0.2">
      <c r="C350" s="26" t="s">
        <v>733</v>
      </c>
      <c r="D350" s="26">
        <f>Source!BS121</f>
        <v>7.13</v>
      </c>
    </row>
    <row r="351" spans="1:28" x14ac:dyDescent="0.2">
      <c r="C351" s="26" t="s">
        <v>740</v>
      </c>
      <c r="D351" s="111" t="s">
        <v>68</v>
      </c>
      <c r="E351" s="111"/>
      <c r="F351" s="111"/>
      <c r="G351" s="111"/>
      <c r="H351" s="111"/>
    </row>
    <row r="352" spans="1:28" x14ac:dyDescent="0.2">
      <c r="C352" s="26" t="s">
        <v>741</v>
      </c>
      <c r="D352" s="111" t="s">
        <v>68</v>
      </c>
      <c r="E352" s="111"/>
      <c r="F352" s="111"/>
      <c r="G352" s="111"/>
      <c r="H352" s="111"/>
    </row>
    <row r="353" spans="1:28" x14ac:dyDescent="0.2">
      <c r="C353" s="26" t="s">
        <v>742</v>
      </c>
      <c r="D353" s="111" t="s">
        <v>69</v>
      </c>
      <c r="E353" s="111"/>
      <c r="F353" s="111"/>
      <c r="G353" s="111"/>
      <c r="H353" s="111"/>
    </row>
    <row r="354" spans="1:28" x14ac:dyDescent="0.2">
      <c r="C354" s="26" t="s">
        <v>743</v>
      </c>
      <c r="D354" s="111" t="s">
        <v>69</v>
      </c>
      <c r="E354" s="111"/>
      <c r="F354" s="111"/>
      <c r="G354" s="111"/>
      <c r="H354" s="111"/>
    </row>
    <row r="355" spans="1:28" x14ac:dyDescent="0.2">
      <c r="C355" s="26" t="s">
        <v>744</v>
      </c>
      <c r="D355" s="111" t="s">
        <v>68</v>
      </c>
      <c r="E355" s="111"/>
      <c r="F355" s="111"/>
      <c r="G355" s="111"/>
      <c r="H355" s="111"/>
    </row>
    <row r="356" spans="1:28" x14ac:dyDescent="0.2">
      <c r="C356" s="11" t="s">
        <v>734</v>
      </c>
      <c r="D356" s="37"/>
      <c r="E356" s="37"/>
      <c r="F356" s="37">
        <f>Source!BZ121</f>
        <v>118</v>
      </c>
      <c r="G356" s="61">
        <f>(Source!AF121+Source!AE121)*Source!FX121/100</f>
        <v>2088.4559220000001</v>
      </c>
      <c r="H356" s="62">
        <f>Source!X121</f>
        <v>318.06</v>
      </c>
    </row>
    <row r="357" spans="1:28" x14ac:dyDescent="0.2">
      <c r="C357" s="11" t="s">
        <v>735</v>
      </c>
      <c r="D357" s="37"/>
      <c r="E357" s="37"/>
      <c r="F357" s="37"/>
      <c r="G357" s="37" t="str">
        <f>CONCATENATE(Source!DL121,Source!FT121, "=", Source!FX121, "%")</f>
        <v>*0,9=106,2%</v>
      </c>
      <c r="H357" s="37" t="str">
        <f>CONCATENATE(Source!AT121)</f>
        <v>106</v>
      </c>
    </row>
    <row r="358" spans="1:28" x14ac:dyDescent="0.2">
      <c r="C358" s="11" t="s">
        <v>736</v>
      </c>
      <c r="D358" s="37"/>
      <c r="E358" s="37"/>
      <c r="F358" s="37">
        <f>Source!CA121</f>
        <v>63</v>
      </c>
      <c r="G358" s="61">
        <f>(Source!AF121+Source!AE121)*Source!FY121/100</f>
        <v>1053.0773505</v>
      </c>
      <c r="H358" s="62">
        <f>Source!Y121</f>
        <v>162.03</v>
      </c>
    </row>
    <row r="359" spans="1:28" x14ac:dyDescent="0.2">
      <c r="C359" s="11" t="s">
        <v>737</v>
      </c>
      <c r="D359" s="37"/>
      <c r="E359" s="37"/>
      <c r="F359" s="37"/>
      <c r="G359" s="37" t="str">
        <f>CONCATENATE(Source!DM121,Source!FU121, "=", Source!FY121, "%")</f>
        <v>*0,85=53,55%</v>
      </c>
      <c r="H359" s="37" t="str">
        <f>CONCATENATE(Source!AU121)</f>
        <v>54</v>
      </c>
    </row>
    <row r="360" spans="1:28" x14ac:dyDescent="0.2">
      <c r="C360" s="11" t="s">
        <v>738</v>
      </c>
      <c r="D360" s="37"/>
      <c r="E360" s="37"/>
      <c r="F360" s="37"/>
      <c r="G360" s="61">
        <f>((Source!AF121+Source!AE121)*Source!FX121/100)+((Source!AF121+Source!AE121)*Source!FY121/100)+Source!AB121</f>
        <v>16532.891772499999</v>
      </c>
      <c r="H360" s="62">
        <f>Source!O121+Source!X121+Source!Y121</f>
        <v>2523.3700000000003</v>
      </c>
    </row>
    <row r="361" spans="1:28" ht="14.25" x14ac:dyDescent="0.2">
      <c r="A361" s="50">
        <v>48</v>
      </c>
      <c r="B361" s="50" t="str">
        <f>Source!E123</f>
        <v>19,1</v>
      </c>
      <c r="C361" s="50" t="str">
        <f>Source!G123</f>
        <v>Блоки оконные пластиковые</v>
      </c>
      <c r="D361" s="50" t="str">
        <f>Source!F123</f>
        <v>11.3.02.03</v>
      </c>
      <c r="E361" s="33" t="str">
        <f>Source!H123</f>
        <v>м2</v>
      </c>
      <c r="F361" s="14">
        <f>Source!I123</f>
        <v>2.14</v>
      </c>
      <c r="G361" s="24">
        <f>Source!AB123</f>
        <v>0</v>
      </c>
      <c r="H361" s="25">
        <f>Source!O123</f>
        <v>0</v>
      </c>
      <c r="T361">
        <f>Source!O123+Source!X123+Source!Y123</f>
        <v>0</v>
      </c>
      <c r="U361">
        <f>Source!P123</f>
        <v>0</v>
      </c>
      <c r="V361">
        <f>Source!S123</f>
        <v>0</v>
      </c>
      <c r="W361">
        <f>Source!Q123</f>
        <v>0</v>
      </c>
      <c r="X361">
        <f>Source!R123</f>
        <v>0</v>
      </c>
      <c r="Y361">
        <f>Source!U123</f>
        <v>0</v>
      </c>
      <c r="Z361">
        <f>Source!V123</f>
        <v>0</v>
      </c>
      <c r="AA361">
        <f>Source!X123</f>
        <v>0</v>
      </c>
      <c r="AB361">
        <f>Source!Y123</f>
        <v>0</v>
      </c>
    </row>
    <row r="362" spans="1:28" ht="14.25" x14ac:dyDescent="0.2">
      <c r="C362" s="26" t="s">
        <v>732</v>
      </c>
      <c r="D362" s="26">
        <f>Source!BC123</f>
        <v>7.13</v>
      </c>
      <c r="F362" s="14"/>
      <c r="G362" s="14"/>
      <c r="H362" s="14"/>
    </row>
    <row r="363" spans="1:28" ht="71.25" x14ac:dyDescent="0.2">
      <c r="A363" s="50">
        <v>49</v>
      </c>
      <c r="B363" s="50" t="str">
        <f>Source!E125</f>
        <v>19,2</v>
      </c>
      <c r="C363" s="50" t="str">
        <f>Source!G125</f>
        <v>Блок оконный пластиковый двустворчатый, с глухой и поворотно-откидной створкой, двухкамерным стеклопакетом (32 мм), площадью до 2 м2</v>
      </c>
      <c r="D363" s="50" t="str">
        <f>Source!F125</f>
        <v>11.3.02.01-0016</v>
      </c>
      <c r="E363" s="33" t="str">
        <f>Source!H125</f>
        <v>м2</v>
      </c>
      <c r="F363" s="14">
        <f>Source!I125</f>
        <v>2.14</v>
      </c>
      <c r="G363" s="24">
        <f>Source!AB125</f>
        <v>3174.78</v>
      </c>
      <c r="H363" s="25">
        <f>Source!O125</f>
        <v>48441.43</v>
      </c>
      <c r="T363">
        <f>Source!O125+Source!X125+Source!Y125</f>
        <v>48441.43</v>
      </c>
      <c r="U363">
        <f>Source!P125</f>
        <v>48441.43</v>
      </c>
      <c r="V363">
        <f>Source!S125</f>
        <v>0</v>
      </c>
      <c r="W363">
        <f>Source!Q125</f>
        <v>0</v>
      </c>
      <c r="X363">
        <f>Source!R125</f>
        <v>0</v>
      </c>
      <c r="Y363">
        <f>Source!U125</f>
        <v>0</v>
      </c>
      <c r="Z363">
        <f>Source!V125</f>
        <v>0</v>
      </c>
      <c r="AA363">
        <f>Source!X125</f>
        <v>0</v>
      </c>
      <c r="AB363">
        <f>Source!Y125</f>
        <v>0</v>
      </c>
    </row>
    <row r="364" spans="1:28" ht="14.25" x14ac:dyDescent="0.2">
      <c r="C364" s="26" t="s">
        <v>732</v>
      </c>
      <c r="D364" s="26">
        <f>Source!BC125</f>
        <v>7.13</v>
      </c>
      <c r="F364" s="14"/>
      <c r="G364" s="14"/>
      <c r="H364" s="14"/>
    </row>
    <row r="365" spans="1:28" ht="28.5" x14ac:dyDescent="0.2">
      <c r="A365" s="50">
        <v>50</v>
      </c>
      <c r="B365" s="50" t="str">
        <f>Source!E127</f>
        <v>20</v>
      </c>
      <c r="C365" s="50" t="str">
        <f>Source!G127</f>
        <v>Установка подоконных досок из ПВХ в каменных стенах толщиной до 0,51 м</v>
      </c>
      <c r="D365" s="50" t="str">
        <f>Source!F127</f>
        <v>10-01-035-01</v>
      </c>
      <c r="E365" s="33" t="str">
        <f>Source!H127</f>
        <v>100 м</v>
      </c>
      <c r="F365" s="14">
        <f>Source!I127</f>
        <v>1.5800000000000002E-2</v>
      </c>
      <c r="G365" s="24">
        <f>Source!AB127</f>
        <v>4213.95</v>
      </c>
      <c r="H365" s="25">
        <f>Source!O127</f>
        <v>474.72</v>
      </c>
      <c r="T365">
        <f>Source!O127+Source!X127+Source!Y127</f>
        <v>512.70000000000005</v>
      </c>
      <c r="U365">
        <f>Source!P127</f>
        <v>449.74</v>
      </c>
      <c r="V365">
        <f>Source!S127</f>
        <v>23.42</v>
      </c>
      <c r="W365">
        <f>Source!Q127</f>
        <v>1.56</v>
      </c>
      <c r="X365">
        <f>Source!R127</f>
        <v>0.32</v>
      </c>
      <c r="Y365">
        <f>Source!U127</f>
        <v>0.38502230000000004</v>
      </c>
      <c r="Z365">
        <f>Source!V127</f>
        <v>3.7525000000000002E-3</v>
      </c>
      <c r="AA365">
        <f>Source!X127</f>
        <v>25.16</v>
      </c>
      <c r="AB365">
        <f>Source!Y127</f>
        <v>12.82</v>
      </c>
    </row>
    <row r="366" spans="1:28" ht="14.25" x14ac:dyDescent="0.2">
      <c r="C366" s="26" t="str">
        <f>"Объем: "&amp;Source!I127&amp;"=1,58/"&amp;"100"</f>
        <v>Объем: 0,0158=1,58/100</v>
      </c>
      <c r="F366" s="14"/>
      <c r="G366" s="14"/>
      <c r="H366" s="14"/>
    </row>
    <row r="367" spans="1:28" x14ac:dyDescent="0.2">
      <c r="C367" s="26" t="s">
        <v>730</v>
      </c>
      <c r="D367" s="26">
        <f>Source!BA127</f>
        <v>7.13</v>
      </c>
    </row>
    <row r="368" spans="1:28" x14ac:dyDescent="0.2">
      <c r="C368" s="26" t="s">
        <v>731</v>
      </c>
      <c r="D368" s="26">
        <f>Source!BB127</f>
        <v>7.13</v>
      </c>
    </row>
    <row r="369" spans="1:28" x14ac:dyDescent="0.2">
      <c r="C369" s="26" t="s">
        <v>732</v>
      </c>
      <c r="D369" s="26">
        <f>Source!BC127</f>
        <v>7.13</v>
      </c>
    </row>
    <row r="370" spans="1:28" x14ac:dyDescent="0.2">
      <c r="C370" s="26" t="s">
        <v>733</v>
      </c>
      <c r="D370" s="26">
        <f>Source!BS127</f>
        <v>7.13</v>
      </c>
    </row>
    <row r="371" spans="1:28" x14ac:dyDescent="0.2">
      <c r="C371" s="26" t="s">
        <v>740</v>
      </c>
      <c r="D371" s="111" t="s">
        <v>68</v>
      </c>
      <c r="E371" s="111"/>
      <c r="F371" s="111"/>
      <c r="G371" s="111"/>
      <c r="H371" s="111"/>
    </row>
    <row r="372" spans="1:28" x14ac:dyDescent="0.2">
      <c r="C372" s="26" t="s">
        <v>741</v>
      </c>
      <c r="D372" s="111" t="s">
        <v>68</v>
      </c>
      <c r="E372" s="111"/>
      <c r="F372" s="111"/>
      <c r="G372" s="111"/>
      <c r="H372" s="111"/>
    </row>
    <row r="373" spans="1:28" x14ac:dyDescent="0.2">
      <c r="C373" s="26" t="s">
        <v>742</v>
      </c>
      <c r="D373" s="111" t="s">
        <v>69</v>
      </c>
      <c r="E373" s="111"/>
      <c r="F373" s="111"/>
      <c r="G373" s="111"/>
      <c r="H373" s="111"/>
    </row>
    <row r="374" spans="1:28" x14ac:dyDescent="0.2">
      <c r="C374" s="26" t="s">
        <v>743</v>
      </c>
      <c r="D374" s="111" t="s">
        <v>69</v>
      </c>
      <c r="E374" s="111"/>
      <c r="F374" s="111"/>
      <c r="G374" s="111"/>
      <c r="H374" s="111"/>
    </row>
    <row r="375" spans="1:28" x14ac:dyDescent="0.2">
      <c r="C375" s="26" t="s">
        <v>744</v>
      </c>
      <c r="D375" s="111" t="s">
        <v>68</v>
      </c>
      <c r="E375" s="111"/>
      <c r="F375" s="111"/>
      <c r="G375" s="111"/>
      <c r="H375" s="111"/>
    </row>
    <row r="376" spans="1:28" x14ac:dyDescent="0.2">
      <c r="C376" s="11" t="s">
        <v>734</v>
      </c>
      <c r="D376" s="37"/>
      <c r="E376" s="37"/>
      <c r="F376" s="37">
        <f>Source!BZ127</f>
        <v>118</v>
      </c>
      <c r="G376" s="61">
        <f>(Source!AF127+Source!AE127)*Source!FX127/100</f>
        <v>223.77667499999998</v>
      </c>
      <c r="H376" s="62">
        <f>Source!X127</f>
        <v>25.16</v>
      </c>
    </row>
    <row r="377" spans="1:28" x14ac:dyDescent="0.2">
      <c r="C377" s="11" t="s">
        <v>735</v>
      </c>
      <c r="D377" s="37"/>
      <c r="E377" s="37"/>
      <c r="F377" s="37"/>
      <c r="G377" s="37" t="str">
        <f>CONCATENATE(Source!DL127,Source!FT127, "=", Source!FX127, "%")</f>
        <v>*0,9=106,2%</v>
      </c>
      <c r="H377" s="37" t="str">
        <f>CONCATENATE(Source!AT127)</f>
        <v>106</v>
      </c>
    </row>
    <row r="378" spans="1:28" x14ac:dyDescent="0.2">
      <c r="C378" s="11" t="s">
        <v>736</v>
      </c>
      <c r="D378" s="37"/>
      <c r="E378" s="37"/>
      <c r="F378" s="37">
        <f>Source!CA127</f>
        <v>63</v>
      </c>
      <c r="G378" s="61">
        <f>(Source!AF127+Source!AE127)*Source!FY127/100</f>
        <v>112.83654375</v>
      </c>
      <c r="H378" s="62">
        <f>Source!Y127</f>
        <v>12.82</v>
      </c>
    </row>
    <row r="379" spans="1:28" x14ac:dyDescent="0.2">
      <c r="C379" s="11" t="s">
        <v>737</v>
      </c>
      <c r="D379" s="37"/>
      <c r="E379" s="37"/>
      <c r="F379" s="37"/>
      <c r="G379" s="37" t="str">
        <f>CONCATENATE(Source!DM127,Source!FU127, "=", Source!FY127, "%")</f>
        <v>*0,85=53,55%</v>
      </c>
      <c r="H379" s="37" t="str">
        <f>CONCATENATE(Source!AU127)</f>
        <v>54</v>
      </c>
    </row>
    <row r="380" spans="1:28" x14ac:dyDescent="0.2">
      <c r="C380" s="11" t="s">
        <v>738</v>
      </c>
      <c r="D380" s="37"/>
      <c r="E380" s="37"/>
      <c r="F380" s="37"/>
      <c r="G380" s="61">
        <f>((Source!AF127+Source!AE127)*Source!FX127/100)+((Source!AF127+Source!AE127)*Source!FY127/100)+Source!AB127</f>
        <v>4550.5632187499996</v>
      </c>
      <c r="H380" s="62">
        <f>Source!O127+Source!X127+Source!Y127</f>
        <v>512.70000000000005</v>
      </c>
    </row>
    <row r="381" spans="1:28" ht="28.5" x14ac:dyDescent="0.2">
      <c r="A381" s="50">
        <v>51</v>
      </c>
      <c r="B381" s="50" t="str">
        <f>Source!E129</f>
        <v>20,1</v>
      </c>
      <c r="C381" s="50" t="str">
        <f>Source!G129</f>
        <v>Доски подоконные ПВХ, шириной 400 мм</v>
      </c>
      <c r="D381" s="50" t="str">
        <f>Source!F129</f>
        <v>11.3.03.01-0007</v>
      </c>
      <c r="E381" s="33" t="str">
        <f>Source!H129</f>
        <v>м</v>
      </c>
      <c r="F381" s="14">
        <f>Source!I129</f>
        <v>1.58</v>
      </c>
      <c r="G381" s="24">
        <f>Source!AB129</f>
        <v>49.56</v>
      </c>
      <c r="H381" s="25">
        <f>Source!O129</f>
        <v>558.30999999999995</v>
      </c>
      <c r="T381">
        <f>Source!O129+Source!X129+Source!Y129</f>
        <v>558.30999999999995</v>
      </c>
      <c r="U381">
        <f>Source!P129</f>
        <v>558.30999999999995</v>
      </c>
      <c r="V381">
        <f>Source!S129</f>
        <v>0</v>
      </c>
      <c r="W381">
        <f>Source!Q129</f>
        <v>0</v>
      </c>
      <c r="X381">
        <f>Source!R129</f>
        <v>0</v>
      </c>
      <c r="Y381">
        <f>Source!U129</f>
        <v>0</v>
      </c>
      <c r="Z381">
        <f>Source!V129</f>
        <v>0</v>
      </c>
      <c r="AA381">
        <f>Source!X129</f>
        <v>0</v>
      </c>
      <c r="AB381">
        <f>Source!Y129</f>
        <v>0</v>
      </c>
    </row>
    <row r="382" spans="1:28" ht="14.25" x14ac:dyDescent="0.2">
      <c r="C382" s="26" t="s">
        <v>732</v>
      </c>
      <c r="D382" s="26">
        <f>Source!BC129</f>
        <v>7.13</v>
      </c>
      <c r="F382" s="14"/>
      <c r="G382" s="14"/>
      <c r="H382" s="14"/>
    </row>
    <row r="383" spans="1:28" ht="42.75" x14ac:dyDescent="0.2">
      <c r="A383" s="50">
        <v>52</v>
      </c>
      <c r="B383" s="50" t="str">
        <f>Source!E131</f>
        <v>21</v>
      </c>
      <c r="C383" s="50" t="str">
        <f>Source!G131</f>
        <v>Устройство мелких покрытий (брандмауэры, парапеты, свесы и т.п.) из листовой оцинкованной стали</v>
      </c>
      <c r="D383" s="50" t="str">
        <f>Source!F131</f>
        <v>12-01-010-01</v>
      </c>
      <c r="E383" s="33" t="str">
        <f>Source!H131</f>
        <v>100 м2</v>
      </c>
      <c r="F383" s="14">
        <f>Source!I131</f>
        <v>3.2000000000000002E-3</v>
      </c>
      <c r="G383" s="24">
        <f>Source!AB131</f>
        <v>10023.954</v>
      </c>
      <c r="H383" s="25">
        <f>Source!O131</f>
        <v>228.71</v>
      </c>
      <c r="T383">
        <f>Source!O131+Source!X131+Source!Y131</f>
        <v>270.02</v>
      </c>
      <c r="U383">
        <f>Source!P131</f>
        <v>202.85</v>
      </c>
      <c r="V383">
        <f>Source!S131</f>
        <v>25.24</v>
      </c>
      <c r="W383">
        <f>Source!Q131</f>
        <v>0.62</v>
      </c>
      <c r="X383">
        <f>Source!R131</f>
        <v>0.1</v>
      </c>
      <c r="Y383">
        <f>Source!U131</f>
        <v>0.41492000000000001</v>
      </c>
      <c r="Z383">
        <f>Source!V131</f>
        <v>1.0800000000000002E-3</v>
      </c>
      <c r="AA383">
        <f>Source!X131</f>
        <v>27.37</v>
      </c>
      <c r="AB383">
        <f>Source!Y131</f>
        <v>13.94</v>
      </c>
    </row>
    <row r="384" spans="1:28" ht="14.25" x14ac:dyDescent="0.2">
      <c r="C384" s="26" t="str">
        <f>"Объем: "&amp;Source!I131&amp;"=0,32/"&amp;"100"</f>
        <v>Объем: 0,0032=0,32/100</v>
      </c>
      <c r="F384" s="14"/>
      <c r="G384" s="14"/>
      <c r="H384" s="14"/>
    </row>
    <row r="385" spans="1:28" x14ac:dyDescent="0.2">
      <c r="C385" s="26" t="s">
        <v>730</v>
      </c>
      <c r="D385" s="26">
        <f>Source!BA131</f>
        <v>7.13</v>
      </c>
    </row>
    <row r="386" spans="1:28" x14ac:dyDescent="0.2">
      <c r="C386" s="26" t="s">
        <v>731</v>
      </c>
      <c r="D386" s="26">
        <f>Source!BB131</f>
        <v>7.13</v>
      </c>
    </row>
    <row r="387" spans="1:28" x14ac:dyDescent="0.2">
      <c r="C387" s="26" t="s">
        <v>732</v>
      </c>
      <c r="D387" s="26">
        <f>Source!BC131</f>
        <v>7.13</v>
      </c>
    </row>
    <row r="388" spans="1:28" x14ac:dyDescent="0.2">
      <c r="C388" s="26" t="s">
        <v>733</v>
      </c>
      <c r="D388" s="26">
        <f>Source!BS131</f>
        <v>7.13</v>
      </c>
    </row>
    <row r="389" spans="1:28" x14ac:dyDescent="0.2">
      <c r="C389" s="26" t="s">
        <v>740</v>
      </c>
      <c r="D389" s="111" t="s">
        <v>68</v>
      </c>
      <c r="E389" s="111"/>
      <c r="F389" s="111"/>
      <c r="G389" s="111"/>
      <c r="H389" s="111"/>
    </row>
    <row r="390" spans="1:28" x14ac:dyDescent="0.2">
      <c r="C390" s="26" t="s">
        <v>741</v>
      </c>
      <c r="D390" s="111" t="s">
        <v>68</v>
      </c>
      <c r="E390" s="111"/>
      <c r="F390" s="111"/>
      <c r="G390" s="111"/>
      <c r="H390" s="111"/>
    </row>
    <row r="391" spans="1:28" x14ac:dyDescent="0.2">
      <c r="C391" s="26" t="s">
        <v>742</v>
      </c>
      <c r="D391" s="111" t="s">
        <v>69</v>
      </c>
      <c r="E391" s="111"/>
      <c r="F391" s="111"/>
      <c r="G391" s="111"/>
      <c r="H391" s="111"/>
    </row>
    <row r="392" spans="1:28" x14ac:dyDescent="0.2">
      <c r="C392" s="26" t="s">
        <v>743</v>
      </c>
      <c r="D392" s="111" t="s">
        <v>69</v>
      </c>
      <c r="E392" s="111"/>
      <c r="F392" s="111"/>
      <c r="G392" s="111"/>
      <c r="H392" s="111"/>
    </row>
    <row r="393" spans="1:28" x14ac:dyDescent="0.2">
      <c r="C393" s="26" t="s">
        <v>744</v>
      </c>
      <c r="D393" s="111" t="s">
        <v>68</v>
      </c>
      <c r="E393" s="111"/>
      <c r="F393" s="111"/>
      <c r="G393" s="111"/>
      <c r="H393" s="111"/>
    </row>
    <row r="394" spans="1:28" x14ac:dyDescent="0.2">
      <c r="C394" s="11" t="s">
        <v>734</v>
      </c>
      <c r="D394" s="37"/>
      <c r="E394" s="37"/>
      <c r="F394" s="37">
        <f>Source!BZ131</f>
        <v>120</v>
      </c>
      <c r="G394" s="61">
        <f>(Source!AF131+Source!AE131)*Source!FX131/100</f>
        <v>1199.24442</v>
      </c>
      <c r="H394" s="62">
        <f>Source!X131</f>
        <v>27.37</v>
      </c>
    </row>
    <row r="395" spans="1:28" x14ac:dyDescent="0.2">
      <c r="C395" s="11" t="s">
        <v>735</v>
      </c>
      <c r="D395" s="37"/>
      <c r="E395" s="37"/>
      <c r="F395" s="37"/>
      <c r="G395" s="37" t="str">
        <f>CONCATENATE(Source!DL131,Source!FT131, "=", Source!FX131, "%")</f>
        <v>*0,9=108%</v>
      </c>
      <c r="H395" s="37" t="str">
        <f>CONCATENATE(Source!AT131)</f>
        <v>108</v>
      </c>
    </row>
    <row r="396" spans="1:28" x14ac:dyDescent="0.2">
      <c r="C396" s="11" t="s">
        <v>736</v>
      </c>
      <c r="D396" s="37"/>
      <c r="E396" s="37"/>
      <c r="F396" s="37">
        <f>Source!CA131</f>
        <v>65</v>
      </c>
      <c r="G396" s="61">
        <f>(Source!AF131+Source!AE131)*Source!FY131/100</f>
        <v>613.50235375</v>
      </c>
      <c r="H396" s="62">
        <f>Source!Y131</f>
        <v>13.94</v>
      </c>
    </row>
    <row r="397" spans="1:28" x14ac:dyDescent="0.2">
      <c r="C397" s="11" t="s">
        <v>737</v>
      </c>
      <c r="D397" s="37"/>
      <c r="E397" s="37"/>
      <c r="F397" s="37"/>
      <c r="G397" s="37" t="str">
        <f>CONCATENATE(Source!DM131,Source!FU131, "=", Source!FY131, "%")</f>
        <v>*0,85=55,25%</v>
      </c>
      <c r="H397" s="37" t="str">
        <f>CONCATENATE(Source!AU131)</f>
        <v>55</v>
      </c>
    </row>
    <row r="398" spans="1:28" x14ac:dyDescent="0.2">
      <c r="C398" s="11" t="s">
        <v>738</v>
      </c>
      <c r="D398" s="37"/>
      <c r="E398" s="37"/>
      <c r="F398" s="37"/>
      <c r="G398" s="61">
        <f>((Source!AF131+Source!AE131)*Source!FX131/100)+((Source!AF131+Source!AE131)*Source!FY131/100)+Source!AB131</f>
        <v>11836.700773749999</v>
      </c>
      <c r="H398" s="62">
        <f>Source!O131+Source!X131+Source!Y131</f>
        <v>270.02</v>
      </c>
    </row>
    <row r="399" spans="1:28" ht="57" x14ac:dyDescent="0.2">
      <c r="A399" s="50">
        <v>53</v>
      </c>
      <c r="B399" s="50" t="str">
        <f>Source!E133</f>
        <v>22</v>
      </c>
      <c r="C399" s="50" t="str">
        <f>Source!G133</f>
        <v>Облицовка оконных и дверных откосов декоративным бумажно-слоистым пластиком или листами из синтетических материалов на клее</v>
      </c>
      <c r="D399" s="50" t="str">
        <f>Source!F133</f>
        <v>15-01-050-04</v>
      </c>
      <c r="E399" s="33" t="str">
        <f>Source!H133</f>
        <v>100 м2</v>
      </c>
      <c r="F399" s="14">
        <f>Source!I133</f>
        <v>1.8100000000000002E-2</v>
      </c>
      <c r="G399" s="24">
        <f>Source!AB133</f>
        <v>1801.9784999999999</v>
      </c>
      <c r="H399" s="25">
        <f>Source!O133</f>
        <v>232.55</v>
      </c>
      <c r="T399">
        <f>Source!O133+Source!X133+Source!Y133</f>
        <v>556.18000000000006</v>
      </c>
      <c r="U399">
        <f>Source!P133</f>
        <v>0.05</v>
      </c>
      <c r="V399">
        <f>Source!S133</f>
        <v>226.8</v>
      </c>
      <c r="W399">
        <f>Source!Q133</f>
        <v>5.7</v>
      </c>
      <c r="X399">
        <f>Source!R133</f>
        <v>1.1100000000000001</v>
      </c>
      <c r="Y399">
        <f>Source!U133</f>
        <v>3.46507305</v>
      </c>
      <c r="Z399">
        <f>Source!V133</f>
        <v>1.31225E-2</v>
      </c>
      <c r="AA399">
        <f>Source!X133</f>
        <v>216.51</v>
      </c>
      <c r="AB399">
        <f>Source!Y133</f>
        <v>107.12</v>
      </c>
    </row>
    <row r="400" spans="1:28" ht="14.25" x14ac:dyDescent="0.2">
      <c r="C400" s="26" t="str">
        <f>"Объем: "&amp;Source!I133&amp;"=1,81/"&amp;"100"</f>
        <v>Объем: 0,0181=1,81/100</v>
      </c>
      <c r="F400" s="14"/>
      <c r="G400" s="14"/>
      <c r="H400" s="14"/>
    </row>
    <row r="401" spans="1:28" x14ac:dyDescent="0.2">
      <c r="C401" s="26" t="s">
        <v>730</v>
      </c>
      <c r="D401" s="26">
        <f>Source!BA133</f>
        <v>7.13</v>
      </c>
    </row>
    <row r="402" spans="1:28" x14ac:dyDescent="0.2">
      <c r="C402" s="26" t="s">
        <v>731</v>
      </c>
      <c r="D402" s="26">
        <f>Source!BB133</f>
        <v>7.13</v>
      </c>
    </row>
    <row r="403" spans="1:28" x14ac:dyDescent="0.2">
      <c r="C403" s="26" t="s">
        <v>732</v>
      </c>
      <c r="D403" s="26">
        <f>Source!BC133</f>
        <v>7.13</v>
      </c>
    </row>
    <row r="404" spans="1:28" x14ac:dyDescent="0.2">
      <c r="C404" s="26" t="s">
        <v>733</v>
      </c>
      <c r="D404" s="26">
        <f>Source!BS133</f>
        <v>7.13</v>
      </c>
    </row>
    <row r="405" spans="1:28" x14ac:dyDescent="0.2">
      <c r="C405" s="26" t="s">
        <v>740</v>
      </c>
      <c r="D405" s="111" t="s">
        <v>68</v>
      </c>
      <c r="E405" s="111"/>
      <c r="F405" s="111"/>
      <c r="G405" s="111"/>
      <c r="H405" s="111"/>
    </row>
    <row r="406" spans="1:28" x14ac:dyDescent="0.2">
      <c r="C406" s="26" t="s">
        <v>741</v>
      </c>
      <c r="D406" s="111" t="s">
        <v>68</v>
      </c>
      <c r="E406" s="111"/>
      <c r="F406" s="111"/>
      <c r="G406" s="111"/>
      <c r="H406" s="111"/>
    </row>
    <row r="407" spans="1:28" x14ac:dyDescent="0.2">
      <c r="C407" s="26" t="s">
        <v>742</v>
      </c>
      <c r="D407" s="111" t="s">
        <v>69</v>
      </c>
      <c r="E407" s="111"/>
      <c r="F407" s="111"/>
      <c r="G407" s="111"/>
      <c r="H407" s="111"/>
    </row>
    <row r="408" spans="1:28" x14ac:dyDescent="0.2">
      <c r="C408" s="26" t="s">
        <v>743</v>
      </c>
      <c r="D408" s="111" t="s">
        <v>69</v>
      </c>
      <c r="E408" s="111"/>
      <c r="F408" s="111"/>
      <c r="G408" s="111"/>
      <c r="H408" s="111"/>
    </row>
    <row r="409" spans="1:28" x14ac:dyDescent="0.2">
      <c r="C409" s="26" t="s">
        <v>744</v>
      </c>
      <c r="D409" s="111" t="s">
        <v>68</v>
      </c>
      <c r="E409" s="111"/>
      <c r="F409" s="111"/>
      <c r="G409" s="111"/>
      <c r="H409" s="111"/>
    </row>
    <row r="410" spans="1:28" x14ac:dyDescent="0.2">
      <c r="C410" s="11" t="s">
        <v>734</v>
      </c>
      <c r="D410" s="37"/>
      <c r="E410" s="37"/>
      <c r="F410" s="37">
        <f>Source!BZ133</f>
        <v>105</v>
      </c>
      <c r="G410" s="61">
        <f>(Source!AF133+Source!AE133)*Source!FX133/100</f>
        <v>1668.8874825</v>
      </c>
      <c r="H410" s="62">
        <f>Source!X133</f>
        <v>216.51</v>
      </c>
    </row>
    <row r="411" spans="1:28" x14ac:dyDescent="0.2">
      <c r="C411" s="11" t="s">
        <v>735</v>
      </c>
      <c r="D411" s="37"/>
      <c r="E411" s="37"/>
      <c r="F411" s="37"/>
      <c r="G411" s="37" t="str">
        <f>CONCATENATE(Source!DL133,Source!FT133, "=", Source!FX133, "%")</f>
        <v>*0,9=94,5%</v>
      </c>
      <c r="H411" s="37" t="str">
        <f>CONCATENATE(Source!AT133)</f>
        <v>95</v>
      </c>
    </row>
    <row r="412" spans="1:28" x14ac:dyDescent="0.2">
      <c r="C412" s="11" t="s">
        <v>736</v>
      </c>
      <c r="D412" s="37"/>
      <c r="E412" s="37"/>
      <c r="F412" s="37">
        <f>Source!CA133</f>
        <v>55</v>
      </c>
      <c r="G412" s="61">
        <f>(Source!AF133+Source!AE133)*Source!FY133/100</f>
        <v>825.61364875000004</v>
      </c>
      <c r="H412" s="62">
        <f>Source!Y133</f>
        <v>107.12</v>
      </c>
    </row>
    <row r="413" spans="1:28" x14ac:dyDescent="0.2">
      <c r="C413" s="11" t="s">
        <v>737</v>
      </c>
      <c r="D413" s="37"/>
      <c r="E413" s="37"/>
      <c r="F413" s="37"/>
      <c r="G413" s="37" t="str">
        <f>CONCATENATE(Source!DM133,Source!FU133, "=", Source!FY133, "%")</f>
        <v>*0,85=46,75%</v>
      </c>
      <c r="H413" s="37" t="str">
        <f>CONCATENATE(Source!AU133)</f>
        <v>47</v>
      </c>
    </row>
    <row r="414" spans="1:28" x14ac:dyDescent="0.2">
      <c r="C414" s="11" t="s">
        <v>738</v>
      </c>
      <c r="D414" s="37"/>
      <c r="E414" s="37"/>
      <c r="F414" s="37"/>
      <c r="G414" s="61">
        <f>((Source!AF133+Source!AE133)*Source!FX133/100)+((Source!AF133+Source!AE133)*Source!FY133/100)+Source!AB133</f>
        <v>4296.4796312500002</v>
      </c>
      <c r="H414" s="62">
        <f>Source!O133+Source!X133+Source!Y133</f>
        <v>556.18000000000006</v>
      </c>
    </row>
    <row r="415" spans="1:28" ht="14.25" x14ac:dyDescent="0.2">
      <c r="A415" s="50">
        <v>54</v>
      </c>
      <c r="B415" s="50" t="str">
        <f>Source!E135</f>
        <v>22,1</v>
      </c>
      <c r="C415" s="50" t="str">
        <f>Source!G135</f>
        <v>Листы облицовочные декоративные</v>
      </c>
      <c r="D415" s="50" t="str">
        <f>Source!F135</f>
        <v>01.6.01.11</v>
      </c>
      <c r="E415" s="33" t="str">
        <f>Source!H135</f>
        <v>м2</v>
      </c>
      <c r="F415" s="14">
        <f>Source!I135</f>
        <v>1.9005000000000001</v>
      </c>
      <c r="G415" s="24">
        <f>Source!AB135</f>
        <v>0</v>
      </c>
      <c r="H415" s="25">
        <f>Source!O135</f>
        <v>0</v>
      </c>
      <c r="T415">
        <f>Source!O135+Source!X135+Source!Y135</f>
        <v>0</v>
      </c>
      <c r="U415">
        <f>Source!P135</f>
        <v>0</v>
      </c>
      <c r="V415">
        <f>Source!S135</f>
        <v>0</v>
      </c>
      <c r="W415">
        <f>Source!Q135</f>
        <v>0</v>
      </c>
      <c r="X415">
        <f>Source!R135</f>
        <v>0</v>
      </c>
      <c r="Y415">
        <f>Source!U135</f>
        <v>0</v>
      </c>
      <c r="Z415">
        <f>Source!V135</f>
        <v>0</v>
      </c>
      <c r="AA415">
        <f>Source!X135</f>
        <v>0</v>
      </c>
      <c r="AB415">
        <f>Source!Y135</f>
        <v>0</v>
      </c>
    </row>
    <row r="416" spans="1:28" ht="14.25" x14ac:dyDescent="0.2">
      <c r="C416" s="26" t="s">
        <v>732</v>
      </c>
      <c r="D416" s="26">
        <f>Source!BC135</f>
        <v>7.13</v>
      </c>
      <c r="F416" s="14"/>
      <c r="G416" s="14"/>
      <c r="H416" s="14"/>
    </row>
    <row r="417" spans="1:28" ht="85.5" x14ac:dyDescent="0.2">
      <c r="A417" s="50">
        <v>55</v>
      </c>
      <c r="B417" s="50" t="str">
        <f>Source!E137</f>
        <v>22,2</v>
      </c>
      <c r="C417" s="50" t="str">
        <f>Source!G137</f>
        <v>Сэндвич-панели для откосов (наружные слои – листы из поливинилхлорида, внутреннее наполнение – вспененный пенополистирол) белые, ширина 1,5 м, длина 3,0 м, толщина 10 мм</v>
      </c>
      <c r="D417" s="50" t="str">
        <f>Source!F137</f>
        <v>11.3.03.05-0011</v>
      </c>
      <c r="E417" s="33" t="str">
        <f>Source!H137</f>
        <v>м2</v>
      </c>
      <c r="F417" s="14">
        <f>Source!I137</f>
        <v>1.9005000000000001</v>
      </c>
      <c r="G417" s="24">
        <f>Source!AB137</f>
        <v>59.16</v>
      </c>
      <c r="H417" s="25">
        <f>Source!O137</f>
        <v>801.65</v>
      </c>
      <c r="T417">
        <f>Source!O137+Source!X137+Source!Y137</f>
        <v>801.65</v>
      </c>
      <c r="U417">
        <f>Source!P137</f>
        <v>801.65</v>
      </c>
      <c r="V417">
        <f>Source!S137</f>
        <v>0</v>
      </c>
      <c r="W417">
        <f>Source!Q137</f>
        <v>0</v>
      </c>
      <c r="X417">
        <f>Source!R137</f>
        <v>0</v>
      </c>
      <c r="Y417">
        <f>Source!U137</f>
        <v>0</v>
      </c>
      <c r="Z417">
        <f>Source!V137</f>
        <v>0</v>
      </c>
      <c r="AA417">
        <f>Source!X137</f>
        <v>0</v>
      </c>
      <c r="AB417">
        <f>Source!Y137</f>
        <v>0</v>
      </c>
    </row>
    <row r="418" spans="1:28" ht="14.25" x14ac:dyDescent="0.2">
      <c r="C418" s="26" t="s">
        <v>732</v>
      </c>
      <c r="D418" s="26">
        <f>Source!BC137</f>
        <v>7.13</v>
      </c>
      <c r="F418" s="14"/>
      <c r="G418" s="14"/>
      <c r="H418" s="14"/>
    </row>
    <row r="419" spans="1:28" ht="14.25" x14ac:dyDescent="0.2">
      <c r="A419" s="50">
        <v>56</v>
      </c>
      <c r="B419" s="50" t="str">
        <f>Source!E139</f>
        <v>22,3</v>
      </c>
      <c r="C419" s="50" t="str">
        <f>Source!G139</f>
        <v>Клей</v>
      </c>
      <c r="D419" s="50" t="str">
        <f>Source!F139</f>
        <v>14.1.06.05</v>
      </c>
      <c r="E419" s="33" t="str">
        <f>Source!H139</f>
        <v>кг</v>
      </c>
      <c r="F419" s="14">
        <f>Source!I139</f>
        <v>0.54300000000000004</v>
      </c>
      <c r="G419" s="24">
        <f>Source!AB139</f>
        <v>0</v>
      </c>
      <c r="H419" s="25">
        <f>Source!O139</f>
        <v>0</v>
      </c>
      <c r="T419">
        <f>Source!O139+Source!X139+Source!Y139</f>
        <v>0</v>
      </c>
      <c r="U419">
        <f>Source!P139</f>
        <v>0</v>
      </c>
      <c r="V419">
        <f>Source!S139</f>
        <v>0</v>
      </c>
      <c r="W419">
        <f>Source!Q139</f>
        <v>0</v>
      </c>
      <c r="X419">
        <f>Source!R139</f>
        <v>0</v>
      </c>
      <c r="Y419">
        <f>Source!U139</f>
        <v>0</v>
      </c>
      <c r="Z419">
        <f>Source!V139</f>
        <v>0</v>
      </c>
      <c r="AA419">
        <f>Source!X139</f>
        <v>0</v>
      </c>
      <c r="AB419">
        <f>Source!Y139</f>
        <v>0</v>
      </c>
    </row>
    <row r="420" spans="1:28" ht="14.25" x14ac:dyDescent="0.2">
      <c r="C420" s="26" t="s">
        <v>732</v>
      </c>
      <c r="D420" s="26">
        <f>Source!BC139</f>
        <v>7.13</v>
      </c>
      <c r="F420" s="14"/>
      <c r="G420" s="14"/>
      <c r="H420" s="14"/>
    </row>
    <row r="421" spans="1:28" ht="14.25" x14ac:dyDescent="0.2">
      <c r="A421" s="50">
        <v>57</v>
      </c>
      <c r="B421" s="50" t="str">
        <f>Source!E141</f>
        <v>22,4</v>
      </c>
      <c r="C421" s="50" t="str">
        <f>Source!G141</f>
        <v>Грунтовка</v>
      </c>
      <c r="D421" s="50" t="str">
        <f>Source!F141</f>
        <v>14.4.01.21</v>
      </c>
      <c r="E421" s="33" t="str">
        <f>Source!H141</f>
        <v>т</v>
      </c>
      <c r="F421" s="14">
        <f>Source!I141</f>
        <v>1.6100000000000001E-4</v>
      </c>
      <c r="G421" s="24">
        <f>Source!AB141</f>
        <v>0</v>
      </c>
      <c r="H421" s="25">
        <f>Source!O141</f>
        <v>0</v>
      </c>
      <c r="T421">
        <f>Source!O141+Source!X141+Source!Y141</f>
        <v>0</v>
      </c>
      <c r="U421">
        <f>Source!P141</f>
        <v>0</v>
      </c>
      <c r="V421">
        <f>Source!S141</f>
        <v>0</v>
      </c>
      <c r="W421">
        <f>Source!Q141</f>
        <v>0</v>
      </c>
      <c r="X421">
        <f>Source!R141</f>
        <v>0</v>
      </c>
      <c r="Y421">
        <f>Source!U141</f>
        <v>0</v>
      </c>
      <c r="Z421">
        <f>Source!V141</f>
        <v>0</v>
      </c>
      <c r="AA421">
        <f>Source!X141</f>
        <v>0</v>
      </c>
      <c r="AB421">
        <f>Source!Y141</f>
        <v>0</v>
      </c>
    </row>
    <row r="422" spans="1:28" ht="14.25" x14ac:dyDescent="0.2">
      <c r="C422" s="26" t="s">
        <v>732</v>
      </c>
      <c r="D422" s="26">
        <f>Source!BC141</f>
        <v>7.13</v>
      </c>
      <c r="F422" s="14"/>
      <c r="G422" s="14"/>
      <c r="H422" s="14"/>
    </row>
    <row r="423" spans="1:28" ht="28.5" x14ac:dyDescent="0.2">
      <c r="A423" s="50">
        <v>58</v>
      </c>
      <c r="B423" s="50" t="str">
        <f>Source!E143</f>
        <v>22,5</v>
      </c>
      <c r="C423" s="50" t="str">
        <f>Source!G143</f>
        <v>Грунтовка: «Бетоконтакт», КНАУФ</v>
      </c>
      <c r="D423" s="50" t="str">
        <f>Source!F143</f>
        <v>14.3.01.01-0001</v>
      </c>
      <c r="E423" s="33" t="str">
        <f>Source!H143</f>
        <v>кг</v>
      </c>
      <c r="F423" s="14">
        <f>Source!I143</f>
        <v>0.161</v>
      </c>
      <c r="G423" s="24">
        <f>Source!AB143</f>
        <v>15.09</v>
      </c>
      <c r="H423" s="25">
        <f>Source!O143</f>
        <v>17.32</v>
      </c>
      <c r="T423">
        <f>Source!O143+Source!X143+Source!Y143</f>
        <v>17.32</v>
      </c>
      <c r="U423">
        <f>Source!P143</f>
        <v>17.32</v>
      </c>
      <c r="V423">
        <f>Source!S143</f>
        <v>0</v>
      </c>
      <c r="W423">
        <f>Source!Q143</f>
        <v>0</v>
      </c>
      <c r="X423">
        <f>Source!R143</f>
        <v>0</v>
      </c>
      <c r="Y423">
        <f>Source!U143</f>
        <v>0</v>
      </c>
      <c r="Z423">
        <f>Source!V143</f>
        <v>0</v>
      </c>
      <c r="AA423">
        <f>Source!X143</f>
        <v>0</v>
      </c>
      <c r="AB423">
        <f>Source!Y143</f>
        <v>0</v>
      </c>
    </row>
    <row r="424" spans="1:28" ht="14.25" x14ac:dyDescent="0.2">
      <c r="C424" s="26" t="s">
        <v>732</v>
      </c>
      <c r="D424" s="26">
        <f>Source!BC143</f>
        <v>7.13</v>
      </c>
      <c r="F424" s="14"/>
      <c r="G424" s="14"/>
      <c r="H424" s="14"/>
    </row>
    <row r="425" spans="1:28" ht="28.5" x14ac:dyDescent="0.2">
      <c r="A425" s="50">
        <v>59</v>
      </c>
      <c r="B425" s="50" t="str">
        <f>Source!E145</f>
        <v>22,6</v>
      </c>
      <c r="C425" s="50" t="str">
        <f>Source!G145</f>
        <v>Клеи жидкие гвозди универсальные TITEBOND</v>
      </c>
      <c r="D425" s="50" t="str">
        <f>Source!F145</f>
        <v>14.1.05.01-0003</v>
      </c>
      <c r="E425" s="33" t="str">
        <f>Source!H145</f>
        <v>кг</v>
      </c>
      <c r="F425" s="14">
        <f>Source!I145</f>
        <v>0.54300000000000004</v>
      </c>
      <c r="G425" s="24">
        <f>Source!AB145</f>
        <v>43.1</v>
      </c>
      <c r="H425" s="25">
        <f>Source!O145</f>
        <v>166.87</v>
      </c>
      <c r="T425">
        <f>Source!O145+Source!X145+Source!Y145</f>
        <v>166.87</v>
      </c>
      <c r="U425">
        <f>Source!P145</f>
        <v>166.87</v>
      </c>
      <c r="V425">
        <f>Source!S145</f>
        <v>0</v>
      </c>
      <c r="W425">
        <f>Source!Q145</f>
        <v>0</v>
      </c>
      <c r="X425">
        <f>Source!R145</f>
        <v>0</v>
      </c>
      <c r="Y425">
        <f>Source!U145</f>
        <v>0</v>
      </c>
      <c r="Z425">
        <f>Source!V145</f>
        <v>0</v>
      </c>
      <c r="AA425">
        <f>Source!X145</f>
        <v>0</v>
      </c>
      <c r="AB425">
        <f>Source!Y145</f>
        <v>0</v>
      </c>
    </row>
    <row r="426" spans="1:28" ht="14.25" x14ac:dyDescent="0.2">
      <c r="C426" s="26" t="s">
        <v>732</v>
      </c>
      <c r="D426" s="26">
        <f>Source!BC145</f>
        <v>7.13</v>
      </c>
      <c r="F426" s="14"/>
      <c r="G426" s="14"/>
      <c r="H426" s="14"/>
    </row>
    <row r="428" spans="1:28" ht="15" x14ac:dyDescent="0.25">
      <c r="A428" s="63"/>
      <c r="B428" s="63"/>
      <c r="C428" s="78" t="str">
        <f>CONCATENATE("Итого по разделу: ",IF(Source!G147&lt;&gt;"Новый раздел", Source!G147, ""))</f>
        <v>Итого по разделу: Раздел 1 Общестроительные работы</v>
      </c>
      <c r="D428" s="78"/>
      <c r="E428" s="78"/>
      <c r="F428" s="78"/>
      <c r="G428" s="63"/>
      <c r="H428" s="64">
        <f>IF(SUM(T39:T427)=0, "-", SUM(T39:T427))</f>
        <v>118854.85</v>
      </c>
    </row>
    <row r="429" spans="1:28" ht="15" x14ac:dyDescent="0.25">
      <c r="A429" s="63"/>
      <c r="B429" s="63"/>
      <c r="C429" s="63"/>
      <c r="D429" s="63"/>
      <c r="E429" s="63"/>
      <c r="F429" s="63"/>
      <c r="G429" s="63"/>
      <c r="H429" s="63"/>
    </row>
    <row r="432" spans="1:28" ht="16.5" x14ac:dyDescent="0.25">
      <c r="A432" s="87" t="str">
        <f>CONCATENATE("Раздел: ",IF(Source!G176&lt;&gt;"Новый раздел", Source!G176, ""))</f>
        <v>Раздел: Раздел 2 Система электроснабжения</v>
      </c>
      <c r="B432" s="87"/>
      <c r="C432" s="87"/>
      <c r="D432" s="87"/>
      <c r="E432" s="87"/>
      <c r="F432" s="87"/>
      <c r="G432" s="87"/>
      <c r="H432" s="87"/>
    </row>
    <row r="433" spans="1:28" ht="14.25" x14ac:dyDescent="0.2">
      <c r="A433" s="50">
        <v>60</v>
      </c>
      <c r="B433" s="50" t="str">
        <f>Source!E181</f>
        <v>23</v>
      </c>
      <c r="C433" s="50" t="str">
        <f>Source!G181</f>
        <v>Демонтаж скрытой электропроводки</v>
      </c>
      <c r="D433" s="50" t="str">
        <f>Source!F181</f>
        <v>67-1-1</v>
      </c>
      <c r="E433" s="33" t="str">
        <f>Source!H181</f>
        <v>100 м</v>
      </c>
      <c r="F433" s="14">
        <f>Source!I181</f>
        <v>0.02</v>
      </c>
      <c r="G433" s="24">
        <f>Source!AB181</f>
        <v>19.809999999999999</v>
      </c>
      <c r="H433" s="25">
        <f>Source!O181</f>
        <v>2.82</v>
      </c>
      <c r="T433">
        <f>Source!O181+Source!X181+Source!Y181</f>
        <v>7.05</v>
      </c>
      <c r="U433">
        <f>Source!P181</f>
        <v>0</v>
      </c>
      <c r="V433">
        <f>Source!S181</f>
        <v>2.82</v>
      </c>
      <c r="W433">
        <f>Source!Q181</f>
        <v>0</v>
      </c>
      <c r="X433">
        <f>Source!R181</f>
        <v>0</v>
      </c>
      <c r="Y433">
        <f>Source!U181</f>
        <v>5.0800000000000005E-2</v>
      </c>
      <c r="Z433">
        <f>Source!V181</f>
        <v>0</v>
      </c>
      <c r="AA433">
        <f>Source!X181</f>
        <v>2.4</v>
      </c>
      <c r="AB433">
        <f>Source!Y181</f>
        <v>1.83</v>
      </c>
    </row>
    <row r="434" spans="1:28" ht="14.25" x14ac:dyDescent="0.2">
      <c r="C434" s="26" t="str">
        <f>"Объем: "&amp;Source!I181&amp;"=2/"&amp;"100"</f>
        <v>Объем: 0,02=2/100</v>
      </c>
      <c r="F434" s="14"/>
      <c r="G434" s="14"/>
      <c r="H434" s="14"/>
    </row>
    <row r="435" spans="1:28" x14ac:dyDescent="0.2">
      <c r="C435" s="26" t="s">
        <v>730</v>
      </c>
      <c r="D435" s="26">
        <f>Source!BA181</f>
        <v>7.13</v>
      </c>
    </row>
    <row r="436" spans="1:28" x14ac:dyDescent="0.2">
      <c r="C436" s="26" t="s">
        <v>731</v>
      </c>
      <c r="D436" s="26">
        <f>Source!BB181</f>
        <v>7.13</v>
      </c>
    </row>
    <row r="437" spans="1:28" x14ac:dyDescent="0.2">
      <c r="C437" s="26" t="s">
        <v>732</v>
      </c>
      <c r="D437" s="26">
        <f>Source!BC181</f>
        <v>7.13</v>
      </c>
    </row>
    <row r="438" spans="1:28" x14ac:dyDescent="0.2">
      <c r="C438" s="26" t="s">
        <v>733</v>
      </c>
      <c r="D438" s="26">
        <f>Source!BS181</f>
        <v>7.13</v>
      </c>
    </row>
    <row r="439" spans="1:28" x14ac:dyDescent="0.2">
      <c r="C439" s="11" t="s">
        <v>734</v>
      </c>
      <c r="D439" s="37"/>
      <c r="E439" s="37"/>
      <c r="F439" s="37">
        <f>Source!BZ181</f>
        <v>85</v>
      </c>
      <c r="G439" s="61">
        <f>(Source!AF181+Source!AE181)*Source!FX181/100</f>
        <v>16.8385</v>
      </c>
      <c r="H439" s="62">
        <f>Source!X181</f>
        <v>2.4</v>
      </c>
    </row>
    <row r="440" spans="1:28" x14ac:dyDescent="0.2">
      <c r="C440" s="11" t="s">
        <v>736</v>
      </c>
      <c r="D440" s="37"/>
      <c r="E440" s="37"/>
      <c r="F440" s="37">
        <f>Source!CA181</f>
        <v>65</v>
      </c>
      <c r="G440" s="61">
        <f>(Source!AF181+Source!AE181)*Source!FY181/100</f>
        <v>12.876499999999998</v>
      </c>
      <c r="H440" s="62">
        <f>Source!Y181</f>
        <v>1.83</v>
      </c>
    </row>
    <row r="441" spans="1:28" x14ac:dyDescent="0.2">
      <c r="C441" s="11" t="s">
        <v>738</v>
      </c>
      <c r="D441" s="37"/>
      <c r="E441" s="37"/>
      <c r="F441" s="37"/>
      <c r="G441" s="61">
        <f>((Source!AF181+Source!AE181)*Source!FX181/100)+((Source!AF181+Source!AE181)*Source!FY181/100)+Source!AB181</f>
        <v>49.524999999999991</v>
      </c>
      <c r="H441" s="62">
        <f>Source!O181+Source!X181+Source!Y181</f>
        <v>7.05</v>
      </c>
    </row>
    <row r="442" spans="1:28" ht="14.25" x14ac:dyDescent="0.2">
      <c r="A442" s="50">
        <v>61</v>
      </c>
      <c r="B442" s="50" t="str">
        <f>Source!E183</f>
        <v>23,1</v>
      </c>
      <c r="C442" s="50" t="str">
        <f>Source!G183</f>
        <v>Строительный мусор</v>
      </c>
      <c r="D442" s="50" t="str">
        <f>Source!F183</f>
        <v>01.7.07.07</v>
      </c>
      <c r="E442" s="33" t="str">
        <f>Source!H183</f>
        <v>т</v>
      </c>
      <c r="F442" s="14">
        <f>Source!I183</f>
        <v>8.0000000000000007E-5</v>
      </c>
      <c r="G442" s="24">
        <f>Source!AB183</f>
        <v>0</v>
      </c>
      <c r="H442" s="25">
        <f>Source!O183</f>
        <v>0</v>
      </c>
      <c r="T442">
        <f>Source!O183+Source!X183+Source!Y183</f>
        <v>0</v>
      </c>
      <c r="U442">
        <f>Source!P183</f>
        <v>0</v>
      </c>
      <c r="V442">
        <f>Source!S183</f>
        <v>0</v>
      </c>
      <c r="W442">
        <f>Source!Q183</f>
        <v>0</v>
      </c>
      <c r="X442">
        <f>Source!R183</f>
        <v>0</v>
      </c>
      <c r="Y442">
        <f>Source!U183</f>
        <v>0</v>
      </c>
      <c r="Z442">
        <f>Source!V183</f>
        <v>0</v>
      </c>
      <c r="AA442">
        <f>Source!X183</f>
        <v>0</v>
      </c>
      <c r="AB442">
        <f>Source!Y183</f>
        <v>0</v>
      </c>
    </row>
    <row r="443" spans="1:28" ht="14.25" x14ac:dyDescent="0.2">
      <c r="C443" s="26" t="s">
        <v>732</v>
      </c>
      <c r="D443" s="26">
        <f>Source!BC183</f>
        <v>7.13</v>
      </c>
      <c r="F443" s="14"/>
      <c r="G443" s="14"/>
      <c r="H443" s="14"/>
    </row>
    <row r="444" spans="1:28" ht="28.5" x14ac:dyDescent="0.2">
      <c r="A444" s="50">
        <v>62</v>
      </c>
      <c r="B444" s="50" t="str">
        <f>Source!E185</f>
        <v>24</v>
      </c>
      <c r="C444" s="50" t="str">
        <f>Source!G185</f>
        <v>Демонтаж светильников с лампами накаливания</v>
      </c>
      <c r="D444" s="50" t="str">
        <f>Source!F185</f>
        <v>67-4-3</v>
      </c>
      <c r="E444" s="33" t="str">
        <f>Source!H185</f>
        <v>100 ШТ</v>
      </c>
      <c r="F444" s="14">
        <f>Source!I185</f>
        <v>0.02</v>
      </c>
      <c r="G444" s="24">
        <f>Source!AB185</f>
        <v>50.24</v>
      </c>
      <c r="H444" s="25">
        <f>Source!O185</f>
        <v>7.16</v>
      </c>
      <c r="T444">
        <f>Source!O185+Source!X185+Source!Y185</f>
        <v>17.8</v>
      </c>
      <c r="U444">
        <f>Source!P185</f>
        <v>0</v>
      </c>
      <c r="V444">
        <f>Source!S185</f>
        <v>7.03</v>
      </c>
      <c r="W444">
        <f>Source!Q185</f>
        <v>0.13</v>
      </c>
      <c r="X444">
        <f>Source!R185</f>
        <v>0.06</v>
      </c>
      <c r="Y444">
        <f>Source!U185</f>
        <v>0.12640000000000001</v>
      </c>
      <c r="Z444">
        <f>Source!V185</f>
        <v>5.9999999999999995E-4</v>
      </c>
      <c r="AA444">
        <f>Source!X185</f>
        <v>6.03</v>
      </c>
      <c r="AB444">
        <f>Source!Y185</f>
        <v>4.6100000000000003</v>
      </c>
    </row>
    <row r="445" spans="1:28" ht="14.25" x14ac:dyDescent="0.2">
      <c r="C445" s="26" t="str">
        <f>"Объем: "&amp;Source!I185&amp;"=2/"&amp;"100"</f>
        <v>Объем: 0,02=2/100</v>
      </c>
      <c r="F445" s="14"/>
      <c r="G445" s="14"/>
      <c r="H445" s="14"/>
    </row>
    <row r="446" spans="1:28" x14ac:dyDescent="0.2">
      <c r="C446" s="26" t="s">
        <v>730</v>
      </c>
      <c r="D446" s="26">
        <f>Source!BA185</f>
        <v>7.13</v>
      </c>
    </row>
    <row r="447" spans="1:28" x14ac:dyDescent="0.2">
      <c r="C447" s="26" t="s">
        <v>731</v>
      </c>
      <c r="D447" s="26">
        <f>Source!BB185</f>
        <v>7.13</v>
      </c>
    </row>
    <row r="448" spans="1:28" x14ac:dyDescent="0.2">
      <c r="C448" s="26" t="s">
        <v>732</v>
      </c>
      <c r="D448" s="26">
        <f>Source!BC185</f>
        <v>7.13</v>
      </c>
    </row>
    <row r="449" spans="1:28" x14ac:dyDescent="0.2">
      <c r="C449" s="26" t="s">
        <v>733</v>
      </c>
      <c r="D449" s="26">
        <f>Source!BS185</f>
        <v>7.13</v>
      </c>
    </row>
    <row r="450" spans="1:28" x14ac:dyDescent="0.2">
      <c r="C450" s="11" t="s">
        <v>734</v>
      </c>
      <c r="D450" s="37"/>
      <c r="E450" s="37"/>
      <c r="F450" s="37">
        <f>Source!BZ185</f>
        <v>85</v>
      </c>
      <c r="G450" s="61">
        <f>(Source!AF185+Source!AE185)*Source!FX185/100</f>
        <v>42.253499999999995</v>
      </c>
      <c r="H450" s="62">
        <f>Source!X185</f>
        <v>6.03</v>
      </c>
    </row>
    <row r="451" spans="1:28" x14ac:dyDescent="0.2">
      <c r="C451" s="11" t="s">
        <v>736</v>
      </c>
      <c r="D451" s="37"/>
      <c r="E451" s="37"/>
      <c r="F451" s="37">
        <f>Source!CA185</f>
        <v>65</v>
      </c>
      <c r="G451" s="61">
        <f>(Source!AF185+Source!AE185)*Source!FY185/100</f>
        <v>32.311499999999995</v>
      </c>
      <c r="H451" s="62">
        <f>Source!Y185</f>
        <v>4.6100000000000003</v>
      </c>
    </row>
    <row r="452" spans="1:28" x14ac:dyDescent="0.2">
      <c r="C452" s="11" t="s">
        <v>738</v>
      </c>
      <c r="D452" s="37"/>
      <c r="E452" s="37"/>
      <c r="F452" s="37"/>
      <c r="G452" s="61">
        <f>((Source!AF185+Source!AE185)*Source!FX185/100)+((Source!AF185+Source!AE185)*Source!FY185/100)+Source!AB185</f>
        <v>124.80500000000001</v>
      </c>
      <c r="H452" s="62">
        <f>Source!O185+Source!X185+Source!Y185</f>
        <v>17.8</v>
      </c>
    </row>
    <row r="453" spans="1:28" ht="14.25" x14ac:dyDescent="0.2">
      <c r="A453" s="50">
        <v>63</v>
      </c>
      <c r="B453" s="50" t="str">
        <f>Source!E187</f>
        <v>25</v>
      </c>
      <c r="C453" s="50" t="str">
        <f>Source!G187</f>
        <v>Демонтаж выключателей, розеток</v>
      </c>
      <c r="D453" s="50" t="str">
        <f>Source!F187</f>
        <v>67-4-1</v>
      </c>
      <c r="E453" s="33" t="str">
        <f>Source!H187</f>
        <v>100 ШТ</v>
      </c>
      <c r="F453" s="14">
        <f>Source!I187</f>
        <v>0.01</v>
      </c>
      <c r="G453" s="24">
        <f>Source!AB187</f>
        <v>45.55</v>
      </c>
      <c r="H453" s="25">
        <f>Source!O187</f>
        <v>3.25</v>
      </c>
      <c r="T453">
        <f>Source!O187+Source!X187+Source!Y187</f>
        <v>8.1199999999999992</v>
      </c>
      <c r="U453">
        <f>Source!P187</f>
        <v>0</v>
      </c>
      <c r="V453">
        <f>Source!S187</f>
        <v>3.25</v>
      </c>
      <c r="W453">
        <f>Source!Q187</f>
        <v>0</v>
      </c>
      <c r="X453">
        <f>Source!R187</f>
        <v>0</v>
      </c>
      <c r="Y453">
        <f>Source!U187</f>
        <v>5.8400000000000001E-2</v>
      </c>
      <c r="Z453">
        <f>Source!V187</f>
        <v>0</v>
      </c>
      <c r="AA453">
        <f>Source!X187</f>
        <v>2.76</v>
      </c>
      <c r="AB453">
        <f>Source!Y187</f>
        <v>2.11</v>
      </c>
    </row>
    <row r="454" spans="1:28" ht="14.25" x14ac:dyDescent="0.2">
      <c r="C454" s="26" t="str">
        <f>"Объем: "&amp;Source!I187&amp;"=1/"&amp;"100"</f>
        <v>Объем: 0,01=1/100</v>
      </c>
      <c r="F454" s="14"/>
      <c r="G454" s="14"/>
      <c r="H454" s="14"/>
    </row>
    <row r="455" spans="1:28" x14ac:dyDescent="0.2">
      <c r="C455" s="26" t="s">
        <v>730</v>
      </c>
      <c r="D455" s="26">
        <f>Source!BA187</f>
        <v>7.13</v>
      </c>
    </row>
    <row r="456" spans="1:28" x14ac:dyDescent="0.2">
      <c r="C456" s="26" t="s">
        <v>731</v>
      </c>
      <c r="D456" s="26">
        <f>Source!BB187</f>
        <v>7.13</v>
      </c>
    </row>
    <row r="457" spans="1:28" x14ac:dyDescent="0.2">
      <c r="C457" s="26" t="s">
        <v>732</v>
      </c>
      <c r="D457" s="26">
        <f>Source!BC187</f>
        <v>7.13</v>
      </c>
    </row>
    <row r="458" spans="1:28" x14ac:dyDescent="0.2">
      <c r="C458" s="26" t="s">
        <v>733</v>
      </c>
      <c r="D458" s="26">
        <f>Source!BS187</f>
        <v>7.13</v>
      </c>
    </row>
    <row r="459" spans="1:28" x14ac:dyDescent="0.2">
      <c r="C459" s="11" t="s">
        <v>734</v>
      </c>
      <c r="D459" s="37"/>
      <c r="E459" s="37"/>
      <c r="F459" s="37">
        <f>Source!BZ187</f>
        <v>85</v>
      </c>
      <c r="G459" s="61">
        <f>(Source!AF187+Source!AE187)*Source!FX187/100</f>
        <v>38.717499999999994</v>
      </c>
      <c r="H459" s="62">
        <f>Source!X187</f>
        <v>2.76</v>
      </c>
    </row>
    <row r="460" spans="1:28" x14ac:dyDescent="0.2">
      <c r="C460" s="11" t="s">
        <v>736</v>
      </c>
      <c r="D460" s="37"/>
      <c r="E460" s="37"/>
      <c r="F460" s="37">
        <f>Source!CA187</f>
        <v>65</v>
      </c>
      <c r="G460" s="61">
        <f>(Source!AF187+Source!AE187)*Source!FY187/100</f>
        <v>29.607500000000002</v>
      </c>
      <c r="H460" s="62">
        <f>Source!Y187</f>
        <v>2.11</v>
      </c>
    </row>
    <row r="461" spans="1:28" x14ac:dyDescent="0.2">
      <c r="C461" s="11" t="s">
        <v>738</v>
      </c>
      <c r="D461" s="37"/>
      <c r="E461" s="37"/>
      <c r="F461" s="37"/>
      <c r="G461" s="61">
        <f>((Source!AF187+Source!AE187)*Source!FX187/100)+((Source!AF187+Source!AE187)*Source!FY187/100)+Source!AB187</f>
        <v>113.87499999999999</v>
      </c>
      <c r="H461" s="62">
        <f>Source!O187+Source!X187+Source!Y187</f>
        <v>8.1199999999999992</v>
      </c>
    </row>
    <row r="462" spans="1:28" ht="28.5" x14ac:dyDescent="0.2">
      <c r="A462" s="50">
        <v>64</v>
      </c>
      <c r="B462" s="50" t="str">
        <f>Source!E189</f>
        <v>26</v>
      </c>
      <c r="C462" s="50" t="str">
        <f>Source!G189</f>
        <v>Демонтаж:Щиток до трех групп, устанавливаемый в нише цоколя</v>
      </c>
      <c r="D462" s="50" t="str">
        <f>Source!F189</f>
        <v>м08-02-370-02</v>
      </c>
      <c r="E462" s="33" t="str">
        <f>Source!H189</f>
        <v>ШТ</v>
      </c>
      <c r="F462" s="14">
        <f>Source!I189</f>
        <v>2</v>
      </c>
      <c r="G462" s="24">
        <f>Source!AB189</f>
        <v>8.1660000000000004</v>
      </c>
      <c r="H462" s="25">
        <f>Source!O189</f>
        <v>116.45</v>
      </c>
      <c r="T462">
        <f>Source!O189+Source!X189+Source!Y189</f>
        <v>198.32</v>
      </c>
      <c r="U462">
        <f>Source!P189</f>
        <v>0</v>
      </c>
      <c r="V462">
        <f>Source!S189</f>
        <v>40.43</v>
      </c>
      <c r="W462">
        <f>Source!Q189</f>
        <v>76.02</v>
      </c>
      <c r="X462">
        <f>Source!R189</f>
        <v>10.74</v>
      </c>
      <c r="Y462">
        <f>Source!U189</f>
        <v>0.54</v>
      </c>
      <c r="Z462">
        <f>Source!V189</f>
        <v>0.12</v>
      </c>
      <c r="AA462">
        <f>Source!X189</f>
        <v>48.61</v>
      </c>
      <c r="AB462">
        <f>Source!Y189</f>
        <v>33.26</v>
      </c>
    </row>
    <row r="463" spans="1:28" ht="14.25" x14ac:dyDescent="0.2">
      <c r="C463" s="26" t="s">
        <v>730</v>
      </c>
      <c r="D463" s="26">
        <f>Source!BA189</f>
        <v>7.13</v>
      </c>
      <c r="F463" s="14"/>
      <c r="G463" s="14"/>
      <c r="H463" s="14"/>
    </row>
    <row r="464" spans="1:28" x14ac:dyDescent="0.2">
      <c r="C464" s="26" t="s">
        <v>731</v>
      </c>
      <c r="D464" s="26">
        <f>Source!BB189</f>
        <v>7.13</v>
      </c>
    </row>
    <row r="465" spans="1:28" x14ac:dyDescent="0.2">
      <c r="C465" s="26" t="s">
        <v>732</v>
      </c>
      <c r="D465" s="26">
        <f>Source!BC189</f>
        <v>7.13</v>
      </c>
    </row>
    <row r="466" spans="1:28" x14ac:dyDescent="0.2">
      <c r="C466" s="26" t="s">
        <v>733</v>
      </c>
      <c r="D466" s="26">
        <f>Source!BS189</f>
        <v>7.13</v>
      </c>
    </row>
    <row r="467" spans="1:28" x14ac:dyDescent="0.2">
      <c r="C467" s="26" t="s">
        <v>745</v>
      </c>
      <c r="D467" s="111" t="s">
        <v>313</v>
      </c>
      <c r="E467" s="111"/>
      <c r="F467" s="111"/>
      <c r="G467" s="111"/>
      <c r="H467" s="111"/>
    </row>
    <row r="468" spans="1:28" x14ac:dyDescent="0.2">
      <c r="C468" s="26" t="s">
        <v>740</v>
      </c>
      <c r="D468" s="111" t="s">
        <v>314</v>
      </c>
      <c r="E468" s="111"/>
      <c r="F468" s="111"/>
      <c r="G468" s="111"/>
      <c r="H468" s="111"/>
    </row>
    <row r="469" spans="1:28" x14ac:dyDescent="0.2">
      <c r="C469" s="26" t="s">
        <v>741</v>
      </c>
      <c r="D469" s="111" t="s">
        <v>314</v>
      </c>
      <c r="E469" s="111"/>
      <c r="F469" s="111"/>
      <c r="G469" s="111"/>
      <c r="H469" s="111"/>
    </row>
    <row r="470" spans="1:28" x14ac:dyDescent="0.2">
      <c r="C470" s="26" t="s">
        <v>742</v>
      </c>
      <c r="D470" s="111" t="s">
        <v>314</v>
      </c>
      <c r="E470" s="111"/>
      <c r="F470" s="111"/>
      <c r="G470" s="111"/>
      <c r="H470" s="111"/>
    </row>
    <row r="471" spans="1:28" x14ac:dyDescent="0.2">
      <c r="C471" s="26" t="s">
        <v>743</v>
      </c>
      <c r="D471" s="111" t="s">
        <v>314</v>
      </c>
      <c r="E471" s="111"/>
      <c r="F471" s="111"/>
      <c r="G471" s="111"/>
      <c r="H471" s="111"/>
    </row>
    <row r="472" spans="1:28" x14ac:dyDescent="0.2">
      <c r="C472" s="26" t="s">
        <v>744</v>
      </c>
      <c r="D472" s="111" t="s">
        <v>314</v>
      </c>
      <c r="E472" s="111"/>
      <c r="F472" s="111"/>
      <c r="G472" s="111"/>
      <c r="H472" s="111"/>
    </row>
    <row r="473" spans="1:28" x14ac:dyDescent="0.2">
      <c r="C473" s="11" t="s">
        <v>734</v>
      </c>
      <c r="D473" s="37"/>
      <c r="E473" s="37"/>
      <c r="F473" s="37">
        <f>Source!BZ189</f>
        <v>95</v>
      </c>
      <c r="G473" s="61">
        <f>(Source!AF189+Source!AE189)*Source!FX189/100</f>
        <v>3.4086000000000003</v>
      </c>
      <c r="H473" s="62">
        <f>Source!X189</f>
        <v>48.61</v>
      </c>
    </row>
    <row r="474" spans="1:28" x14ac:dyDescent="0.2">
      <c r="C474" s="11" t="s">
        <v>736</v>
      </c>
      <c r="D474" s="37"/>
      <c r="E474" s="37"/>
      <c r="F474" s="37">
        <f>Source!CA189</f>
        <v>65</v>
      </c>
      <c r="G474" s="61">
        <f>(Source!AF189+Source!AE189)*Source!FY189/100</f>
        <v>2.3321999999999998</v>
      </c>
      <c r="H474" s="62">
        <f>Source!Y189</f>
        <v>33.26</v>
      </c>
    </row>
    <row r="475" spans="1:28" x14ac:dyDescent="0.2">
      <c r="C475" s="11" t="s">
        <v>738</v>
      </c>
      <c r="D475" s="37"/>
      <c r="E475" s="37"/>
      <c r="F475" s="37"/>
      <c r="G475" s="61">
        <f>((Source!AF189+Source!AE189)*Source!FX189/100)+((Source!AF189+Source!AE189)*Source!FY189/100)+Source!AB189</f>
        <v>13.9068</v>
      </c>
      <c r="H475" s="62">
        <f>Source!O189+Source!X189+Source!Y189</f>
        <v>198.32</v>
      </c>
    </row>
    <row r="476" spans="1:28" ht="28.5" x14ac:dyDescent="0.2">
      <c r="A476" s="50">
        <v>65</v>
      </c>
      <c r="B476" s="50" t="str">
        <f>Source!E191</f>
        <v>27</v>
      </c>
      <c r="C476" s="50" t="str">
        <f>Source!G191</f>
        <v>Демонтаж:Громкоговоритель или звуковая колонка в помещении</v>
      </c>
      <c r="D476" s="50" t="str">
        <f>Source!F191</f>
        <v>м10-04-101-07</v>
      </c>
      <c r="E476" s="33" t="str">
        <f>Source!H191</f>
        <v>ШТ</v>
      </c>
      <c r="F476" s="14">
        <f>Source!I191</f>
        <v>5</v>
      </c>
      <c r="G476" s="24">
        <f>Source!AB191</f>
        <v>5.4420000000000002</v>
      </c>
      <c r="H476" s="25">
        <f>Source!O191</f>
        <v>194.01</v>
      </c>
      <c r="T476">
        <f>Source!O191+Source!X191+Source!Y191</f>
        <v>498.61</v>
      </c>
      <c r="U476">
        <f>Source!P191</f>
        <v>0</v>
      </c>
      <c r="V476">
        <f>Source!S191</f>
        <v>194.01</v>
      </c>
      <c r="W476">
        <f>Source!Q191</f>
        <v>0</v>
      </c>
      <c r="X476">
        <f>Source!R191</f>
        <v>0</v>
      </c>
      <c r="Y476">
        <f>Source!U191</f>
        <v>3</v>
      </c>
      <c r="Z476">
        <f>Source!V191</f>
        <v>0</v>
      </c>
      <c r="AA476">
        <f>Source!X191</f>
        <v>178.49</v>
      </c>
      <c r="AB476">
        <f>Source!Y191</f>
        <v>126.11</v>
      </c>
    </row>
    <row r="477" spans="1:28" ht="14.25" x14ac:dyDescent="0.2">
      <c r="C477" s="26" t="s">
        <v>730</v>
      </c>
      <c r="D477" s="26">
        <f>Source!BA191</f>
        <v>7.13</v>
      </c>
      <c r="F477" s="14"/>
      <c r="G477" s="14"/>
      <c r="H477" s="14"/>
    </row>
    <row r="478" spans="1:28" x14ac:dyDescent="0.2">
      <c r="C478" s="26" t="s">
        <v>731</v>
      </c>
      <c r="D478" s="26">
        <f>Source!BB191</f>
        <v>7.13</v>
      </c>
    </row>
    <row r="479" spans="1:28" x14ac:dyDescent="0.2">
      <c r="C479" s="26" t="s">
        <v>732</v>
      </c>
      <c r="D479" s="26">
        <f>Source!BC191</f>
        <v>7.13</v>
      </c>
    </row>
    <row r="480" spans="1:28" x14ac:dyDescent="0.2">
      <c r="C480" s="26" t="s">
        <v>733</v>
      </c>
      <c r="D480" s="26">
        <f>Source!BS191</f>
        <v>7.13</v>
      </c>
    </row>
    <row r="481" spans="1:28" x14ac:dyDescent="0.2">
      <c r="C481" s="26" t="s">
        <v>745</v>
      </c>
      <c r="D481" s="111" t="s">
        <v>313</v>
      </c>
      <c r="E481" s="111"/>
      <c r="F481" s="111"/>
      <c r="G481" s="111"/>
      <c r="H481" s="111"/>
    </row>
    <row r="482" spans="1:28" x14ac:dyDescent="0.2">
      <c r="C482" s="26" t="s">
        <v>740</v>
      </c>
      <c r="D482" s="111" t="s">
        <v>314</v>
      </c>
      <c r="E482" s="111"/>
      <c r="F482" s="111"/>
      <c r="G482" s="111"/>
      <c r="H482" s="111"/>
    </row>
    <row r="483" spans="1:28" x14ac:dyDescent="0.2">
      <c r="C483" s="26" t="s">
        <v>741</v>
      </c>
      <c r="D483" s="111" t="s">
        <v>314</v>
      </c>
      <c r="E483" s="111"/>
      <c r="F483" s="111"/>
      <c r="G483" s="111"/>
      <c r="H483" s="111"/>
    </row>
    <row r="484" spans="1:28" x14ac:dyDescent="0.2">
      <c r="C484" s="26" t="s">
        <v>742</v>
      </c>
      <c r="D484" s="111" t="s">
        <v>314</v>
      </c>
      <c r="E484" s="111"/>
      <c r="F484" s="111"/>
      <c r="G484" s="111"/>
      <c r="H484" s="111"/>
    </row>
    <row r="485" spans="1:28" x14ac:dyDescent="0.2">
      <c r="C485" s="26" t="s">
        <v>743</v>
      </c>
      <c r="D485" s="111" t="s">
        <v>314</v>
      </c>
      <c r="E485" s="111"/>
      <c r="F485" s="111"/>
      <c r="G485" s="111"/>
      <c r="H485" s="111"/>
    </row>
    <row r="486" spans="1:28" x14ac:dyDescent="0.2">
      <c r="C486" s="26" t="s">
        <v>744</v>
      </c>
      <c r="D486" s="111" t="s">
        <v>314</v>
      </c>
      <c r="E486" s="111"/>
      <c r="F486" s="111"/>
      <c r="G486" s="111"/>
      <c r="H486" s="111"/>
    </row>
    <row r="487" spans="1:28" x14ac:dyDescent="0.2">
      <c r="C487" s="11" t="s">
        <v>734</v>
      </c>
      <c r="D487" s="37"/>
      <c r="E487" s="37"/>
      <c r="F487" s="37">
        <f>Source!BZ191</f>
        <v>92</v>
      </c>
      <c r="G487" s="61">
        <f>(Source!AF191+Source!AE191)*Source!FX191/100</f>
        <v>5.00664</v>
      </c>
      <c r="H487" s="62">
        <f>Source!X191</f>
        <v>178.49</v>
      </c>
    </row>
    <row r="488" spans="1:28" x14ac:dyDescent="0.2">
      <c r="C488" s="11" t="s">
        <v>736</v>
      </c>
      <c r="D488" s="37"/>
      <c r="E488" s="37"/>
      <c r="F488" s="37">
        <f>Source!CA191</f>
        <v>65</v>
      </c>
      <c r="G488" s="61">
        <f>(Source!AF191+Source!AE191)*Source!FY191/100</f>
        <v>3.5373000000000001</v>
      </c>
      <c r="H488" s="62">
        <f>Source!Y191</f>
        <v>126.11</v>
      </c>
    </row>
    <row r="489" spans="1:28" x14ac:dyDescent="0.2">
      <c r="C489" s="11" t="s">
        <v>738</v>
      </c>
      <c r="D489" s="37"/>
      <c r="E489" s="37"/>
      <c r="F489" s="37"/>
      <c r="G489" s="61">
        <f>((Source!AF191+Source!AE191)*Source!FX191/100)+((Source!AF191+Source!AE191)*Source!FY191/100)+Source!AB191</f>
        <v>13.985939999999999</v>
      </c>
      <c r="H489" s="62">
        <f>Source!O191+Source!X191+Source!Y191</f>
        <v>498.61</v>
      </c>
    </row>
    <row r="490" spans="1:28" ht="28.5" x14ac:dyDescent="0.2">
      <c r="A490" s="50">
        <v>66</v>
      </c>
      <c r="B490" s="50" t="str">
        <f>Source!E193</f>
        <v>28</v>
      </c>
      <c r="C490" s="50" t="str">
        <f>Source!G193</f>
        <v>Короба пластмассовые шириной до 40 мм</v>
      </c>
      <c r="D490" s="50" t="str">
        <f>Source!F193</f>
        <v>м08-02-390-01</v>
      </c>
      <c r="E490" s="33" t="str">
        <f>Source!H193</f>
        <v>100 м</v>
      </c>
      <c r="F490" s="14">
        <f>Source!I193</f>
        <v>0.06</v>
      </c>
      <c r="G490" s="24">
        <f>Source!AB193</f>
        <v>206.76</v>
      </c>
      <c r="H490" s="25">
        <f>Source!O193</f>
        <v>88.44</v>
      </c>
      <c r="T490">
        <f>Source!O193+Source!X193+Source!Y193</f>
        <v>194.56</v>
      </c>
      <c r="U490">
        <f>Source!P193</f>
        <v>22.04</v>
      </c>
      <c r="V490">
        <f>Source!S193</f>
        <v>66.27</v>
      </c>
      <c r="W490">
        <f>Source!Q193</f>
        <v>0.13</v>
      </c>
      <c r="X490">
        <f>Source!R193</f>
        <v>0.06</v>
      </c>
      <c r="Y490">
        <f>Source!U193</f>
        <v>0.97739999999999994</v>
      </c>
      <c r="Z490">
        <f>Source!V193</f>
        <v>5.9999999999999995E-4</v>
      </c>
      <c r="AA490">
        <f>Source!X193</f>
        <v>63.01</v>
      </c>
      <c r="AB490">
        <f>Source!Y193</f>
        <v>43.11</v>
      </c>
    </row>
    <row r="491" spans="1:28" ht="14.25" x14ac:dyDescent="0.2">
      <c r="C491" s="26" t="str">
        <f>"Объем: "&amp;Source!I193&amp;"=6/"&amp;"100"</f>
        <v>Объем: 0,06=6/100</v>
      </c>
      <c r="F491" s="14"/>
      <c r="G491" s="14"/>
      <c r="H491" s="14"/>
    </row>
    <row r="492" spans="1:28" x14ac:dyDescent="0.2">
      <c r="C492" s="26" t="s">
        <v>730</v>
      </c>
      <c r="D492" s="26">
        <f>Source!BA193</f>
        <v>7.13</v>
      </c>
    </row>
    <row r="493" spans="1:28" x14ac:dyDescent="0.2">
      <c r="C493" s="26" t="s">
        <v>731</v>
      </c>
      <c r="D493" s="26">
        <f>Source!BB193</f>
        <v>7.13</v>
      </c>
    </row>
    <row r="494" spans="1:28" x14ac:dyDescent="0.2">
      <c r="C494" s="26" t="s">
        <v>732</v>
      </c>
      <c r="D494" s="26">
        <f>Source!BC193</f>
        <v>7.13</v>
      </c>
    </row>
    <row r="495" spans="1:28" x14ac:dyDescent="0.2">
      <c r="C495" s="26" t="s">
        <v>733</v>
      </c>
      <c r="D495" s="26">
        <f>Source!BS193</f>
        <v>7.13</v>
      </c>
    </row>
    <row r="496" spans="1:28" x14ac:dyDescent="0.2">
      <c r="C496" s="11" t="s">
        <v>734</v>
      </c>
      <c r="D496" s="37"/>
      <c r="E496" s="37"/>
      <c r="F496" s="37">
        <f>Source!BZ193</f>
        <v>95</v>
      </c>
      <c r="G496" s="61">
        <f>(Source!AF193+Source!AE193)*Source!FX193/100</f>
        <v>147.30699999999996</v>
      </c>
      <c r="H496" s="62">
        <f>Source!X193</f>
        <v>63.01</v>
      </c>
    </row>
    <row r="497" spans="1:28" x14ac:dyDescent="0.2">
      <c r="C497" s="11" t="s">
        <v>736</v>
      </c>
      <c r="D497" s="37"/>
      <c r="E497" s="37"/>
      <c r="F497" s="37">
        <f>Source!CA193</f>
        <v>65</v>
      </c>
      <c r="G497" s="61">
        <f>(Source!AF193+Source!AE193)*Source!FY193/100</f>
        <v>100.78899999999997</v>
      </c>
      <c r="H497" s="62">
        <f>Source!Y193</f>
        <v>43.11</v>
      </c>
    </row>
    <row r="498" spans="1:28" x14ac:dyDescent="0.2">
      <c r="C498" s="11" t="s">
        <v>738</v>
      </c>
      <c r="D498" s="37"/>
      <c r="E498" s="37"/>
      <c r="F498" s="37"/>
      <c r="G498" s="61">
        <f>((Source!AF193+Source!AE193)*Source!FX193/100)+((Source!AF193+Source!AE193)*Source!FY193/100)+Source!AB193</f>
        <v>454.85599999999994</v>
      </c>
      <c r="H498" s="62">
        <f>Source!O193+Source!X193+Source!Y193</f>
        <v>194.56</v>
      </c>
    </row>
    <row r="499" spans="1:28" ht="28.5" x14ac:dyDescent="0.2">
      <c r="A499" s="50">
        <v>67</v>
      </c>
      <c r="B499" s="50" t="str">
        <f>Source!E195</f>
        <v>28,1</v>
      </c>
      <c r="C499" s="50" t="str">
        <f>Source!G195</f>
        <v>Кабель-канал (короб) "Электропласт" 40x16 мм</v>
      </c>
      <c r="D499" s="50" t="str">
        <f>Source!F195</f>
        <v>20.2.05.04-0027</v>
      </c>
      <c r="E499" s="33" t="str">
        <f>Source!H195</f>
        <v>100 м</v>
      </c>
      <c r="F499" s="14">
        <f>Source!I195</f>
        <v>0.06</v>
      </c>
      <c r="G499" s="24">
        <f>Source!AB195</f>
        <v>270</v>
      </c>
      <c r="H499" s="25">
        <f>Source!O195</f>
        <v>115.51</v>
      </c>
      <c r="T499">
        <f>Source!O195+Source!X195+Source!Y195</f>
        <v>115.51</v>
      </c>
      <c r="U499">
        <f>Source!P195</f>
        <v>115.51</v>
      </c>
      <c r="V499">
        <f>Source!S195</f>
        <v>0</v>
      </c>
      <c r="W499">
        <f>Source!Q195</f>
        <v>0</v>
      </c>
      <c r="X499">
        <f>Source!R195</f>
        <v>0</v>
      </c>
      <c r="Y499">
        <f>Source!U195</f>
        <v>0</v>
      </c>
      <c r="Z499">
        <f>Source!V195</f>
        <v>0</v>
      </c>
      <c r="AA499">
        <f>Source!X195</f>
        <v>0</v>
      </c>
      <c r="AB499">
        <f>Source!Y195</f>
        <v>0</v>
      </c>
    </row>
    <row r="500" spans="1:28" ht="14.25" x14ac:dyDescent="0.2">
      <c r="C500" s="26" t="s">
        <v>732</v>
      </c>
      <c r="D500" s="26">
        <f>Source!BC195</f>
        <v>7.13</v>
      </c>
      <c r="F500" s="14"/>
      <c r="G500" s="14"/>
      <c r="H500" s="14"/>
    </row>
    <row r="501" spans="1:28" ht="28.5" x14ac:dyDescent="0.2">
      <c r="A501" s="50">
        <v>68</v>
      </c>
      <c r="B501" s="50" t="str">
        <f>Source!E197</f>
        <v>29</v>
      </c>
      <c r="C501" s="50" t="str">
        <f>Source!G197</f>
        <v>Провод в коробах, сечением до 6 мм2</v>
      </c>
      <c r="D501" s="50" t="str">
        <f>Source!F197</f>
        <v>м08-02-399-01</v>
      </c>
      <c r="E501" s="33" t="str">
        <f>Source!H197</f>
        <v>100 м</v>
      </c>
      <c r="F501" s="14">
        <f>Source!I197</f>
        <v>7.0000000000000007E-2</v>
      </c>
      <c r="G501" s="24">
        <f>Source!AB197</f>
        <v>41.11</v>
      </c>
      <c r="H501" s="25">
        <f>Source!O197</f>
        <v>20.52</v>
      </c>
      <c r="T501">
        <f>Source!O197+Source!X197+Source!Y197</f>
        <v>41.89</v>
      </c>
      <c r="U501">
        <f>Source!P197</f>
        <v>6.4</v>
      </c>
      <c r="V501">
        <f>Source!S197</f>
        <v>13.23</v>
      </c>
      <c r="W501">
        <f>Source!Q197</f>
        <v>0.89</v>
      </c>
      <c r="X501">
        <f>Source!R197</f>
        <v>0.13</v>
      </c>
      <c r="Y501">
        <f>Source!U197</f>
        <v>0.19740000000000002</v>
      </c>
      <c r="Z501">
        <f>Source!V197</f>
        <v>1.4000000000000002E-3</v>
      </c>
      <c r="AA501">
        <f>Source!X197</f>
        <v>12.69</v>
      </c>
      <c r="AB501">
        <f>Source!Y197</f>
        <v>8.68</v>
      </c>
    </row>
    <row r="502" spans="1:28" ht="14.25" x14ac:dyDescent="0.2">
      <c r="C502" s="26" t="str">
        <f>"Объем: "&amp;Source!I197&amp;"=7/"&amp;"100"</f>
        <v>Объем: 0,07=7/100</v>
      </c>
      <c r="F502" s="14"/>
      <c r="G502" s="14"/>
      <c r="H502" s="14"/>
    </row>
    <row r="503" spans="1:28" x14ac:dyDescent="0.2">
      <c r="C503" s="26" t="s">
        <v>730</v>
      </c>
      <c r="D503" s="26">
        <f>Source!BA197</f>
        <v>7.13</v>
      </c>
    </row>
    <row r="504" spans="1:28" x14ac:dyDescent="0.2">
      <c r="C504" s="26" t="s">
        <v>731</v>
      </c>
      <c r="D504" s="26">
        <f>Source!BB197</f>
        <v>7.13</v>
      </c>
    </row>
    <row r="505" spans="1:28" x14ac:dyDescent="0.2">
      <c r="C505" s="26" t="s">
        <v>732</v>
      </c>
      <c r="D505" s="26">
        <f>Source!BC197</f>
        <v>7.13</v>
      </c>
    </row>
    <row r="506" spans="1:28" x14ac:dyDescent="0.2">
      <c r="C506" s="26" t="s">
        <v>733</v>
      </c>
      <c r="D506" s="26">
        <f>Source!BS197</f>
        <v>7.13</v>
      </c>
    </row>
    <row r="507" spans="1:28" x14ac:dyDescent="0.2">
      <c r="C507" s="11" t="s">
        <v>734</v>
      </c>
      <c r="D507" s="37"/>
      <c r="E507" s="37"/>
      <c r="F507" s="37">
        <f>Source!BZ197</f>
        <v>95</v>
      </c>
      <c r="G507" s="61">
        <f>(Source!AF197+Source!AE197)*Source!FX197/100</f>
        <v>25.4315</v>
      </c>
      <c r="H507" s="62">
        <f>Source!X197</f>
        <v>12.69</v>
      </c>
    </row>
    <row r="508" spans="1:28" x14ac:dyDescent="0.2">
      <c r="C508" s="11" t="s">
        <v>736</v>
      </c>
      <c r="D508" s="37"/>
      <c r="E508" s="37"/>
      <c r="F508" s="37">
        <f>Source!CA197</f>
        <v>65</v>
      </c>
      <c r="G508" s="61">
        <f>(Source!AF197+Source!AE197)*Source!FY197/100</f>
        <v>17.400500000000001</v>
      </c>
      <c r="H508" s="62">
        <f>Source!Y197</f>
        <v>8.68</v>
      </c>
    </row>
    <row r="509" spans="1:28" x14ac:dyDescent="0.2">
      <c r="C509" s="11" t="s">
        <v>738</v>
      </c>
      <c r="D509" s="37"/>
      <c r="E509" s="37"/>
      <c r="F509" s="37"/>
      <c r="G509" s="61">
        <f>((Source!AF197+Source!AE197)*Source!FX197/100)+((Source!AF197+Source!AE197)*Source!FY197/100)+Source!AB197</f>
        <v>83.942000000000007</v>
      </c>
      <c r="H509" s="62">
        <f>Source!O197+Source!X197+Source!Y197</f>
        <v>41.89</v>
      </c>
    </row>
    <row r="510" spans="1:28" ht="85.5" x14ac:dyDescent="0.2">
      <c r="A510" s="50">
        <v>69</v>
      </c>
      <c r="B510" s="50" t="str">
        <f>Source!E199</f>
        <v>29,1</v>
      </c>
      <c r="C510" s="50" t="str">
        <f>Source!G199</f>
        <v>Кабель силовой с медными жилами с изоляцией и оболочкой из ПВХ, не распространяющий горение, с низким дымо- и газовыделением, напряжением 1,0 кВ (ГОСТ Р 53769-2010), марки ВВГнг(A)-LS 3х1,5ок</v>
      </c>
      <c r="D510" s="50" t="str">
        <f>Source!F199</f>
        <v>21.1.06.10-0374</v>
      </c>
      <c r="E510" s="33" t="str">
        <f>Source!H199</f>
        <v>1000 м</v>
      </c>
      <c r="F510" s="14">
        <f>Source!I199</f>
        <v>7.0000000000000001E-3</v>
      </c>
      <c r="G510" s="24">
        <f>Source!AB199</f>
        <v>10960.87</v>
      </c>
      <c r="H510" s="25">
        <f>Source!O199</f>
        <v>547.05999999999995</v>
      </c>
      <c r="T510">
        <f>Source!O199+Source!X199+Source!Y199</f>
        <v>547.05999999999995</v>
      </c>
      <c r="U510">
        <f>Source!P199</f>
        <v>547.05999999999995</v>
      </c>
      <c r="V510">
        <f>Source!S199</f>
        <v>0</v>
      </c>
      <c r="W510">
        <f>Source!Q199</f>
        <v>0</v>
      </c>
      <c r="X510">
        <f>Source!R199</f>
        <v>0</v>
      </c>
      <c r="Y510">
        <f>Source!U199</f>
        <v>0</v>
      </c>
      <c r="Z510">
        <f>Source!V199</f>
        <v>0</v>
      </c>
      <c r="AA510">
        <f>Source!X199</f>
        <v>0</v>
      </c>
      <c r="AB510">
        <f>Source!Y199</f>
        <v>0</v>
      </c>
    </row>
    <row r="511" spans="1:28" ht="14.25" x14ac:dyDescent="0.2">
      <c r="C511" s="26" t="s">
        <v>732</v>
      </c>
      <c r="D511" s="26">
        <f>Source!BC199</f>
        <v>7.13</v>
      </c>
      <c r="F511" s="14"/>
      <c r="G511" s="14"/>
      <c r="H511" s="14"/>
    </row>
    <row r="512" spans="1:28" ht="57" x14ac:dyDescent="0.2">
      <c r="A512" s="50">
        <v>70</v>
      </c>
      <c r="B512" s="50" t="str">
        <f>Source!E201</f>
        <v>30</v>
      </c>
      <c r="C512" s="50" t="str">
        <f>Source!G201</f>
        <v>Сверление отверстий в кирпичных стенах электроперфоратором диаметром до 20 мм, толщина стен 0,5 кирпича</v>
      </c>
      <c r="D512" s="50" t="str">
        <f>Source!F201</f>
        <v>69-2-1</v>
      </c>
      <c r="E512" s="33" t="str">
        <f>Source!H201</f>
        <v>100 ШТ</v>
      </c>
      <c r="F512" s="14">
        <f>Source!I201</f>
        <v>0.12</v>
      </c>
      <c r="G512" s="24">
        <f>Source!AB201</f>
        <v>46.83</v>
      </c>
      <c r="H512" s="25">
        <f>Source!O201</f>
        <v>40.07</v>
      </c>
      <c r="T512">
        <f>Source!O201+Source!X201+Source!Y201</f>
        <v>91.359999999999985</v>
      </c>
      <c r="U512">
        <f>Source!P201</f>
        <v>0</v>
      </c>
      <c r="V512">
        <f>Source!S201</f>
        <v>40.07</v>
      </c>
      <c r="W512">
        <f>Source!Q201</f>
        <v>0</v>
      </c>
      <c r="X512">
        <f>Source!R201</f>
        <v>0</v>
      </c>
      <c r="Y512">
        <f>Source!U201</f>
        <v>0.65880000000000005</v>
      </c>
      <c r="Z512">
        <f>Source!V201</f>
        <v>0</v>
      </c>
      <c r="AA512">
        <f>Source!X201</f>
        <v>31.25</v>
      </c>
      <c r="AB512">
        <f>Source!Y201</f>
        <v>20.04</v>
      </c>
    </row>
    <row r="513" spans="1:28" ht="14.25" x14ac:dyDescent="0.2">
      <c r="C513" s="26" t="str">
        <f>"Объем: "&amp;Source!I201&amp;"=12/"&amp;"100"</f>
        <v>Объем: 0,12=12/100</v>
      </c>
      <c r="F513" s="14"/>
      <c r="G513" s="14"/>
      <c r="H513" s="14"/>
    </row>
    <row r="514" spans="1:28" x14ac:dyDescent="0.2">
      <c r="C514" s="26" t="s">
        <v>730</v>
      </c>
      <c r="D514" s="26">
        <f>Source!BA201</f>
        <v>7.13</v>
      </c>
    </row>
    <row r="515" spans="1:28" x14ac:dyDescent="0.2">
      <c r="C515" s="26" t="s">
        <v>731</v>
      </c>
      <c r="D515" s="26">
        <f>Source!BB201</f>
        <v>7.13</v>
      </c>
    </row>
    <row r="516" spans="1:28" x14ac:dyDescent="0.2">
      <c r="C516" s="26" t="s">
        <v>732</v>
      </c>
      <c r="D516" s="26">
        <f>Source!BC201</f>
        <v>7.13</v>
      </c>
    </row>
    <row r="517" spans="1:28" x14ac:dyDescent="0.2">
      <c r="C517" s="26" t="s">
        <v>733</v>
      </c>
      <c r="D517" s="26">
        <f>Source!BS201</f>
        <v>7.13</v>
      </c>
    </row>
    <row r="518" spans="1:28" x14ac:dyDescent="0.2">
      <c r="C518" s="11" t="s">
        <v>734</v>
      </c>
      <c r="D518" s="37"/>
      <c r="E518" s="37"/>
      <c r="F518" s="37">
        <f>Source!BZ201</f>
        <v>78</v>
      </c>
      <c r="G518" s="61">
        <f>(Source!AF201+Source!AE201)*Source!FX201/100</f>
        <v>36.5274</v>
      </c>
      <c r="H518" s="62">
        <f>Source!X201</f>
        <v>31.25</v>
      </c>
    </row>
    <row r="519" spans="1:28" x14ac:dyDescent="0.2">
      <c r="C519" s="11" t="s">
        <v>736</v>
      </c>
      <c r="D519" s="37"/>
      <c r="E519" s="37"/>
      <c r="F519" s="37">
        <f>Source!CA201</f>
        <v>50</v>
      </c>
      <c r="G519" s="61">
        <f>(Source!AF201+Source!AE201)*Source!FY201/100</f>
        <v>23.414999999999999</v>
      </c>
      <c r="H519" s="62">
        <f>Source!Y201</f>
        <v>20.04</v>
      </c>
    </row>
    <row r="520" spans="1:28" x14ac:dyDescent="0.2">
      <c r="C520" s="11" t="s">
        <v>738</v>
      </c>
      <c r="D520" s="37"/>
      <c r="E520" s="37"/>
      <c r="F520" s="37"/>
      <c r="G520" s="61">
        <f>((Source!AF201+Source!AE201)*Source!FX201/100)+((Source!AF201+Source!AE201)*Source!FY201/100)+Source!AB201</f>
        <v>106.7724</v>
      </c>
      <c r="H520" s="62">
        <f>Source!O201+Source!X201+Source!Y201</f>
        <v>91.359999999999985</v>
      </c>
    </row>
    <row r="521" spans="1:28" ht="42.75" x14ac:dyDescent="0.2">
      <c r="A521" s="50">
        <v>71</v>
      </c>
      <c r="B521" s="50" t="str">
        <f>Source!E203</f>
        <v>31</v>
      </c>
      <c r="C521" s="50" t="str">
        <f>Source!G203</f>
        <v>Светильник в подвесных потолках, устанавливаемый на профиле, количество ламп в светильнике до 4</v>
      </c>
      <c r="D521" s="50" t="str">
        <f>Source!F203</f>
        <v>м08-03-594-14</v>
      </c>
      <c r="E521" s="33" t="str">
        <f>Source!H203</f>
        <v>100 ШТ</v>
      </c>
      <c r="F521" s="14">
        <f>Source!I203</f>
        <v>0.02</v>
      </c>
      <c r="G521" s="24">
        <f>Source!AB203</f>
        <v>3323.23</v>
      </c>
      <c r="H521" s="25">
        <f>Source!O203</f>
        <v>473.89</v>
      </c>
      <c r="T521">
        <f>Source!O203+Source!X203+Source!Y203</f>
        <v>963.02</v>
      </c>
      <c r="U521">
        <f>Source!P203</f>
        <v>145.33000000000001</v>
      </c>
      <c r="V521">
        <f>Source!S203</f>
        <v>302.16000000000003</v>
      </c>
      <c r="W521">
        <f>Source!Q203</f>
        <v>26.4</v>
      </c>
      <c r="X521">
        <f>Source!R203</f>
        <v>3.54</v>
      </c>
      <c r="Y521">
        <f>Source!U203</f>
        <v>4.2720000000000002</v>
      </c>
      <c r="Z521">
        <f>Source!V203</f>
        <v>3.9600000000000003E-2</v>
      </c>
      <c r="AA521">
        <f>Source!X203</f>
        <v>290.42</v>
      </c>
      <c r="AB521">
        <f>Source!Y203</f>
        <v>198.71</v>
      </c>
    </row>
    <row r="522" spans="1:28" ht="14.25" x14ac:dyDescent="0.2">
      <c r="C522" s="26" t="str">
        <f>"Объем: "&amp;Source!I203&amp;"=2/"&amp;"100"</f>
        <v>Объем: 0,02=2/100</v>
      </c>
      <c r="F522" s="14"/>
      <c r="G522" s="14"/>
      <c r="H522" s="14"/>
    </row>
    <row r="523" spans="1:28" x14ac:dyDescent="0.2">
      <c r="C523" s="26" t="s">
        <v>730</v>
      </c>
      <c r="D523" s="26">
        <f>Source!BA203</f>
        <v>7.13</v>
      </c>
    </row>
    <row r="524" spans="1:28" x14ac:dyDescent="0.2">
      <c r="C524" s="26" t="s">
        <v>731</v>
      </c>
      <c r="D524" s="26">
        <f>Source!BB203</f>
        <v>7.13</v>
      </c>
    </row>
    <row r="525" spans="1:28" x14ac:dyDescent="0.2">
      <c r="C525" s="26" t="s">
        <v>732</v>
      </c>
      <c r="D525" s="26">
        <f>Source!BC203</f>
        <v>7.13</v>
      </c>
    </row>
    <row r="526" spans="1:28" x14ac:dyDescent="0.2">
      <c r="C526" s="26" t="s">
        <v>733</v>
      </c>
      <c r="D526" s="26">
        <f>Source!BS203</f>
        <v>7.13</v>
      </c>
    </row>
    <row r="527" spans="1:28" x14ac:dyDescent="0.2">
      <c r="C527" s="11" t="s">
        <v>734</v>
      </c>
      <c r="D527" s="37"/>
      <c r="E527" s="37"/>
      <c r="F527" s="37">
        <f>Source!BZ203</f>
        <v>95</v>
      </c>
      <c r="G527" s="61">
        <f>(Source!AF203+Source!AE203)*Source!FX203/100</f>
        <v>2036.5719999999999</v>
      </c>
      <c r="H527" s="62">
        <f>Source!X203</f>
        <v>290.42</v>
      </c>
    </row>
    <row r="528" spans="1:28" x14ac:dyDescent="0.2">
      <c r="C528" s="11" t="s">
        <v>736</v>
      </c>
      <c r="D528" s="37"/>
      <c r="E528" s="37"/>
      <c r="F528" s="37">
        <f>Source!CA203</f>
        <v>65</v>
      </c>
      <c r="G528" s="61">
        <f>(Source!AF203+Source!AE203)*Source!FY203/100</f>
        <v>1393.444</v>
      </c>
      <c r="H528" s="62">
        <f>Source!Y203</f>
        <v>198.71</v>
      </c>
    </row>
    <row r="529" spans="1:28" x14ac:dyDescent="0.2">
      <c r="C529" s="11" t="s">
        <v>738</v>
      </c>
      <c r="D529" s="37"/>
      <c r="E529" s="37"/>
      <c r="F529" s="37"/>
      <c r="G529" s="61">
        <f>((Source!AF203+Source!AE203)*Source!FX203/100)+((Source!AF203+Source!AE203)*Source!FY203/100)+Source!AB203</f>
        <v>6753.2459999999992</v>
      </c>
      <c r="H529" s="62">
        <f>Source!O203+Source!X203+Source!Y203</f>
        <v>963.02</v>
      </c>
    </row>
    <row r="530" spans="1:28" ht="42.75" x14ac:dyDescent="0.2">
      <c r="A530" s="50">
        <v>72</v>
      </c>
      <c r="B530" s="50" t="str">
        <f>Source!E205</f>
        <v>31,1</v>
      </c>
      <c r="C530" s="50" t="str">
        <f>Source!G205</f>
        <v>Светильники светодиодные ДВО-36w 595[595[45 4000К 3550 Лм колотый лед IP 20 (94499 NLP-IS2) прим.</v>
      </c>
      <c r="D530" s="50" t="str">
        <f>Source!F205</f>
        <v>20.3.03.04-0221</v>
      </c>
      <c r="E530" s="33" t="str">
        <f>Source!H205</f>
        <v>шт.</v>
      </c>
      <c r="F530" s="14">
        <f>Source!I205</f>
        <v>2</v>
      </c>
      <c r="G530" s="24">
        <f>Source!AB205</f>
        <v>314.14</v>
      </c>
      <c r="H530" s="25">
        <f>Source!O205</f>
        <v>4479.6400000000003</v>
      </c>
      <c r="T530">
        <f>Source!O205+Source!X205+Source!Y205</f>
        <v>4479.6400000000003</v>
      </c>
      <c r="U530">
        <f>Source!P205</f>
        <v>4479.6400000000003</v>
      </c>
      <c r="V530">
        <f>Source!S205</f>
        <v>0</v>
      </c>
      <c r="W530">
        <f>Source!Q205</f>
        <v>0</v>
      </c>
      <c r="X530">
        <f>Source!R205</f>
        <v>0</v>
      </c>
      <c r="Y530">
        <f>Source!U205</f>
        <v>0</v>
      </c>
      <c r="Z530">
        <f>Source!V205</f>
        <v>0</v>
      </c>
      <c r="AA530">
        <f>Source!X205</f>
        <v>0</v>
      </c>
      <c r="AB530">
        <f>Source!Y205</f>
        <v>0</v>
      </c>
    </row>
    <row r="531" spans="1:28" ht="14.25" x14ac:dyDescent="0.2">
      <c r="C531" s="26" t="s">
        <v>732</v>
      </c>
      <c r="D531" s="26">
        <f>Source!BC205</f>
        <v>7.13</v>
      </c>
      <c r="F531" s="14"/>
      <c r="G531" s="14"/>
      <c r="H531" s="14"/>
    </row>
    <row r="532" spans="1:28" ht="42.75" x14ac:dyDescent="0.2">
      <c r="A532" s="50">
        <v>73</v>
      </c>
      <c r="B532" s="50" t="str">
        <f>Source!E207</f>
        <v>32</v>
      </c>
      <c r="C532" s="50" t="str">
        <f>Source!G207</f>
        <v>Выключатель двухклавишный утопленного типа при скрытой проводке</v>
      </c>
      <c r="D532" s="50" t="str">
        <f>Source!F207</f>
        <v>м08-03-591-05</v>
      </c>
      <c r="E532" s="33" t="str">
        <f>Source!H207</f>
        <v>100 ШТ</v>
      </c>
      <c r="F532" s="14">
        <f>Source!I207</f>
        <v>0.01</v>
      </c>
      <c r="G532" s="24">
        <f>Source!AB207</f>
        <v>300.02</v>
      </c>
      <c r="H532" s="25">
        <f>Source!O207</f>
        <v>21.39</v>
      </c>
      <c r="T532">
        <f>Source!O207+Source!X207+Source!Y207</f>
        <v>51.17</v>
      </c>
      <c r="U532">
        <f>Source!P207</f>
        <v>2.5</v>
      </c>
      <c r="V532">
        <f>Source!S207</f>
        <v>18.559999999999999</v>
      </c>
      <c r="W532">
        <f>Source!Q207</f>
        <v>0.33</v>
      </c>
      <c r="X532">
        <f>Source!R207</f>
        <v>0.05</v>
      </c>
      <c r="Y532">
        <f>Source!U207</f>
        <v>0.26239999999999997</v>
      </c>
      <c r="Z532">
        <f>Source!V207</f>
        <v>5.0000000000000001E-4</v>
      </c>
      <c r="AA532">
        <f>Source!X207</f>
        <v>17.68</v>
      </c>
      <c r="AB532">
        <f>Source!Y207</f>
        <v>12.1</v>
      </c>
    </row>
    <row r="533" spans="1:28" ht="14.25" x14ac:dyDescent="0.2">
      <c r="C533" s="26" t="str">
        <f>"Объем: "&amp;Source!I207&amp;"=1/"&amp;"100"</f>
        <v>Объем: 0,01=1/100</v>
      </c>
      <c r="F533" s="14"/>
      <c r="G533" s="14"/>
      <c r="H533" s="14"/>
    </row>
    <row r="534" spans="1:28" x14ac:dyDescent="0.2">
      <c r="C534" s="26" t="s">
        <v>730</v>
      </c>
      <c r="D534" s="26">
        <f>Source!BA207</f>
        <v>7.13</v>
      </c>
    </row>
    <row r="535" spans="1:28" x14ac:dyDescent="0.2">
      <c r="C535" s="26" t="s">
        <v>731</v>
      </c>
      <c r="D535" s="26">
        <f>Source!BB207</f>
        <v>7.13</v>
      </c>
    </row>
    <row r="536" spans="1:28" x14ac:dyDescent="0.2">
      <c r="C536" s="26" t="s">
        <v>732</v>
      </c>
      <c r="D536" s="26">
        <f>Source!BC207</f>
        <v>7.13</v>
      </c>
    </row>
    <row r="537" spans="1:28" x14ac:dyDescent="0.2">
      <c r="C537" s="26" t="s">
        <v>733</v>
      </c>
      <c r="D537" s="26">
        <f>Source!BS207</f>
        <v>7.13</v>
      </c>
    </row>
    <row r="538" spans="1:28" x14ac:dyDescent="0.2">
      <c r="C538" s="11" t="s">
        <v>734</v>
      </c>
      <c r="D538" s="37"/>
      <c r="E538" s="37"/>
      <c r="F538" s="37">
        <f>Source!BZ207</f>
        <v>95</v>
      </c>
      <c r="G538" s="61">
        <f>(Source!AF207+Source!AE207)*Source!FX207/100</f>
        <v>247.893</v>
      </c>
      <c r="H538" s="62">
        <f>Source!X207</f>
        <v>17.68</v>
      </c>
    </row>
    <row r="539" spans="1:28" x14ac:dyDescent="0.2">
      <c r="C539" s="11" t="s">
        <v>736</v>
      </c>
      <c r="D539" s="37"/>
      <c r="E539" s="37"/>
      <c r="F539" s="37">
        <f>Source!CA207</f>
        <v>65</v>
      </c>
      <c r="G539" s="61">
        <f>(Source!AF207+Source!AE207)*Source!FY207/100</f>
        <v>169.61099999999999</v>
      </c>
      <c r="H539" s="62">
        <f>Source!Y207</f>
        <v>12.1</v>
      </c>
    </row>
    <row r="540" spans="1:28" x14ac:dyDescent="0.2">
      <c r="C540" s="11" t="s">
        <v>738</v>
      </c>
      <c r="D540" s="37"/>
      <c r="E540" s="37"/>
      <c r="F540" s="37"/>
      <c r="G540" s="61">
        <f>((Source!AF207+Source!AE207)*Source!FX207/100)+((Source!AF207+Source!AE207)*Source!FY207/100)+Source!AB207</f>
        <v>717.524</v>
      </c>
      <c r="H540" s="62">
        <f>Source!O207+Source!X207+Source!Y207</f>
        <v>51.17</v>
      </c>
    </row>
    <row r="541" spans="1:28" ht="28.5" x14ac:dyDescent="0.2">
      <c r="A541" s="50">
        <v>74</v>
      </c>
      <c r="B541" s="50" t="str">
        <f>Source!E209</f>
        <v>32,1</v>
      </c>
      <c r="C541" s="50" t="str">
        <f>Source!G209</f>
        <v>Выключатель двухклавишный для скрытой проводки</v>
      </c>
      <c r="D541" s="50" t="str">
        <f>Source!F209</f>
        <v>20.4.01.02-0001</v>
      </c>
      <c r="E541" s="33" t="str">
        <f>Source!H209</f>
        <v>10 шт.</v>
      </c>
      <c r="F541" s="14">
        <f>Source!I209</f>
        <v>0.1</v>
      </c>
      <c r="G541" s="24">
        <f>Source!AB209</f>
        <v>88.8</v>
      </c>
      <c r="H541" s="25">
        <f>Source!O209</f>
        <v>63.31</v>
      </c>
      <c r="T541">
        <f>Source!O209+Source!X209+Source!Y209</f>
        <v>63.31</v>
      </c>
      <c r="U541">
        <f>Source!P209</f>
        <v>63.31</v>
      </c>
      <c r="V541">
        <f>Source!S209</f>
        <v>0</v>
      </c>
      <c r="W541">
        <f>Source!Q209</f>
        <v>0</v>
      </c>
      <c r="X541">
        <f>Source!R209</f>
        <v>0</v>
      </c>
      <c r="Y541">
        <f>Source!U209</f>
        <v>0</v>
      </c>
      <c r="Z541">
        <f>Source!V209</f>
        <v>0</v>
      </c>
      <c r="AA541">
        <f>Source!X209</f>
        <v>0</v>
      </c>
      <c r="AB541">
        <f>Source!Y209</f>
        <v>0</v>
      </c>
    </row>
    <row r="542" spans="1:28" ht="14.25" x14ac:dyDescent="0.2">
      <c r="C542" s="26" t="s">
        <v>732</v>
      </c>
      <c r="D542" s="26">
        <f>Source!BC209</f>
        <v>7.13</v>
      </c>
      <c r="F542" s="14"/>
      <c r="G542" s="14"/>
      <c r="H542" s="14"/>
    </row>
    <row r="543" spans="1:28" ht="28.5" x14ac:dyDescent="0.2">
      <c r="A543" s="50">
        <v>75</v>
      </c>
      <c r="B543" s="50" t="str">
        <f>Source!E211</f>
        <v>33</v>
      </c>
      <c r="C543" s="50" t="str">
        <f>Source!G211</f>
        <v>Щиток до трех групп, устанавливаемый в нише цоколя</v>
      </c>
      <c r="D543" s="50" t="str">
        <f>Source!F211</f>
        <v>м08-02-370-02</v>
      </c>
      <c r="E543" s="33" t="str">
        <f>Source!H211</f>
        <v>ШТ</v>
      </c>
      <c r="F543" s="14">
        <f>Source!I211</f>
        <v>2</v>
      </c>
      <c r="G543" s="24">
        <f>Source!AB211</f>
        <v>33.42</v>
      </c>
      <c r="H543" s="25">
        <f>Source!O211</f>
        <v>476.57</v>
      </c>
      <c r="T543">
        <f>Source!O211+Source!X211+Source!Y211</f>
        <v>749.45</v>
      </c>
      <c r="U543">
        <f>Source!P211</f>
        <v>88.41</v>
      </c>
      <c r="V543">
        <f>Source!S211</f>
        <v>134.76</v>
      </c>
      <c r="W543">
        <f>Source!Q211</f>
        <v>253.4</v>
      </c>
      <c r="X543">
        <f>Source!R211</f>
        <v>35.79</v>
      </c>
      <c r="Y543">
        <f>Source!U211</f>
        <v>1.8</v>
      </c>
      <c r="Z543">
        <f>Source!V211</f>
        <v>0.4</v>
      </c>
      <c r="AA543">
        <f>Source!X211</f>
        <v>162.02000000000001</v>
      </c>
      <c r="AB543">
        <f>Source!Y211</f>
        <v>110.86</v>
      </c>
    </row>
    <row r="544" spans="1:28" ht="14.25" x14ac:dyDescent="0.2">
      <c r="C544" s="26" t="s">
        <v>730</v>
      </c>
      <c r="D544" s="26">
        <f>Source!BA211</f>
        <v>7.13</v>
      </c>
      <c r="F544" s="14"/>
      <c r="G544" s="14"/>
      <c r="H544" s="14"/>
    </row>
    <row r="545" spans="1:33" x14ac:dyDescent="0.2">
      <c r="C545" s="26" t="s">
        <v>731</v>
      </c>
      <c r="D545" s="26">
        <f>Source!BB211</f>
        <v>7.13</v>
      </c>
    </row>
    <row r="546" spans="1:33" x14ac:dyDescent="0.2">
      <c r="C546" s="26" t="s">
        <v>732</v>
      </c>
      <c r="D546" s="26">
        <f>Source!BC211</f>
        <v>7.13</v>
      </c>
    </row>
    <row r="547" spans="1:33" x14ac:dyDescent="0.2">
      <c r="C547" s="26" t="s">
        <v>733</v>
      </c>
      <c r="D547" s="26">
        <f>Source!BS211</f>
        <v>7.13</v>
      </c>
    </row>
    <row r="548" spans="1:33" x14ac:dyDescent="0.2">
      <c r="C548" s="11" t="s">
        <v>734</v>
      </c>
      <c r="D548" s="37"/>
      <c r="E548" s="37"/>
      <c r="F548" s="37">
        <f>Source!BZ211</f>
        <v>95</v>
      </c>
      <c r="G548" s="61">
        <f>(Source!AF211+Source!AE211)*Source!FX211/100</f>
        <v>11.361999999999998</v>
      </c>
      <c r="H548" s="62">
        <f>Source!X211</f>
        <v>162.02000000000001</v>
      </c>
    </row>
    <row r="549" spans="1:33" x14ac:dyDescent="0.2">
      <c r="C549" s="11" t="s">
        <v>736</v>
      </c>
      <c r="D549" s="37"/>
      <c r="E549" s="37"/>
      <c r="F549" s="37">
        <f>Source!CA211</f>
        <v>65</v>
      </c>
      <c r="G549" s="61">
        <f>(Source!AF211+Source!AE211)*Source!FY211/100</f>
        <v>7.774</v>
      </c>
      <c r="H549" s="62">
        <f>Source!Y211</f>
        <v>110.86</v>
      </c>
    </row>
    <row r="550" spans="1:33" x14ac:dyDescent="0.2">
      <c r="C550" s="11" t="s">
        <v>738</v>
      </c>
      <c r="D550" s="37"/>
      <c r="E550" s="37"/>
      <c r="F550" s="37"/>
      <c r="G550" s="61">
        <f>((Source!AF211+Source!AE211)*Source!FX211/100)+((Source!AF211+Source!AE211)*Source!FY211/100)+Source!AB211</f>
        <v>52.555999999999997</v>
      </c>
      <c r="H550" s="62">
        <f>Source!O211+Source!X211+Source!Y211</f>
        <v>749.45</v>
      </c>
    </row>
    <row r="551" spans="1:33" ht="28.5" x14ac:dyDescent="0.2">
      <c r="A551" s="50">
        <v>76</v>
      </c>
      <c r="B551" s="50" t="str">
        <f>Source!E213</f>
        <v>33,1</v>
      </c>
      <c r="C551" s="50" t="str">
        <f>Source!G213</f>
        <v>Щиты распределительные навесные металлические (прим.)</v>
      </c>
      <c r="D551" s="50" t="str">
        <f>Source!F213</f>
        <v>20.4.04.02-0027</v>
      </c>
      <c r="E551" s="33" t="str">
        <f>Source!H213</f>
        <v>шт.</v>
      </c>
      <c r="F551" s="14">
        <f>Source!I213</f>
        <v>2</v>
      </c>
      <c r="G551" s="24">
        <f>Source!AB213</f>
        <v>441.84</v>
      </c>
      <c r="H551" s="25">
        <f>Source!O213</f>
        <v>6300.64</v>
      </c>
      <c r="T551">
        <f>Source!O213+Source!X213+Source!Y213</f>
        <v>6300.64</v>
      </c>
      <c r="U551">
        <f>Source!P213</f>
        <v>6300.64</v>
      </c>
      <c r="V551">
        <f>Source!S213</f>
        <v>0</v>
      </c>
      <c r="W551">
        <f>Source!Q213</f>
        <v>0</v>
      </c>
      <c r="X551">
        <f>Source!R213</f>
        <v>0</v>
      </c>
      <c r="Y551">
        <f>Source!U213</f>
        <v>0</v>
      </c>
      <c r="Z551">
        <f>Source!V213</f>
        <v>0</v>
      </c>
      <c r="AA551">
        <f>Source!X213</f>
        <v>0</v>
      </c>
      <c r="AB551">
        <f>Source!Y213</f>
        <v>0</v>
      </c>
    </row>
    <row r="552" spans="1:33" ht="14.25" x14ac:dyDescent="0.2">
      <c r="C552" s="26" t="s">
        <v>732</v>
      </c>
      <c r="D552" s="26">
        <f>Source!BC213</f>
        <v>7.13</v>
      </c>
      <c r="F552" s="14"/>
      <c r="G552" s="14"/>
      <c r="H552" s="14"/>
    </row>
    <row r="554" spans="1:33" ht="15" x14ac:dyDescent="0.25">
      <c r="A554" s="63"/>
      <c r="B554" s="63"/>
      <c r="C554" s="78" t="str">
        <f>CONCATENATE("Итого по разделу: ",IF(Source!G215&lt;&gt;"Новый раздел", Source!G215, ""))</f>
        <v>Итого по разделу: Раздел 2 Система электроснабжения</v>
      </c>
      <c r="D554" s="78"/>
      <c r="E554" s="78"/>
      <c r="F554" s="78"/>
      <c r="G554" s="63"/>
      <c r="H554" s="64">
        <f>IF(SUM(T432:T553)=0, "-", SUM(T432:T553))</f>
        <v>14327.510000000002</v>
      </c>
      <c r="AG554" s="54" t="str">
        <f>CONCATENATE("Итого по разделу: ",IF(Source!G215&lt;&gt;"Новый раздел", Source!G215, ""))</f>
        <v>Итого по разделу: Раздел 2 Система электроснабжения</v>
      </c>
    </row>
    <row r="555" spans="1:33" ht="15" x14ac:dyDescent="0.25">
      <c r="A555" s="63"/>
      <c r="B555" s="63"/>
      <c r="C555" s="63"/>
      <c r="D555" s="63"/>
      <c r="E555" s="63"/>
      <c r="F555" s="63"/>
      <c r="G555" s="63"/>
      <c r="H555" s="63"/>
    </row>
    <row r="558" spans="1:33" ht="16.5" x14ac:dyDescent="0.25">
      <c r="A558" s="87" t="str">
        <f>CONCATENATE("Раздел: ",IF(Source!G244&lt;&gt;"Новый раздел", Source!G244, ""))</f>
        <v>Раздел: Раздел 3 Уборка и вывоз мусора</v>
      </c>
      <c r="B558" s="87"/>
      <c r="C558" s="87"/>
      <c r="D558" s="87"/>
      <c r="E558" s="87"/>
      <c r="F558" s="87"/>
      <c r="G558" s="87"/>
      <c r="H558" s="87"/>
    </row>
    <row r="559" spans="1:33" ht="42.75" x14ac:dyDescent="0.2">
      <c r="A559" s="50">
        <v>77</v>
      </c>
      <c r="B559" s="50" t="str">
        <f>Source!E249</f>
        <v>34</v>
      </c>
      <c r="C559" s="50" t="str">
        <f>Source!G249</f>
        <v>Погрузочные работы при автомобильных перевозках мусора строительного с погрузкой вручную</v>
      </c>
      <c r="D559" s="50" t="str">
        <f>Source!F249</f>
        <v>т01-01-01-041</v>
      </c>
      <c r="E559" s="33" t="str">
        <f>Source!H249</f>
        <v>1 Т ГРУЗА</v>
      </c>
      <c r="F559" s="14">
        <f>Source!I249</f>
        <v>16.89</v>
      </c>
      <c r="G559" s="24">
        <f>Source!AB249</f>
        <v>42.98</v>
      </c>
      <c r="H559" s="25">
        <f>Source!GM249</f>
        <v>5175.8999999999996</v>
      </c>
      <c r="T559">
        <f>Source!GM249</f>
        <v>5175.8999999999996</v>
      </c>
      <c r="U559">
        <f>Source!P249</f>
        <v>0</v>
      </c>
      <c r="V559">
        <f>Source!S249</f>
        <v>0</v>
      </c>
      <c r="W559">
        <f>Source!Q249</f>
        <v>0</v>
      </c>
      <c r="X559">
        <f>Source!R249</f>
        <v>0</v>
      </c>
      <c r="Y559">
        <f>Source!U249</f>
        <v>0</v>
      </c>
      <c r="Z559">
        <f>Source!V249</f>
        <v>0</v>
      </c>
      <c r="AA559">
        <f>Source!X249</f>
        <v>0</v>
      </c>
      <c r="AB559">
        <f>Source!Y249</f>
        <v>0</v>
      </c>
    </row>
    <row r="560" spans="1:33" ht="14.25" x14ac:dyDescent="0.2">
      <c r="C560" s="26" t="s">
        <v>746</v>
      </c>
      <c r="D560" s="26">
        <f>Source!AZ249</f>
        <v>7.13</v>
      </c>
      <c r="F560" s="14"/>
      <c r="G560" s="14"/>
      <c r="H560" s="14"/>
    </row>
    <row r="561" spans="1:28" ht="57" x14ac:dyDescent="0.2">
      <c r="A561" s="50">
        <v>78</v>
      </c>
      <c r="B561" s="50" t="str">
        <f>Source!E251</f>
        <v>35</v>
      </c>
      <c r="C561" s="50" t="str">
        <f>Source!G251</f>
        <v>Перевозка грузов I класса автомобилями бортовыми грузоподъемностью до 15 т на расстояние до 70 км</v>
      </c>
      <c r="D561" s="50" t="str">
        <f>Source!F251</f>
        <v>т03-01-01-070</v>
      </c>
      <c r="E561" s="33" t="str">
        <f>Source!H251</f>
        <v>1 Т ГРУЗА</v>
      </c>
      <c r="F561" s="14">
        <f>Source!I251</f>
        <v>16.89</v>
      </c>
      <c r="G561" s="24">
        <f>Source!AB251</f>
        <v>29.16</v>
      </c>
      <c r="H561" s="25">
        <f>Source!GM251</f>
        <v>3511.61</v>
      </c>
      <c r="T561">
        <f>Source!GM251</f>
        <v>3511.61</v>
      </c>
      <c r="U561">
        <f>Source!P251</f>
        <v>0</v>
      </c>
      <c r="V561">
        <f>Source!S251</f>
        <v>0</v>
      </c>
      <c r="W561">
        <f>Source!Q251</f>
        <v>0</v>
      </c>
      <c r="X561">
        <f>Source!R251</f>
        <v>0</v>
      </c>
      <c r="Y561">
        <f>Source!U251</f>
        <v>0</v>
      </c>
      <c r="Z561">
        <f>Source!V251</f>
        <v>0</v>
      </c>
      <c r="AA561">
        <f>Source!X251</f>
        <v>0</v>
      </c>
      <c r="AB561">
        <f>Source!Y251</f>
        <v>0</v>
      </c>
    </row>
    <row r="562" spans="1:28" ht="14.25" x14ac:dyDescent="0.2">
      <c r="C562" s="26" t="s">
        <v>746</v>
      </c>
      <c r="D562" s="26">
        <f>Source!AZ251</f>
        <v>7.13</v>
      </c>
      <c r="F562" s="14"/>
      <c r="G562" s="14"/>
      <c r="H562" s="14"/>
    </row>
    <row r="563" spans="1:28" ht="28.5" x14ac:dyDescent="0.2">
      <c r="A563" s="50">
        <v>79</v>
      </c>
      <c r="B563" s="50" t="str">
        <f>Source!E253</f>
        <v>36</v>
      </c>
      <c r="C563" s="50" t="str">
        <f>Source!G253</f>
        <v>Затаривание строительного мусора в мешки</v>
      </c>
      <c r="D563" s="50" t="str">
        <f>Source!F253</f>
        <v>69-15-1</v>
      </c>
      <c r="E563" s="33" t="str">
        <f>Source!H253</f>
        <v>т</v>
      </c>
      <c r="F563" s="14">
        <f>Source!I253</f>
        <v>16.89</v>
      </c>
      <c r="G563" s="24">
        <f>Source!AB253</f>
        <v>23.81</v>
      </c>
      <c r="H563" s="25">
        <f>Source!O253</f>
        <v>2867.33</v>
      </c>
      <c r="T563">
        <f>Source!O253+Source!X253+Source!Y253</f>
        <v>4009.5399999999995</v>
      </c>
      <c r="U563">
        <f>Source!P253</f>
        <v>1974.98</v>
      </c>
      <c r="V563">
        <f>Source!S253</f>
        <v>892.35</v>
      </c>
      <c r="W563">
        <f>Source!Q253</f>
        <v>0</v>
      </c>
      <c r="X563">
        <f>Source!R253</f>
        <v>0</v>
      </c>
      <c r="Y563">
        <f>Source!U253</f>
        <v>17.396700000000003</v>
      </c>
      <c r="Z563">
        <f>Source!V253</f>
        <v>0</v>
      </c>
      <c r="AA563">
        <f>Source!X253</f>
        <v>696.03</v>
      </c>
      <c r="AB563">
        <f>Source!Y253</f>
        <v>446.18</v>
      </c>
    </row>
    <row r="564" spans="1:28" ht="14.25" x14ac:dyDescent="0.2">
      <c r="C564" s="26" t="s">
        <v>730</v>
      </c>
      <c r="D564" s="26">
        <f>Source!BA253</f>
        <v>7.13</v>
      </c>
      <c r="F564" s="14"/>
      <c r="G564" s="14"/>
      <c r="H564" s="14"/>
    </row>
    <row r="565" spans="1:28" x14ac:dyDescent="0.2">
      <c r="C565" s="26" t="s">
        <v>731</v>
      </c>
      <c r="D565" s="26">
        <f>Source!BB253</f>
        <v>7.13</v>
      </c>
    </row>
    <row r="566" spans="1:28" x14ac:dyDescent="0.2">
      <c r="C566" s="26" t="s">
        <v>732</v>
      </c>
      <c r="D566" s="26">
        <f>Source!BC253</f>
        <v>7.13</v>
      </c>
    </row>
    <row r="567" spans="1:28" x14ac:dyDescent="0.2">
      <c r="C567" s="26" t="s">
        <v>733</v>
      </c>
      <c r="D567" s="26">
        <f>Source!BS253</f>
        <v>7.13</v>
      </c>
    </row>
    <row r="568" spans="1:28" x14ac:dyDescent="0.2">
      <c r="C568" s="11" t="s">
        <v>734</v>
      </c>
      <c r="D568" s="37"/>
      <c r="E568" s="37"/>
      <c r="F568" s="37">
        <f>Source!BZ253</f>
        <v>78</v>
      </c>
      <c r="G568" s="61">
        <f>(Source!AF253+Source!AE253)*Source!FX253/100</f>
        <v>5.7797999999999998</v>
      </c>
      <c r="H568" s="62">
        <f>Source!X253</f>
        <v>696.03</v>
      </c>
    </row>
    <row r="569" spans="1:28" x14ac:dyDescent="0.2">
      <c r="C569" s="11" t="s">
        <v>736</v>
      </c>
      <c r="D569" s="37"/>
      <c r="E569" s="37"/>
      <c r="F569" s="37">
        <f>Source!CA253</f>
        <v>50</v>
      </c>
      <c r="G569" s="61">
        <f>(Source!AF253+Source!AE253)*Source!FY253/100</f>
        <v>3.7050000000000001</v>
      </c>
      <c r="H569" s="62">
        <f>Source!Y253</f>
        <v>446.18</v>
      </c>
    </row>
    <row r="570" spans="1:28" x14ac:dyDescent="0.2">
      <c r="C570" s="11" t="s">
        <v>738</v>
      </c>
      <c r="D570" s="37"/>
      <c r="E570" s="37"/>
      <c r="F570" s="37"/>
      <c r="G570" s="61">
        <f>((Source!AF253+Source!AE253)*Source!FX253/100)+((Source!AF253+Source!AE253)*Source!FY253/100)+Source!AB253</f>
        <v>33.294799999999995</v>
      </c>
      <c r="H570" s="62">
        <f>Source!O253+Source!X253+Source!Y253</f>
        <v>4009.5399999999995</v>
      </c>
    </row>
    <row r="572" spans="1:28" ht="15" x14ac:dyDescent="0.25">
      <c r="A572" s="63"/>
      <c r="B572" s="63"/>
      <c r="C572" s="78" t="str">
        <f>CONCATENATE("Итого по разделу: ",IF(Source!G255&lt;&gt;"Новый раздел", Source!G255, ""))</f>
        <v>Итого по разделу: Раздел 3 Уборка и вывоз мусора</v>
      </c>
      <c r="D572" s="78"/>
      <c r="E572" s="78"/>
      <c r="F572" s="78"/>
      <c r="G572" s="63"/>
      <c r="H572" s="64">
        <f>IF(SUM(T558:T571)=0, "-", SUM(T558:T571))</f>
        <v>12697.05</v>
      </c>
    </row>
    <row r="573" spans="1:28" ht="15" x14ac:dyDescent="0.25">
      <c r="A573" s="63"/>
      <c r="B573" s="63"/>
      <c r="C573" s="63"/>
      <c r="D573" s="63"/>
      <c r="E573" s="63"/>
      <c r="F573" s="63"/>
      <c r="G573" s="63"/>
      <c r="H573" s="63"/>
    </row>
    <row r="576" spans="1:28" ht="15" x14ac:dyDescent="0.25">
      <c r="A576" s="63"/>
      <c r="B576" s="63"/>
      <c r="C576" s="78" t="str">
        <f>CONCATENATE("Итого по локальной смете: ",IF(Source!G284&lt;&gt;"Новая локальная смета", Source!G284, ""))</f>
        <v xml:space="preserve">Итого по локальной смете: </v>
      </c>
      <c r="D576" s="78"/>
      <c r="E576" s="78"/>
      <c r="F576" s="78"/>
      <c r="G576" s="63"/>
      <c r="H576" s="64">
        <f>IF(SUM(T37:T575)=0, "-", SUM(T37:T575))</f>
        <v>145879.41</v>
      </c>
    </row>
    <row r="577" spans="1:33" ht="15" x14ac:dyDescent="0.25">
      <c r="A577" s="63"/>
      <c r="B577" s="63"/>
      <c r="C577" s="63"/>
      <c r="D577" s="63"/>
      <c r="E577" s="63"/>
      <c r="F577" s="63"/>
      <c r="G577" s="63"/>
      <c r="H577" s="63"/>
    </row>
    <row r="579" spans="1:33" ht="14.25" x14ac:dyDescent="0.2">
      <c r="C579" s="112" t="str">
        <f>Source!H312</f>
        <v>Всего</v>
      </c>
      <c r="D579" s="112"/>
      <c r="E579" s="112"/>
      <c r="F579" s="112"/>
      <c r="G579" s="75">
        <f>IF(Source!P312=0, "", Source!P312)</f>
        <v>145879.41</v>
      </c>
      <c r="H579" s="75"/>
    </row>
    <row r="580" spans="1:33" ht="14.25" x14ac:dyDescent="0.2">
      <c r="C580" s="112" t="str">
        <f>Source!H313</f>
        <v>Итого НДС 18%</v>
      </c>
      <c r="D580" s="112"/>
      <c r="E580" s="112"/>
      <c r="F580" s="112"/>
      <c r="G580" s="75">
        <f>IF(Source!P313=0, "", Source!P313)</f>
        <v>26258.29</v>
      </c>
      <c r="H580" s="75"/>
    </row>
    <row r="581" spans="1:33" ht="14.25" x14ac:dyDescent="0.2">
      <c r="C581" s="112" t="str">
        <f>Source!H314</f>
        <v>Всего по смете</v>
      </c>
      <c r="D581" s="112"/>
      <c r="E581" s="112"/>
      <c r="F581" s="112"/>
      <c r="G581" s="75">
        <f>IF(Source!P314=0, "", Source!P314)</f>
        <v>172137.7</v>
      </c>
      <c r="H581" s="75"/>
    </row>
    <row r="583" spans="1:33" ht="30" x14ac:dyDescent="0.25">
      <c r="A583" s="63"/>
      <c r="B583" s="63"/>
      <c r="C583" s="78" t="str">
        <f>CONCATENATE("Итого по смете: ",IF(Source!G316&lt;&gt;"Новый объект", Source!G316, ""))</f>
        <v>Итого по смете: Капитальный ремонт 3-го этажа, балконов 5-го этажа НВПК НИЯУ МИФИ</v>
      </c>
      <c r="D583" s="78"/>
      <c r="E583" s="78"/>
      <c r="F583" s="78"/>
      <c r="G583" s="63"/>
      <c r="H583" s="64">
        <f>IF(SUM(T1:T582)=0, "-", SUM(T1:T582))</f>
        <v>145879.41</v>
      </c>
      <c r="AG583" s="54" t="str">
        <f>CONCATENATE("Итого по смете: ",IF(Source!G316&lt;&gt;"Новый объект", Source!G316, ""))</f>
        <v>Итого по смете: Капитальный ремонт 3-го этажа, балконов 5-го этажа НВПК НИЯУ МИФИ</v>
      </c>
    </row>
    <row r="584" spans="1:33" ht="15" x14ac:dyDescent="0.25">
      <c r="A584" s="63"/>
      <c r="B584" s="63"/>
      <c r="C584" s="63"/>
      <c r="D584" s="63"/>
      <c r="E584" s="63"/>
      <c r="F584" s="63"/>
      <c r="G584" s="63"/>
      <c r="H584" s="63"/>
    </row>
    <row r="585" spans="1:33" ht="14.25" x14ac:dyDescent="0.2">
      <c r="C585" s="112" t="str">
        <f>Source!H344</f>
        <v>Всего</v>
      </c>
      <c r="D585" s="112"/>
      <c r="E585" s="112"/>
      <c r="F585" s="112"/>
      <c r="G585" s="75">
        <f>IF(Source!P344=0, "", Source!P344)</f>
        <v>145879.41</v>
      </c>
      <c r="H585" s="75"/>
    </row>
    <row r="586" spans="1:33" ht="14.25" x14ac:dyDescent="0.2">
      <c r="C586" s="112" t="str">
        <f>Source!H345</f>
        <v>Итого НДС 18%</v>
      </c>
      <c r="D586" s="112"/>
      <c r="E586" s="112"/>
      <c r="F586" s="112"/>
      <c r="G586" s="75">
        <f>IF(Source!P345=0, "", Source!P345)</f>
        <v>26258.29</v>
      </c>
      <c r="H586" s="75"/>
    </row>
    <row r="587" spans="1:33" ht="14.25" x14ac:dyDescent="0.2">
      <c r="C587" s="112" t="str">
        <f>Source!H346</f>
        <v>Всего по смете</v>
      </c>
      <c r="D587" s="112"/>
      <c r="E587" s="112"/>
      <c r="F587" s="112"/>
      <c r="G587" s="75">
        <f>IF(Source!P346=0, "", Source!P346)</f>
        <v>172137.7</v>
      </c>
      <c r="H587" s="75"/>
    </row>
    <row r="590" spans="1:33" ht="15" thickBot="1" x14ac:dyDescent="0.25">
      <c r="A590" s="114" t="s">
        <v>747</v>
      </c>
      <c r="B590" s="114"/>
      <c r="C590" s="65" t="str">
        <f>IF(Source!AC12&lt;&gt;"", Source!AC12," ")</f>
        <v xml:space="preserve"> </v>
      </c>
      <c r="D590" s="14"/>
      <c r="E590" s="66"/>
      <c r="F590" s="14"/>
      <c r="G590" s="115" t="str">
        <f>IF(Source!AB12&lt;&gt;"", Source!AB12," ")</f>
        <v xml:space="preserve"> </v>
      </c>
      <c r="H590" s="115"/>
      <c r="I590" s="14"/>
      <c r="J590" s="14"/>
      <c r="K590" s="14"/>
      <c r="L590" s="14"/>
    </row>
    <row r="591" spans="1:33" ht="14.25" x14ac:dyDescent="0.2">
      <c r="A591" s="14"/>
      <c r="B591" s="14"/>
      <c r="C591" s="67" t="s">
        <v>748</v>
      </c>
      <c r="D591" s="14"/>
      <c r="E591" s="67" t="s">
        <v>749</v>
      </c>
      <c r="F591" s="14"/>
      <c r="G591" s="113" t="s">
        <v>750</v>
      </c>
      <c r="H591" s="113"/>
      <c r="I591" s="14"/>
      <c r="J591" s="14"/>
      <c r="K591" s="14"/>
      <c r="L591" s="14"/>
    </row>
    <row r="592" spans="1:33" ht="14.25" x14ac:dyDescent="0.2">
      <c r="A592" s="14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</row>
    <row r="593" spans="1:12" ht="14.25" x14ac:dyDescent="0.2">
      <c r="A593" s="14"/>
      <c r="B593" s="14"/>
      <c r="C593" s="15" t="s">
        <v>751</v>
      </c>
      <c r="D593" s="14"/>
      <c r="E593" s="14"/>
      <c r="F593" s="14"/>
      <c r="G593" s="14"/>
      <c r="H593" s="14"/>
      <c r="I593" s="14"/>
      <c r="J593" s="14"/>
      <c r="K593" s="14"/>
      <c r="L593" s="14"/>
    </row>
    <row r="594" spans="1:12" ht="14.25" x14ac:dyDescent="0.2">
      <c r="A594" s="14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</row>
    <row r="595" spans="1:12" ht="15" thickBot="1" x14ac:dyDescent="0.25">
      <c r="A595" s="114" t="s">
        <v>752</v>
      </c>
      <c r="B595" s="114"/>
      <c r="C595" s="65" t="str">
        <f>IF(Source!AG12&lt;&gt;"", Source!AG12," ")</f>
        <v xml:space="preserve"> </v>
      </c>
      <c r="D595" s="14"/>
      <c r="E595" s="66"/>
      <c r="F595" s="14"/>
      <c r="G595" s="115" t="str">
        <f>IF(Source!AF12&lt;&gt;"", Source!AF12," ")</f>
        <v xml:space="preserve"> </v>
      </c>
      <c r="H595" s="115"/>
      <c r="I595" s="14"/>
      <c r="J595" s="14"/>
      <c r="K595" s="14"/>
      <c r="L595" s="14"/>
    </row>
    <row r="596" spans="1:12" ht="14.25" x14ac:dyDescent="0.2">
      <c r="A596" s="14"/>
      <c r="B596" s="14"/>
      <c r="C596" s="67" t="s">
        <v>748</v>
      </c>
      <c r="D596" s="14"/>
      <c r="E596" s="67" t="s">
        <v>749</v>
      </c>
      <c r="F596" s="14"/>
      <c r="G596" s="113" t="s">
        <v>750</v>
      </c>
      <c r="H596" s="113"/>
      <c r="I596" s="14"/>
      <c r="J596" s="14"/>
      <c r="K596" s="14"/>
      <c r="L596" s="14"/>
    </row>
    <row r="597" spans="1:12" ht="14.25" x14ac:dyDescent="0.2">
      <c r="A597" s="14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</row>
    <row r="598" spans="1:12" ht="14.25" x14ac:dyDescent="0.2">
      <c r="A598" s="14"/>
      <c r="B598" s="14"/>
      <c r="C598" s="15" t="s">
        <v>751</v>
      </c>
      <c r="D598" s="14"/>
      <c r="E598" s="14"/>
      <c r="F598" s="14"/>
      <c r="G598" s="14"/>
      <c r="H598" s="14"/>
      <c r="I598" s="14"/>
      <c r="J598" s="14"/>
      <c r="K598" s="14"/>
      <c r="L598" s="14"/>
    </row>
  </sheetData>
  <mergeCells count="157">
    <mergeCell ref="G591:H591"/>
    <mergeCell ref="A595:B595"/>
    <mergeCell ref="G595:H595"/>
    <mergeCell ref="G596:H596"/>
    <mergeCell ref="C586:F586"/>
    <mergeCell ref="G586:H586"/>
    <mergeCell ref="C587:F587"/>
    <mergeCell ref="G587:H587"/>
    <mergeCell ref="A590:B590"/>
    <mergeCell ref="G590:H590"/>
    <mergeCell ref="C580:F580"/>
    <mergeCell ref="G580:H580"/>
    <mergeCell ref="C581:F581"/>
    <mergeCell ref="G581:H581"/>
    <mergeCell ref="C583:F583"/>
    <mergeCell ref="C585:F585"/>
    <mergeCell ref="G585:H585"/>
    <mergeCell ref="D486:H486"/>
    <mergeCell ref="C554:F554"/>
    <mergeCell ref="A558:H558"/>
    <mergeCell ref="C572:F572"/>
    <mergeCell ref="C576:F576"/>
    <mergeCell ref="C579:F579"/>
    <mergeCell ref="G579:H579"/>
    <mergeCell ref="D472:H472"/>
    <mergeCell ref="D481:H481"/>
    <mergeCell ref="D482:H482"/>
    <mergeCell ref="D483:H483"/>
    <mergeCell ref="D484:H484"/>
    <mergeCell ref="D485:H485"/>
    <mergeCell ref="A432:H432"/>
    <mergeCell ref="D467:H467"/>
    <mergeCell ref="D468:H468"/>
    <mergeCell ref="D469:H469"/>
    <mergeCell ref="D470:H470"/>
    <mergeCell ref="D471:H471"/>
    <mergeCell ref="D405:H405"/>
    <mergeCell ref="D406:H406"/>
    <mergeCell ref="D407:H407"/>
    <mergeCell ref="D408:H408"/>
    <mergeCell ref="D409:H409"/>
    <mergeCell ref="C428:F428"/>
    <mergeCell ref="D375:H375"/>
    <mergeCell ref="D389:H389"/>
    <mergeCell ref="D390:H390"/>
    <mergeCell ref="D391:H391"/>
    <mergeCell ref="D392:H392"/>
    <mergeCell ref="D393:H393"/>
    <mergeCell ref="D354:H354"/>
    <mergeCell ref="D355:H355"/>
    <mergeCell ref="D371:H371"/>
    <mergeCell ref="D372:H372"/>
    <mergeCell ref="D373:H373"/>
    <mergeCell ref="D374:H374"/>
    <mergeCell ref="D333:H333"/>
    <mergeCell ref="D334:H334"/>
    <mergeCell ref="D335:H335"/>
    <mergeCell ref="D351:H351"/>
    <mergeCell ref="D352:H352"/>
    <mergeCell ref="D353:H353"/>
    <mergeCell ref="D312:H312"/>
    <mergeCell ref="D313:H313"/>
    <mergeCell ref="D314:H314"/>
    <mergeCell ref="D315:H315"/>
    <mergeCell ref="D331:H331"/>
    <mergeCell ref="D332:H332"/>
    <mergeCell ref="D295:H295"/>
    <mergeCell ref="D296:H296"/>
    <mergeCell ref="D297:H297"/>
    <mergeCell ref="D298:H298"/>
    <mergeCell ref="D299:H299"/>
    <mergeCell ref="D311:H311"/>
    <mergeCell ref="D259:H259"/>
    <mergeCell ref="D275:H275"/>
    <mergeCell ref="D276:H276"/>
    <mergeCell ref="D277:H277"/>
    <mergeCell ref="D278:H278"/>
    <mergeCell ref="D279:H279"/>
    <mergeCell ref="D242:H242"/>
    <mergeCell ref="D243:H243"/>
    <mergeCell ref="D255:H255"/>
    <mergeCell ref="D256:H256"/>
    <mergeCell ref="D257:H257"/>
    <mergeCell ref="D258:H258"/>
    <mergeCell ref="D218:H218"/>
    <mergeCell ref="D219:H219"/>
    <mergeCell ref="D220:H220"/>
    <mergeCell ref="D239:H239"/>
    <mergeCell ref="D240:H240"/>
    <mergeCell ref="D241:H241"/>
    <mergeCell ref="D197:H197"/>
    <mergeCell ref="D198:H198"/>
    <mergeCell ref="D199:H199"/>
    <mergeCell ref="D200:H200"/>
    <mergeCell ref="D216:H216"/>
    <mergeCell ref="D217:H217"/>
    <mergeCell ref="D176:H176"/>
    <mergeCell ref="D177:H177"/>
    <mergeCell ref="D178:H178"/>
    <mergeCell ref="D179:H179"/>
    <mergeCell ref="D180:H180"/>
    <mergeCell ref="D196:H196"/>
    <mergeCell ref="D155:H155"/>
    <mergeCell ref="D156:H156"/>
    <mergeCell ref="D157:H157"/>
    <mergeCell ref="D158:H158"/>
    <mergeCell ref="D159:H159"/>
    <mergeCell ref="D175:H175"/>
    <mergeCell ref="D105:H105"/>
    <mergeCell ref="D121:H121"/>
    <mergeCell ref="D122:H122"/>
    <mergeCell ref="D123:H123"/>
    <mergeCell ref="D124:H124"/>
    <mergeCell ref="D125:H125"/>
    <mergeCell ref="A37:H37"/>
    <mergeCell ref="A39:H39"/>
    <mergeCell ref="D101:H101"/>
    <mergeCell ref="D102:H102"/>
    <mergeCell ref="D103:H103"/>
    <mergeCell ref="D104:H104"/>
    <mergeCell ref="F31:G31"/>
    <mergeCell ref="A33:B33"/>
    <mergeCell ref="C33:C34"/>
    <mergeCell ref="D33:D34"/>
    <mergeCell ref="E33:E34"/>
    <mergeCell ref="F33:H33"/>
    <mergeCell ref="G22:H22"/>
    <mergeCell ref="D24:D25"/>
    <mergeCell ref="E24:E25"/>
    <mergeCell ref="F24:G24"/>
    <mergeCell ref="A28:H28"/>
    <mergeCell ref="A29:H29"/>
    <mergeCell ref="C18:E18"/>
    <mergeCell ref="D19:F19"/>
    <mergeCell ref="G19:H19"/>
    <mergeCell ref="D20:E20"/>
    <mergeCell ref="G20:H20"/>
    <mergeCell ref="G21:H21"/>
    <mergeCell ref="C14:E14"/>
    <mergeCell ref="G14:H15"/>
    <mergeCell ref="C15:E15"/>
    <mergeCell ref="C16:E16"/>
    <mergeCell ref="G16:H17"/>
    <mergeCell ref="C17:E17"/>
    <mergeCell ref="C10:E10"/>
    <mergeCell ref="G10:H11"/>
    <mergeCell ref="C11:E11"/>
    <mergeCell ref="C12:E12"/>
    <mergeCell ref="G12:H13"/>
    <mergeCell ref="C13:E13"/>
    <mergeCell ref="E2:H2"/>
    <mergeCell ref="E3:H3"/>
    <mergeCell ref="E4:H4"/>
    <mergeCell ref="G6:H6"/>
    <mergeCell ref="G7:H7"/>
    <mergeCell ref="G8:H9"/>
    <mergeCell ref="C9:E9"/>
  </mergeCells>
  <pageMargins left="0.4" right="0.2" top="0.4" bottom="0.4" header="0.2" footer="0.2"/>
  <pageSetup paperSize="9" scale="85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84"/>
  <sheetViews>
    <sheetView workbookViewId="0">
      <selection activeCell="A380" sqref="A380:O380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27251</v>
      </c>
      <c r="M1">
        <v>10</v>
      </c>
    </row>
    <row r="12" spans="1:133" x14ac:dyDescent="0.2">
      <c r="A12" s="1">
        <v>1</v>
      </c>
      <c r="B12" s="1">
        <v>377</v>
      </c>
      <c r="C12" s="1">
        <v>0</v>
      </c>
      <c r="D12" s="1">
        <f>ROW(A316)</f>
        <v>316</v>
      </c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524296</v>
      </c>
      <c r="CI12" s="1" t="s">
        <v>6</v>
      </c>
      <c r="CJ12" s="1" t="s">
        <v>6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55" x14ac:dyDescent="0.2">
      <c r="A18" s="3">
        <v>52</v>
      </c>
      <c r="B18" s="3">
        <f t="shared" ref="B18:G18" si="0">B316</f>
        <v>377</v>
      </c>
      <c r="C18" s="3">
        <f t="shared" si="0"/>
        <v>1</v>
      </c>
      <c r="D18" s="3">
        <f t="shared" si="0"/>
        <v>12</v>
      </c>
      <c r="E18" s="3">
        <f t="shared" si="0"/>
        <v>0</v>
      </c>
      <c r="F18" s="3" t="str">
        <f t="shared" si="0"/>
        <v>Новый объект</v>
      </c>
      <c r="G18" s="3" t="str">
        <f t="shared" si="0"/>
        <v>Капитальный ремонт 3-го этажа, балконов 5-го этажа НВПК НИЯУ МИФИ</v>
      </c>
      <c r="H18" s="3"/>
      <c r="I18" s="3"/>
      <c r="J18" s="3"/>
      <c r="K18" s="3"/>
      <c r="L18" s="3"/>
      <c r="M18" s="3"/>
      <c r="N18" s="3"/>
      <c r="O18" s="3">
        <f t="shared" ref="O18:AT18" si="1">O316</f>
        <v>16287.23</v>
      </c>
      <c r="P18" s="3">
        <f t="shared" si="1"/>
        <v>14195.38</v>
      </c>
      <c r="Q18" s="3">
        <f t="shared" si="1"/>
        <v>174.87</v>
      </c>
      <c r="R18" s="3">
        <f t="shared" si="1"/>
        <v>54.43</v>
      </c>
      <c r="S18" s="3">
        <f t="shared" si="1"/>
        <v>1916.98</v>
      </c>
      <c r="T18" s="3">
        <f t="shared" si="1"/>
        <v>0</v>
      </c>
      <c r="U18" s="3">
        <f t="shared" si="1"/>
        <v>219.59882929999998</v>
      </c>
      <c r="V18" s="3">
        <f t="shared" si="1"/>
        <v>4.9451797499999994</v>
      </c>
      <c r="W18" s="3">
        <f t="shared" si="1"/>
        <v>0</v>
      </c>
      <c r="X18" s="3">
        <f t="shared" si="1"/>
        <v>1856.96</v>
      </c>
      <c r="Y18" s="3">
        <f t="shared" si="1"/>
        <v>1097.42</v>
      </c>
      <c r="Z18" s="3">
        <f t="shared" si="1"/>
        <v>0</v>
      </c>
      <c r="AA18" s="3">
        <f t="shared" si="1"/>
        <v>0</v>
      </c>
      <c r="AB18" s="3">
        <f t="shared" si="1"/>
        <v>0</v>
      </c>
      <c r="AC18" s="3">
        <f t="shared" si="1"/>
        <v>0</v>
      </c>
      <c r="AD18" s="3">
        <f t="shared" si="1"/>
        <v>0</v>
      </c>
      <c r="AE18" s="3">
        <f t="shared" si="1"/>
        <v>0</v>
      </c>
      <c r="AF18" s="3">
        <f t="shared" si="1"/>
        <v>0</v>
      </c>
      <c r="AG18" s="3">
        <f t="shared" si="1"/>
        <v>0</v>
      </c>
      <c r="AH18" s="3">
        <f t="shared" si="1"/>
        <v>0</v>
      </c>
      <c r="AI18" s="3">
        <f t="shared" si="1"/>
        <v>0</v>
      </c>
      <c r="AJ18" s="3">
        <f t="shared" si="1"/>
        <v>0</v>
      </c>
      <c r="AK18" s="3">
        <f t="shared" si="1"/>
        <v>0</v>
      </c>
      <c r="AL18" s="3">
        <f t="shared" si="1"/>
        <v>0</v>
      </c>
      <c r="AM18" s="3">
        <f t="shared" si="1"/>
        <v>0</v>
      </c>
      <c r="AN18" s="3">
        <f t="shared" si="1"/>
        <v>0</v>
      </c>
      <c r="AO18" s="3">
        <f t="shared" si="1"/>
        <v>0</v>
      </c>
      <c r="AP18" s="3">
        <f t="shared" si="1"/>
        <v>0</v>
      </c>
      <c r="AQ18" s="3">
        <f t="shared" si="1"/>
        <v>0</v>
      </c>
      <c r="AR18" s="3">
        <f t="shared" si="1"/>
        <v>20460.05</v>
      </c>
      <c r="AS18" s="3">
        <f t="shared" si="1"/>
        <v>18467.98</v>
      </c>
      <c r="AT18" s="3">
        <f t="shared" si="1"/>
        <v>1992.07</v>
      </c>
      <c r="AU18" s="3">
        <f t="shared" ref="AU18:BZ18" si="2">AU316</f>
        <v>0</v>
      </c>
      <c r="AV18" s="3">
        <f t="shared" si="2"/>
        <v>14195.38</v>
      </c>
      <c r="AW18" s="3">
        <f t="shared" si="2"/>
        <v>14195.38</v>
      </c>
      <c r="AX18" s="3">
        <f t="shared" si="2"/>
        <v>0</v>
      </c>
      <c r="AY18" s="3">
        <f t="shared" si="2"/>
        <v>14195.38</v>
      </c>
      <c r="AZ18" s="3">
        <f t="shared" si="2"/>
        <v>0</v>
      </c>
      <c r="BA18" s="3">
        <f t="shared" si="2"/>
        <v>0</v>
      </c>
      <c r="BB18" s="3">
        <f t="shared" si="2"/>
        <v>0</v>
      </c>
      <c r="BC18" s="3">
        <f t="shared" si="2"/>
        <v>0</v>
      </c>
      <c r="BD18" s="3">
        <f t="shared" si="2"/>
        <v>0</v>
      </c>
      <c r="BE18" s="3">
        <f t="shared" si="2"/>
        <v>0</v>
      </c>
      <c r="BF18" s="3">
        <f t="shared" si="2"/>
        <v>0</v>
      </c>
      <c r="BG18" s="3">
        <f t="shared" si="2"/>
        <v>0</v>
      </c>
      <c r="BH18" s="3">
        <f t="shared" si="2"/>
        <v>0</v>
      </c>
      <c r="BI18" s="3">
        <f t="shared" si="2"/>
        <v>0</v>
      </c>
      <c r="BJ18" s="3">
        <f t="shared" si="2"/>
        <v>0</v>
      </c>
      <c r="BK18" s="3">
        <f t="shared" si="2"/>
        <v>0</v>
      </c>
      <c r="BL18" s="3">
        <f t="shared" si="2"/>
        <v>0</v>
      </c>
      <c r="BM18" s="3">
        <f t="shared" si="2"/>
        <v>0</v>
      </c>
      <c r="BN18" s="3">
        <f t="shared" si="2"/>
        <v>0</v>
      </c>
      <c r="BO18" s="3">
        <f t="shared" si="2"/>
        <v>0</v>
      </c>
      <c r="BP18" s="3">
        <f t="shared" si="2"/>
        <v>0</v>
      </c>
      <c r="BQ18" s="3">
        <f t="shared" si="2"/>
        <v>0</v>
      </c>
      <c r="BR18" s="3">
        <f t="shared" si="2"/>
        <v>0</v>
      </c>
      <c r="BS18" s="3">
        <f t="shared" si="2"/>
        <v>0</v>
      </c>
      <c r="BT18" s="3">
        <f t="shared" si="2"/>
        <v>0</v>
      </c>
      <c r="BU18" s="3">
        <f t="shared" si="2"/>
        <v>0</v>
      </c>
      <c r="BV18" s="3">
        <f t="shared" si="2"/>
        <v>0</v>
      </c>
      <c r="BW18" s="3">
        <f t="shared" si="2"/>
        <v>0</v>
      </c>
      <c r="BX18" s="3">
        <f t="shared" si="2"/>
        <v>0</v>
      </c>
      <c r="BY18" s="3">
        <f t="shared" si="2"/>
        <v>0</v>
      </c>
      <c r="BZ18" s="3">
        <f t="shared" si="2"/>
        <v>0</v>
      </c>
      <c r="CA18" s="3">
        <f t="shared" ref="CA18:DF18" si="3">CA316</f>
        <v>0</v>
      </c>
      <c r="CB18" s="3">
        <f t="shared" si="3"/>
        <v>0</v>
      </c>
      <c r="CC18" s="3">
        <f t="shared" si="3"/>
        <v>0</v>
      </c>
      <c r="CD18" s="3">
        <f t="shared" si="3"/>
        <v>0</v>
      </c>
      <c r="CE18" s="3">
        <f t="shared" si="3"/>
        <v>0</v>
      </c>
      <c r="CF18" s="3">
        <f t="shared" si="3"/>
        <v>0</v>
      </c>
      <c r="CG18" s="3">
        <f t="shared" si="3"/>
        <v>0</v>
      </c>
      <c r="CH18" s="3">
        <f t="shared" si="3"/>
        <v>0</v>
      </c>
      <c r="CI18" s="3">
        <f t="shared" si="3"/>
        <v>0</v>
      </c>
      <c r="CJ18" s="3">
        <f t="shared" si="3"/>
        <v>0</v>
      </c>
      <c r="CK18" s="3">
        <f t="shared" si="3"/>
        <v>0</v>
      </c>
      <c r="CL18" s="3">
        <f t="shared" si="3"/>
        <v>0</v>
      </c>
      <c r="CM18" s="3">
        <f t="shared" si="3"/>
        <v>0</v>
      </c>
      <c r="CN18" s="3">
        <f t="shared" si="3"/>
        <v>0</v>
      </c>
      <c r="CO18" s="3">
        <f t="shared" si="3"/>
        <v>0</v>
      </c>
      <c r="CP18" s="3">
        <f t="shared" si="3"/>
        <v>0</v>
      </c>
      <c r="CQ18" s="3">
        <f t="shared" si="3"/>
        <v>0</v>
      </c>
      <c r="CR18" s="3">
        <f t="shared" si="3"/>
        <v>0</v>
      </c>
      <c r="CS18" s="3">
        <f t="shared" si="3"/>
        <v>0</v>
      </c>
      <c r="CT18" s="3">
        <f t="shared" si="3"/>
        <v>0</v>
      </c>
      <c r="CU18" s="3">
        <f t="shared" si="3"/>
        <v>0</v>
      </c>
      <c r="CV18" s="3">
        <f t="shared" si="3"/>
        <v>0</v>
      </c>
      <c r="CW18" s="3">
        <f t="shared" si="3"/>
        <v>0</v>
      </c>
      <c r="CX18" s="3">
        <f t="shared" si="3"/>
        <v>0</v>
      </c>
      <c r="CY18" s="3">
        <f t="shared" si="3"/>
        <v>0</v>
      </c>
      <c r="CZ18" s="3">
        <f t="shared" si="3"/>
        <v>0</v>
      </c>
      <c r="DA18" s="3">
        <f t="shared" si="3"/>
        <v>0</v>
      </c>
      <c r="DB18" s="3">
        <f t="shared" si="3"/>
        <v>0</v>
      </c>
      <c r="DC18" s="3">
        <f t="shared" si="3"/>
        <v>0</v>
      </c>
      <c r="DD18" s="3">
        <f t="shared" si="3"/>
        <v>0</v>
      </c>
      <c r="DE18" s="3">
        <f t="shared" si="3"/>
        <v>0</v>
      </c>
      <c r="DF18" s="3">
        <f t="shared" si="3"/>
        <v>0</v>
      </c>
      <c r="DG18" s="4">
        <f t="shared" ref="DG18:EL18" si="4">DG316</f>
        <v>116127.69</v>
      </c>
      <c r="DH18" s="4">
        <f t="shared" si="4"/>
        <v>101213.08</v>
      </c>
      <c r="DI18" s="4">
        <f t="shared" si="4"/>
        <v>1246.6600000000001</v>
      </c>
      <c r="DJ18" s="4">
        <f t="shared" si="4"/>
        <v>387.9</v>
      </c>
      <c r="DK18" s="4">
        <f t="shared" si="4"/>
        <v>13667.95</v>
      </c>
      <c r="DL18" s="4">
        <f t="shared" si="4"/>
        <v>0</v>
      </c>
      <c r="DM18" s="4">
        <f t="shared" si="4"/>
        <v>219.59882929999998</v>
      </c>
      <c r="DN18" s="4">
        <f t="shared" si="4"/>
        <v>4.9451797499999994</v>
      </c>
      <c r="DO18" s="4">
        <f t="shared" si="4"/>
        <v>0</v>
      </c>
      <c r="DP18" s="4">
        <f t="shared" si="4"/>
        <v>13239.83</v>
      </c>
      <c r="DQ18" s="4">
        <f t="shared" si="4"/>
        <v>7824.38</v>
      </c>
      <c r="DR18" s="4">
        <f t="shared" si="4"/>
        <v>0</v>
      </c>
      <c r="DS18" s="4">
        <f t="shared" si="4"/>
        <v>0</v>
      </c>
      <c r="DT18" s="4">
        <f t="shared" si="4"/>
        <v>0</v>
      </c>
      <c r="DU18" s="4">
        <f t="shared" si="4"/>
        <v>0</v>
      </c>
      <c r="DV18" s="4">
        <f t="shared" si="4"/>
        <v>0</v>
      </c>
      <c r="DW18" s="4">
        <f t="shared" si="4"/>
        <v>0</v>
      </c>
      <c r="DX18" s="4">
        <f t="shared" si="4"/>
        <v>0</v>
      </c>
      <c r="DY18" s="4">
        <f t="shared" si="4"/>
        <v>0</v>
      </c>
      <c r="DZ18" s="4">
        <f t="shared" si="4"/>
        <v>0</v>
      </c>
      <c r="EA18" s="4">
        <f t="shared" si="4"/>
        <v>0</v>
      </c>
      <c r="EB18" s="4">
        <f t="shared" si="4"/>
        <v>0</v>
      </c>
      <c r="EC18" s="4">
        <f t="shared" si="4"/>
        <v>0</v>
      </c>
      <c r="ED18" s="4">
        <f t="shared" si="4"/>
        <v>0</v>
      </c>
      <c r="EE18" s="4">
        <f t="shared" si="4"/>
        <v>0</v>
      </c>
      <c r="EF18" s="4">
        <f t="shared" si="4"/>
        <v>0</v>
      </c>
      <c r="EG18" s="4">
        <f t="shared" si="4"/>
        <v>0</v>
      </c>
      <c r="EH18" s="4">
        <f t="shared" si="4"/>
        <v>0</v>
      </c>
      <c r="EI18" s="4">
        <f t="shared" si="4"/>
        <v>0</v>
      </c>
      <c r="EJ18" s="4">
        <f t="shared" si="4"/>
        <v>145879.41</v>
      </c>
      <c r="EK18" s="4">
        <f t="shared" si="4"/>
        <v>131676.23000000001</v>
      </c>
      <c r="EL18" s="4">
        <f t="shared" si="4"/>
        <v>14203.18</v>
      </c>
      <c r="EM18" s="4">
        <f t="shared" ref="EM18:FR18" si="5">EM316</f>
        <v>0</v>
      </c>
      <c r="EN18" s="4">
        <f t="shared" si="5"/>
        <v>101213.08</v>
      </c>
      <c r="EO18" s="4">
        <f t="shared" si="5"/>
        <v>101213.08</v>
      </c>
      <c r="EP18" s="4">
        <f t="shared" si="5"/>
        <v>0</v>
      </c>
      <c r="EQ18" s="4">
        <f t="shared" si="5"/>
        <v>101213.08</v>
      </c>
      <c r="ER18" s="4">
        <f t="shared" si="5"/>
        <v>0</v>
      </c>
      <c r="ES18" s="4">
        <f t="shared" si="5"/>
        <v>0</v>
      </c>
      <c r="ET18" s="4">
        <f t="shared" si="5"/>
        <v>0</v>
      </c>
      <c r="EU18" s="4">
        <f t="shared" si="5"/>
        <v>0</v>
      </c>
      <c r="EV18" s="4">
        <f t="shared" si="5"/>
        <v>0</v>
      </c>
      <c r="EW18" s="4">
        <f t="shared" si="5"/>
        <v>0</v>
      </c>
      <c r="EX18" s="4">
        <f t="shared" si="5"/>
        <v>0</v>
      </c>
      <c r="EY18" s="4">
        <f t="shared" si="5"/>
        <v>0</v>
      </c>
      <c r="EZ18" s="4">
        <f t="shared" si="5"/>
        <v>0</v>
      </c>
      <c r="FA18" s="4">
        <f t="shared" si="5"/>
        <v>0</v>
      </c>
      <c r="FB18" s="4">
        <f t="shared" si="5"/>
        <v>0</v>
      </c>
      <c r="FC18" s="4">
        <f t="shared" si="5"/>
        <v>0</v>
      </c>
      <c r="FD18" s="4">
        <f t="shared" si="5"/>
        <v>0</v>
      </c>
      <c r="FE18" s="4">
        <f t="shared" si="5"/>
        <v>0</v>
      </c>
      <c r="FF18" s="4">
        <f t="shared" si="5"/>
        <v>0</v>
      </c>
      <c r="FG18" s="4">
        <f t="shared" si="5"/>
        <v>0</v>
      </c>
      <c r="FH18" s="4">
        <f t="shared" si="5"/>
        <v>0</v>
      </c>
      <c r="FI18" s="4">
        <f t="shared" si="5"/>
        <v>0</v>
      </c>
      <c r="FJ18" s="4">
        <f t="shared" si="5"/>
        <v>0</v>
      </c>
      <c r="FK18" s="4">
        <f t="shared" si="5"/>
        <v>0</v>
      </c>
      <c r="FL18" s="4">
        <f t="shared" si="5"/>
        <v>0</v>
      </c>
      <c r="FM18" s="4">
        <f t="shared" si="5"/>
        <v>0</v>
      </c>
      <c r="FN18" s="4">
        <f t="shared" si="5"/>
        <v>0</v>
      </c>
      <c r="FO18" s="4">
        <f t="shared" si="5"/>
        <v>0</v>
      </c>
      <c r="FP18" s="4">
        <f t="shared" si="5"/>
        <v>0</v>
      </c>
      <c r="FQ18" s="4">
        <f t="shared" si="5"/>
        <v>0</v>
      </c>
      <c r="FR18" s="4">
        <f t="shared" si="5"/>
        <v>0</v>
      </c>
      <c r="FS18" s="4">
        <f t="shared" ref="FS18:GX18" si="6">FS316</f>
        <v>0</v>
      </c>
      <c r="FT18" s="4">
        <f t="shared" si="6"/>
        <v>0</v>
      </c>
      <c r="FU18" s="4">
        <f t="shared" si="6"/>
        <v>0</v>
      </c>
      <c r="FV18" s="4">
        <f t="shared" si="6"/>
        <v>0</v>
      </c>
      <c r="FW18" s="4">
        <f t="shared" si="6"/>
        <v>0</v>
      </c>
      <c r="FX18" s="4">
        <f t="shared" si="6"/>
        <v>0</v>
      </c>
      <c r="FY18" s="4">
        <f t="shared" si="6"/>
        <v>0</v>
      </c>
      <c r="FZ18" s="4">
        <f t="shared" si="6"/>
        <v>0</v>
      </c>
      <c r="GA18" s="4">
        <f t="shared" si="6"/>
        <v>0</v>
      </c>
      <c r="GB18" s="4">
        <f t="shared" si="6"/>
        <v>0</v>
      </c>
      <c r="GC18" s="4">
        <f t="shared" si="6"/>
        <v>0</v>
      </c>
      <c r="GD18" s="4">
        <f t="shared" si="6"/>
        <v>0</v>
      </c>
      <c r="GE18" s="4">
        <f t="shared" si="6"/>
        <v>0</v>
      </c>
      <c r="GF18" s="4">
        <f t="shared" si="6"/>
        <v>0</v>
      </c>
      <c r="GG18" s="4">
        <f t="shared" si="6"/>
        <v>0</v>
      </c>
      <c r="GH18" s="4">
        <f t="shared" si="6"/>
        <v>0</v>
      </c>
      <c r="GI18" s="4">
        <f t="shared" si="6"/>
        <v>0</v>
      </c>
      <c r="GJ18" s="4">
        <f t="shared" si="6"/>
        <v>0</v>
      </c>
      <c r="GK18" s="4">
        <f t="shared" si="6"/>
        <v>0</v>
      </c>
      <c r="GL18" s="4">
        <f t="shared" si="6"/>
        <v>0</v>
      </c>
      <c r="GM18" s="4">
        <f t="shared" si="6"/>
        <v>0</v>
      </c>
      <c r="GN18" s="4">
        <f t="shared" si="6"/>
        <v>0</v>
      </c>
      <c r="GO18" s="4">
        <f t="shared" si="6"/>
        <v>0</v>
      </c>
      <c r="GP18" s="4">
        <f t="shared" si="6"/>
        <v>0</v>
      </c>
      <c r="GQ18" s="4">
        <f t="shared" si="6"/>
        <v>0</v>
      </c>
      <c r="GR18" s="4">
        <f t="shared" si="6"/>
        <v>0</v>
      </c>
      <c r="GS18" s="4">
        <f t="shared" si="6"/>
        <v>0</v>
      </c>
      <c r="GT18" s="4">
        <f t="shared" si="6"/>
        <v>0</v>
      </c>
      <c r="GU18" s="4">
        <f t="shared" si="6"/>
        <v>0</v>
      </c>
      <c r="GV18" s="4">
        <f t="shared" si="6"/>
        <v>0</v>
      </c>
      <c r="GW18" s="4">
        <f t="shared" si="6"/>
        <v>0</v>
      </c>
      <c r="GX18" s="4">
        <f t="shared" si="6"/>
        <v>0</v>
      </c>
    </row>
    <row r="20" spans="1:255" x14ac:dyDescent="0.2">
      <c r="A20" s="1">
        <v>3</v>
      </c>
      <c r="B20" s="1">
        <v>1</v>
      </c>
      <c r="C20" s="1"/>
      <c r="D20" s="1">
        <f>ROW(A284)</f>
        <v>284</v>
      </c>
      <c r="E20" s="1"/>
      <c r="F20" s="1" t="s">
        <v>12</v>
      </c>
      <c r="G20" s="1" t="s">
        <v>12</v>
      </c>
      <c r="H20" s="1" t="s">
        <v>6</v>
      </c>
      <c r="I20" s="1">
        <v>0</v>
      </c>
      <c r="J20" s="1" t="s">
        <v>6</v>
      </c>
      <c r="K20" s="1">
        <v>0</v>
      </c>
      <c r="L20" s="1" t="s">
        <v>6</v>
      </c>
      <c r="M20" s="1"/>
      <c r="N20" s="1"/>
      <c r="O20" s="1"/>
      <c r="P20" s="1"/>
      <c r="Q20" s="1"/>
      <c r="R20" s="1"/>
      <c r="S20" s="1"/>
      <c r="T20" s="1"/>
      <c r="U20" s="1" t="s">
        <v>6</v>
      </c>
      <c r="V20" s="1">
        <v>0</v>
      </c>
      <c r="W20" s="1"/>
      <c r="X20" s="1"/>
      <c r="Y20" s="1"/>
      <c r="Z20" s="1"/>
      <c r="AA20" s="1"/>
      <c r="AB20" s="1" t="s">
        <v>6</v>
      </c>
      <c r="AC20" s="1" t="s">
        <v>6</v>
      </c>
      <c r="AD20" s="1" t="s">
        <v>6</v>
      </c>
      <c r="AE20" s="1" t="s">
        <v>6</v>
      </c>
      <c r="AF20" s="1" t="s">
        <v>6</v>
      </c>
      <c r="AG20" s="1" t="s">
        <v>6</v>
      </c>
      <c r="AH20" s="1"/>
      <c r="AI20" s="1"/>
      <c r="AJ20" s="1"/>
      <c r="AK20" s="1"/>
      <c r="AL20" s="1"/>
      <c r="AM20" s="1"/>
      <c r="AN20" s="1"/>
      <c r="AO20" s="1"/>
      <c r="AP20" s="1" t="s">
        <v>6</v>
      </c>
      <c r="AQ20" s="1" t="s">
        <v>6</v>
      </c>
      <c r="AR20" s="1" t="s">
        <v>6</v>
      </c>
      <c r="AS20" s="1"/>
      <c r="AT20" s="1"/>
      <c r="AU20" s="1"/>
      <c r="AV20" s="1"/>
      <c r="AW20" s="1"/>
      <c r="AX20" s="1"/>
      <c r="AY20" s="1"/>
      <c r="AZ20" s="1" t="s">
        <v>6</v>
      </c>
      <c r="BA20" s="1"/>
      <c r="BB20" s="1" t="s">
        <v>6</v>
      </c>
      <c r="BC20" s="1" t="s">
        <v>6</v>
      </c>
      <c r="BD20" s="1" t="s">
        <v>6</v>
      </c>
      <c r="BE20" s="1" t="s">
        <v>6</v>
      </c>
      <c r="BF20" s="1" t="s">
        <v>6</v>
      </c>
      <c r="BG20" s="1" t="s">
        <v>6</v>
      </c>
      <c r="BH20" s="1" t="s">
        <v>6</v>
      </c>
      <c r="BI20" s="1" t="s">
        <v>6</v>
      </c>
      <c r="BJ20" s="1" t="s">
        <v>6</v>
      </c>
      <c r="BK20" s="1" t="s">
        <v>6</v>
      </c>
      <c r="BL20" s="1" t="s">
        <v>6</v>
      </c>
      <c r="BM20" s="1" t="s">
        <v>6</v>
      </c>
      <c r="BN20" s="1" t="s">
        <v>6</v>
      </c>
      <c r="BO20" s="1" t="s">
        <v>6</v>
      </c>
      <c r="BP20" s="1" t="s">
        <v>6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6</v>
      </c>
      <c r="CJ20" s="1" t="s">
        <v>6</v>
      </c>
    </row>
    <row r="22" spans="1:255" x14ac:dyDescent="0.2">
      <c r="A22" s="3">
        <v>52</v>
      </c>
      <c r="B22" s="3">
        <f t="shared" ref="B22:G22" si="7">B284</f>
        <v>1</v>
      </c>
      <c r="C22" s="3">
        <f t="shared" si="7"/>
        <v>3</v>
      </c>
      <c r="D22" s="3">
        <f t="shared" si="7"/>
        <v>20</v>
      </c>
      <c r="E22" s="3">
        <f t="shared" si="7"/>
        <v>0</v>
      </c>
      <c r="F22" s="3" t="str">
        <f t="shared" si="7"/>
        <v>Новая локальная смета</v>
      </c>
      <c r="G22" s="3" t="str">
        <f t="shared" si="7"/>
        <v>Новая локальная смета</v>
      </c>
      <c r="H22" s="3"/>
      <c r="I22" s="3"/>
      <c r="J22" s="3"/>
      <c r="K22" s="3"/>
      <c r="L22" s="3"/>
      <c r="M22" s="3"/>
      <c r="N22" s="3"/>
      <c r="O22" s="3">
        <f t="shared" ref="O22:AT22" si="8">O284</f>
        <v>16287.23</v>
      </c>
      <c r="P22" s="3">
        <f t="shared" si="8"/>
        <v>14195.38</v>
      </c>
      <c r="Q22" s="3">
        <f t="shared" si="8"/>
        <v>174.87</v>
      </c>
      <c r="R22" s="3">
        <f t="shared" si="8"/>
        <v>54.43</v>
      </c>
      <c r="S22" s="3">
        <f t="shared" si="8"/>
        <v>1916.98</v>
      </c>
      <c r="T22" s="3">
        <f t="shared" si="8"/>
        <v>0</v>
      </c>
      <c r="U22" s="3">
        <f t="shared" si="8"/>
        <v>219.59882929999998</v>
      </c>
      <c r="V22" s="3">
        <f t="shared" si="8"/>
        <v>4.9451797499999994</v>
      </c>
      <c r="W22" s="3">
        <f t="shared" si="8"/>
        <v>0</v>
      </c>
      <c r="X22" s="3">
        <f t="shared" si="8"/>
        <v>1856.96</v>
      </c>
      <c r="Y22" s="3">
        <f t="shared" si="8"/>
        <v>1097.42</v>
      </c>
      <c r="Z22" s="3">
        <f t="shared" si="8"/>
        <v>0</v>
      </c>
      <c r="AA22" s="3">
        <f t="shared" si="8"/>
        <v>0</v>
      </c>
      <c r="AB22" s="3">
        <f t="shared" si="8"/>
        <v>0</v>
      </c>
      <c r="AC22" s="3">
        <f t="shared" si="8"/>
        <v>0</v>
      </c>
      <c r="AD22" s="3">
        <f t="shared" si="8"/>
        <v>0</v>
      </c>
      <c r="AE22" s="3">
        <f t="shared" si="8"/>
        <v>0</v>
      </c>
      <c r="AF22" s="3">
        <f t="shared" si="8"/>
        <v>0</v>
      </c>
      <c r="AG22" s="3">
        <f t="shared" si="8"/>
        <v>0</v>
      </c>
      <c r="AH22" s="3">
        <f t="shared" si="8"/>
        <v>0</v>
      </c>
      <c r="AI22" s="3">
        <f t="shared" si="8"/>
        <v>0</v>
      </c>
      <c r="AJ22" s="3">
        <f t="shared" si="8"/>
        <v>0</v>
      </c>
      <c r="AK22" s="3">
        <f t="shared" si="8"/>
        <v>0</v>
      </c>
      <c r="AL22" s="3">
        <f t="shared" si="8"/>
        <v>0</v>
      </c>
      <c r="AM22" s="3">
        <f t="shared" si="8"/>
        <v>0</v>
      </c>
      <c r="AN22" s="3">
        <f t="shared" si="8"/>
        <v>0</v>
      </c>
      <c r="AO22" s="3">
        <f t="shared" si="8"/>
        <v>0</v>
      </c>
      <c r="AP22" s="3">
        <f t="shared" si="8"/>
        <v>0</v>
      </c>
      <c r="AQ22" s="3">
        <f t="shared" si="8"/>
        <v>0</v>
      </c>
      <c r="AR22" s="3">
        <f t="shared" si="8"/>
        <v>20460.05</v>
      </c>
      <c r="AS22" s="3">
        <f t="shared" si="8"/>
        <v>18467.98</v>
      </c>
      <c r="AT22" s="3">
        <f t="shared" si="8"/>
        <v>1992.07</v>
      </c>
      <c r="AU22" s="3">
        <f t="shared" ref="AU22:BZ22" si="9">AU284</f>
        <v>0</v>
      </c>
      <c r="AV22" s="3">
        <f t="shared" si="9"/>
        <v>14195.38</v>
      </c>
      <c r="AW22" s="3">
        <f t="shared" si="9"/>
        <v>14195.38</v>
      </c>
      <c r="AX22" s="3">
        <f t="shared" si="9"/>
        <v>0</v>
      </c>
      <c r="AY22" s="3">
        <f t="shared" si="9"/>
        <v>14195.38</v>
      </c>
      <c r="AZ22" s="3">
        <f t="shared" si="9"/>
        <v>0</v>
      </c>
      <c r="BA22" s="3">
        <f t="shared" si="9"/>
        <v>0</v>
      </c>
      <c r="BB22" s="3">
        <f t="shared" si="9"/>
        <v>0</v>
      </c>
      <c r="BC22" s="3">
        <f t="shared" si="9"/>
        <v>0</v>
      </c>
      <c r="BD22" s="3">
        <f t="shared" si="9"/>
        <v>0</v>
      </c>
      <c r="BE22" s="3">
        <f t="shared" si="9"/>
        <v>0</v>
      </c>
      <c r="BF22" s="3">
        <f t="shared" si="9"/>
        <v>0</v>
      </c>
      <c r="BG22" s="3">
        <f t="shared" si="9"/>
        <v>0</v>
      </c>
      <c r="BH22" s="3">
        <f t="shared" si="9"/>
        <v>0</v>
      </c>
      <c r="BI22" s="3">
        <f t="shared" si="9"/>
        <v>0</v>
      </c>
      <c r="BJ22" s="3">
        <f t="shared" si="9"/>
        <v>0</v>
      </c>
      <c r="BK22" s="3">
        <f t="shared" si="9"/>
        <v>0</v>
      </c>
      <c r="BL22" s="3">
        <f t="shared" si="9"/>
        <v>0</v>
      </c>
      <c r="BM22" s="3">
        <f t="shared" si="9"/>
        <v>0</v>
      </c>
      <c r="BN22" s="3">
        <f t="shared" si="9"/>
        <v>0</v>
      </c>
      <c r="BO22" s="3">
        <f t="shared" si="9"/>
        <v>0</v>
      </c>
      <c r="BP22" s="3">
        <f t="shared" si="9"/>
        <v>0</v>
      </c>
      <c r="BQ22" s="3">
        <f t="shared" si="9"/>
        <v>0</v>
      </c>
      <c r="BR22" s="3">
        <f t="shared" si="9"/>
        <v>0</v>
      </c>
      <c r="BS22" s="3">
        <f t="shared" si="9"/>
        <v>0</v>
      </c>
      <c r="BT22" s="3">
        <f t="shared" si="9"/>
        <v>0</v>
      </c>
      <c r="BU22" s="3">
        <f t="shared" si="9"/>
        <v>0</v>
      </c>
      <c r="BV22" s="3">
        <f t="shared" si="9"/>
        <v>0</v>
      </c>
      <c r="BW22" s="3">
        <f t="shared" si="9"/>
        <v>0</v>
      </c>
      <c r="BX22" s="3">
        <f t="shared" si="9"/>
        <v>0</v>
      </c>
      <c r="BY22" s="3">
        <f t="shared" si="9"/>
        <v>0</v>
      </c>
      <c r="BZ22" s="3">
        <f t="shared" si="9"/>
        <v>0</v>
      </c>
      <c r="CA22" s="3">
        <f t="shared" ref="CA22:DF22" si="10">CA284</f>
        <v>0</v>
      </c>
      <c r="CB22" s="3">
        <f t="shared" si="10"/>
        <v>0</v>
      </c>
      <c r="CC22" s="3">
        <f t="shared" si="10"/>
        <v>0</v>
      </c>
      <c r="CD22" s="3">
        <f t="shared" si="10"/>
        <v>0</v>
      </c>
      <c r="CE22" s="3">
        <f t="shared" si="10"/>
        <v>0</v>
      </c>
      <c r="CF22" s="3">
        <f t="shared" si="10"/>
        <v>0</v>
      </c>
      <c r="CG22" s="3">
        <f t="shared" si="10"/>
        <v>0</v>
      </c>
      <c r="CH22" s="3">
        <f t="shared" si="10"/>
        <v>0</v>
      </c>
      <c r="CI22" s="3">
        <f t="shared" si="10"/>
        <v>0</v>
      </c>
      <c r="CJ22" s="3">
        <f t="shared" si="10"/>
        <v>0</v>
      </c>
      <c r="CK22" s="3">
        <f t="shared" si="10"/>
        <v>0</v>
      </c>
      <c r="CL22" s="3">
        <f t="shared" si="10"/>
        <v>0</v>
      </c>
      <c r="CM22" s="3">
        <f t="shared" si="10"/>
        <v>0</v>
      </c>
      <c r="CN22" s="3">
        <f t="shared" si="10"/>
        <v>0</v>
      </c>
      <c r="CO22" s="3">
        <f t="shared" si="10"/>
        <v>0</v>
      </c>
      <c r="CP22" s="3">
        <f t="shared" si="10"/>
        <v>0</v>
      </c>
      <c r="CQ22" s="3">
        <f t="shared" si="10"/>
        <v>0</v>
      </c>
      <c r="CR22" s="3">
        <f t="shared" si="10"/>
        <v>0</v>
      </c>
      <c r="CS22" s="3">
        <f t="shared" si="10"/>
        <v>0</v>
      </c>
      <c r="CT22" s="3">
        <f t="shared" si="10"/>
        <v>0</v>
      </c>
      <c r="CU22" s="3">
        <f t="shared" si="10"/>
        <v>0</v>
      </c>
      <c r="CV22" s="3">
        <f t="shared" si="10"/>
        <v>0</v>
      </c>
      <c r="CW22" s="3">
        <f t="shared" si="10"/>
        <v>0</v>
      </c>
      <c r="CX22" s="3">
        <f t="shared" si="10"/>
        <v>0</v>
      </c>
      <c r="CY22" s="3">
        <f t="shared" si="10"/>
        <v>0</v>
      </c>
      <c r="CZ22" s="3">
        <f t="shared" si="10"/>
        <v>0</v>
      </c>
      <c r="DA22" s="3">
        <f t="shared" si="10"/>
        <v>0</v>
      </c>
      <c r="DB22" s="3">
        <f t="shared" si="10"/>
        <v>0</v>
      </c>
      <c r="DC22" s="3">
        <f t="shared" si="10"/>
        <v>0</v>
      </c>
      <c r="DD22" s="3">
        <f t="shared" si="10"/>
        <v>0</v>
      </c>
      <c r="DE22" s="3">
        <f t="shared" si="10"/>
        <v>0</v>
      </c>
      <c r="DF22" s="3">
        <f t="shared" si="10"/>
        <v>0</v>
      </c>
      <c r="DG22" s="4">
        <f t="shared" ref="DG22:EL22" si="11">DG284</f>
        <v>116127.69</v>
      </c>
      <c r="DH22" s="4">
        <f t="shared" si="11"/>
        <v>101213.08</v>
      </c>
      <c r="DI22" s="4">
        <f t="shared" si="11"/>
        <v>1246.6600000000001</v>
      </c>
      <c r="DJ22" s="4">
        <f t="shared" si="11"/>
        <v>387.9</v>
      </c>
      <c r="DK22" s="4">
        <f t="shared" si="11"/>
        <v>13667.95</v>
      </c>
      <c r="DL22" s="4">
        <f t="shared" si="11"/>
        <v>0</v>
      </c>
      <c r="DM22" s="4">
        <f t="shared" si="11"/>
        <v>219.59882929999998</v>
      </c>
      <c r="DN22" s="4">
        <f t="shared" si="11"/>
        <v>4.9451797499999994</v>
      </c>
      <c r="DO22" s="4">
        <f t="shared" si="11"/>
        <v>0</v>
      </c>
      <c r="DP22" s="4">
        <f t="shared" si="11"/>
        <v>13239.83</v>
      </c>
      <c r="DQ22" s="4">
        <f t="shared" si="11"/>
        <v>7824.38</v>
      </c>
      <c r="DR22" s="4">
        <f t="shared" si="11"/>
        <v>0</v>
      </c>
      <c r="DS22" s="4">
        <f t="shared" si="11"/>
        <v>0</v>
      </c>
      <c r="DT22" s="4">
        <f t="shared" si="11"/>
        <v>0</v>
      </c>
      <c r="DU22" s="4">
        <f t="shared" si="11"/>
        <v>0</v>
      </c>
      <c r="DV22" s="4">
        <f t="shared" si="11"/>
        <v>0</v>
      </c>
      <c r="DW22" s="4">
        <f t="shared" si="11"/>
        <v>0</v>
      </c>
      <c r="DX22" s="4">
        <f t="shared" si="11"/>
        <v>0</v>
      </c>
      <c r="DY22" s="4">
        <f t="shared" si="11"/>
        <v>0</v>
      </c>
      <c r="DZ22" s="4">
        <f t="shared" si="11"/>
        <v>0</v>
      </c>
      <c r="EA22" s="4">
        <f t="shared" si="11"/>
        <v>0</v>
      </c>
      <c r="EB22" s="4">
        <f t="shared" si="11"/>
        <v>0</v>
      </c>
      <c r="EC22" s="4">
        <f t="shared" si="11"/>
        <v>0</v>
      </c>
      <c r="ED22" s="4">
        <f t="shared" si="11"/>
        <v>0</v>
      </c>
      <c r="EE22" s="4">
        <f t="shared" si="11"/>
        <v>0</v>
      </c>
      <c r="EF22" s="4">
        <f t="shared" si="11"/>
        <v>0</v>
      </c>
      <c r="EG22" s="4">
        <f t="shared" si="11"/>
        <v>0</v>
      </c>
      <c r="EH22" s="4">
        <f t="shared" si="11"/>
        <v>0</v>
      </c>
      <c r="EI22" s="4">
        <f t="shared" si="11"/>
        <v>0</v>
      </c>
      <c r="EJ22" s="4">
        <f t="shared" si="11"/>
        <v>145879.41</v>
      </c>
      <c r="EK22" s="4">
        <f t="shared" si="11"/>
        <v>131676.23000000001</v>
      </c>
      <c r="EL22" s="4">
        <f t="shared" si="11"/>
        <v>14203.18</v>
      </c>
      <c r="EM22" s="4">
        <f t="shared" ref="EM22:FR22" si="12">EM284</f>
        <v>0</v>
      </c>
      <c r="EN22" s="4">
        <f t="shared" si="12"/>
        <v>101213.08</v>
      </c>
      <c r="EO22" s="4">
        <f t="shared" si="12"/>
        <v>101213.08</v>
      </c>
      <c r="EP22" s="4">
        <f t="shared" si="12"/>
        <v>0</v>
      </c>
      <c r="EQ22" s="4">
        <f t="shared" si="12"/>
        <v>101213.08</v>
      </c>
      <c r="ER22" s="4">
        <f t="shared" si="12"/>
        <v>0</v>
      </c>
      <c r="ES22" s="4">
        <f t="shared" si="12"/>
        <v>0</v>
      </c>
      <c r="ET22" s="4">
        <f t="shared" si="12"/>
        <v>0</v>
      </c>
      <c r="EU22" s="4">
        <f t="shared" si="12"/>
        <v>0</v>
      </c>
      <c r="EV22" s="4">
        <f t="shared" si="12"/>
        <v>0</v>
      </c>
      <c r="EW22" s="4">
        <f t="shared" si="12"/>
        <v>0</v>
      </c>
      <c r="EX22" s="4">
        <f t="shared" si="12"/>
        <v>0</v>
      </c>
      <c r="EY22" s="4">
        <f t="shared" si="12"/>
        <v>0</v>
      </c>
      <c r="EZ22" s="4">
        <f t="shared" si="12"/>
        <v>0</v>
      </c>
      <c r="FA22" s="4">
        <f t="shared" si="12"/>
        <v>0</v>
      </c>
      <c r="FB22" s="4">
        <f t="shared" si="12"/>
        <v>0</v>
      </c>
      <c r="FC22" s="4">
        <f t="shared" si="12"/>
        <v>0</v>
      </c>
      <c r="FD22" s="4">
        <f t="shared" si="12"/>
        <v>0</v>
      </c>
      <c r="FE22" s="4">
        <f t="shared" si="12"/>
        <v>0</v>
      </c>
      <c r="FF22" s="4">
        <f t="shared" si="12"/>
        <v>0</v>
      </c>
      <c r="FG22" s="4">
        <f t="shared" si="12"/>
        <v>0</v>
      </c>
      <c r="FH22" s="4">
        <f t="shared" si="12"/>
        <v>0</v>
      </c>
      <c r="FI22" s="4">
        <f t="shared" si="12"/>
        <v>0</v>
      </c>
      <c r="FJ22" s="4">
        <f t="shared" si="12"/>
        <v>0</v>
      </c>
      <c r="FK22" s="4">
        <f t="shared" si="12"/>
        <v>0</v>
      </c>
      <c r="FL22" s="4">
        <f t="shared" si="12"/>
        <v>0</v>
      </c>
      <c r="FM22" s="4">
        <f t="shared" si="12"/>
        <v>0</v>
      </c>
      <c r="FN22" s="4">
        <f t="shared" si="12"/>
        <v>0</v>
      </c>
      <c r="FO22" s="4">
        <f t="shared" si="12"/>
        <v>0</v>
      </c>
      <c r="FP22" s="4">
        <f t="shared" si="12"/>
        <v>0</v>
      </c>
      <c r="FQ22" s="4">
        <f t="shared" si="12"/>
        <v>0</v>
      </c>
      <c r="FR22" s="4">
        <f t="shared" si="12"/>
        <v>0</v>
      </c>
      <c r="FS22" s="4">
        <f t="shared" ref="FS22:GX22" si="13">FS284</f>
        <v>0</v>
      </c>
      <c r="FT22" s="4">
        <f t="shared" si="13"/>
        <v>0</v>
      </c>
      <c r="FU22" s="4">
        <f t="shared" si="13"/>
        <v>0</v>
      </c>
      <c r="FV22" s="4">
        <f t="shared" si="13"/>
        <v>0</v>
      </c>
      <c r="FW22" s="4">
        <f t="shared" si="13"/>
        <v>0</v>
      </c>
      <c r="FX22" s="4">
        <f t="shared" si="13"/>
        <v>0</v>
      </c>
      <c r="FY22" s="4">
        <f t="shared" si="13"/>
        <v>0</v>
      </c>
      <c r="FZ22" s="4">
        <f t="shared" si="13"/>
        <v>0</v>
      </c>
      <c r="GA22" s="4">
        <f t="shared" si="13"/>
        <v>0</v>
      </c>
      <c r="GB22" s="4">
        <f t="shared" si="13"/>
        <v>0</v>
      </c>
      <c r="GC22" s="4">
        <f t="shared" si="13"/>
        <v>0</v>
      </c>
      <c r="GD22" s="4">
        <f t="shared" si="13"/>
        <v>0</v>
      </c>
      <c r="GE22" s="4">
        <f t="shared" si="13"/>
        <v>0</v>
      </c>
      <c r="GF22" s="4">
        <f t="shared" si="13"/>
        <v>0</v>
      </c>
      <c r="GG22" s="4">
        <f t="shared" si="13"/>
        <v>0</v>
      </c>
      <c r="GH22" s="4">
        <f t="shared" si="13"/>
        <v>0</v>
      </c>
      <c r="GI22" s="4">
        <f t="shared" si="13"/>
        <v>0</v>
      </c>
      <c r="GJ22" s="4">
        <f t="shared" si="13"/>
        <v>0</v>
      </c>
      <c r="GK22" s="4">
        <f t="shared" si="13"/>
        <v>0</v>
      </c>
      <c r="GL22" s="4">
        <f t="shared" si="13"/>
        <v>0</v>
      </c>
      <c r="GM22" s="4">
        <f t="shared" si="13"/>
        <v>0</v>
      </c>
      <c r="GN22" s="4">
        <f t="shared" si="13"/>
        <v>0</v>
      </c>
      <c r="GO22" s="4">
        <f t="shared" si="13"/>
        <v>0</v>
      </c>
      <c r="GP22" s="4">
        <f t="shared" si="13"/>
        <v>0</v>
      </c>
      <c r="GQ22" s="4">
        <f t="shared" si="13"/>
        <v>0</v>
      </c>
      <c r="GR22" s="4">
        <f t="shared" si="13"/>
        <v>0</v>
      </c>
      <c r="GS22" s="4">
        <f t="shared" si="13"/>
        <v>0</v>
      </c>
      <c r="GT22" s="4">
        <f t="shared" si="13"/>
        <v>0</v>
      </c>
      <c r="GU22" s="4">
        <f t="shared" si="13"/>
        <v>0</v>
      </c>
      <c r="GV22" s="4">
        <f t="shared" si="13"/>
        <v>0</v>
      </c>
      <c r="GW22" s="4">
        <f t="shared" si="13"/>
        <v>0</v>
      </c>
      <c r="GX22" s="4">
        <f t="shared" si="13"/>
        <v>0</v>
      </c>
    </row>
    <row r="24" spans="1:255" x14ac:dyDescent="0.2">
      <c r="A24" s="1">
        <v>4</v>
      </c>
      <c r="B24" s="1">
        <v>1</v>
      </c>
      <c r="C24" s="1"/>
      <c r="D24" s="1">
        <f>ROW(A147)</f>
        <v>147</v>
      </c>
      <c r="E24" s="1"/>
      <c r="F24" s="1" t="s">
        <v>13</v>
      </c>
      <c r="G24" s="1" t="s">
        <v>14</v>
      </c>
      <c r="H24" s="1" t="s">
        <v>6</v>
      </c>
      <c r="I24" s="1">
        <v>0</v>
      </c>
      <c r="J24" s="1"/>
      <c r="K24" s="1">
        <v>0</v>
      </c>
      <c r="L24" s="1"/>
      <c r="M24" s="1"/>
      <c r="N24" s="1"/>
      <c r="O24" s="1"/>
      <c r="P24" s="1"/>
      <c r="Q24" s="1"/>
      <c r="R24" s="1"/>
      <c r="S24" s="1"/>
      <c r="T24" s="1"/>
      <c r="U24" s="1" t="s">
        <v>6</v>
      </c>
      <c r="V24" s="1">
        <v>0</v>
      </c>
      <c r="W24" s="1"/>
      <c r="X24" s="1"/>
      <c r="Y24" s="1"/>
      <c r="Z24" s="1"/>
      <c r="AA24" s="1"/>
      <c r="AB24" s="1" t="s">
        <v>6</v>
      </c>
      <c r="AC24" s="1" t="s">
        <v>6</v>
      </c>
      <c r="AD24" s="1" t="s">
        <v>6</v>
      </c>
      <c r="AE24" s="1" t="s">
        <v>6</v>
      </c>
      <c r="AF24" s="1" t="s">
        <v>6</v>
      </c>
      <c r="AG24" s="1" t="s">
        <v>6</v>
      </c>
      <c r="AH24" s="1"/>
      <c r="AI24" s="1"/>
      <c r="AJ24" s="1"/>
      <c r="AK24" s="1"/>
      <c r="AL24" s="1"/>
      <c r="AM24" s="1"/>
      <c r="AN24" s="1"/>
      <c r="AO24" s="1"/>
      <c r="AP24" s="1" t="s">
        <v>6</v>
      </c>
      <c r="AQ24" s="1" t="s">
        <v>6</v>
      </c>
      <c r="AR24" s="1" t="s">
        <v>6</v>
      </c>
      <c r="AS24" s="1"/>
      <c r="AT24" s="1"/>
      <c r="AU24" s="1"/>
      <c r="AV24" s="1"/>
      <c r="AW24" s="1"/>
      <c r="AX24" s="1"/>
      <c r="AY24" s="1"/>
      <c r="AZ24" s="1" t="s">
        <v>6</v>
      </c>
      <c r="BA24" s="1"/>
      <c r="BB24" s="1" t="s">
        <v>6</v>
      </c>
      <c r="BC24" s="1" t="s">
        <v>6</v>
      </c>
      <c r="BD24" s="1" t="s">
        <v>6</v>
      </c>
      <c r="BE24" s="1" t="s">
        <v>6</v>
      </c>
      <c r="BF24" s="1" t="s">
        <v>6</v>
      </c>
      <c r="BG24" s="1" t="s">
        <v>6</v>
      </c>
      <c r="BH24" s="1" t="s">
        <v>6</v>
      </c>
      <c r="BI24" s="1" t="s">
        <v>6</v>
      </c>
      <c r="BJ24" s="1" t="s">
        <v>6</v>
      </c>
      <c r="BK24" s="1" t="s">
        <v>6</v>
      </c>
      <c r="BL24" s="1" t="s">
        <v>6</v>
      </c>
      <c r="BM24" s="1" t="s">
        <v>6</v>
      </c>
      <c r="BN24" s="1" t="s">
        <v>6</v>
      </c>
      <c r="BO24" s="1" t="s">
        <v>6</v>
      </c>
      <c r="BP24" s="1" t="s">
        <v>6</v>
      </c>
      <c r="BQ24" s="1"/>
      <c r="BR24" s="1"/>
      <c r="BS24" s="1"/>
      <c r="BT24" s="1"/>
      <c r="BU24" s="1"/>
      <c r="BV24" s="1"/>
      <c r="BW24" s="1"/>
      <c r="BX24" s="1">
        <v>0</v>
      </c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>
        <v>0</v>
      </c>
    </row>
    <row r="26" spans="1:255" x14ac:dyDescent="0.2">
      <c r="A26" s="3">
        <v>52</v>
      </c>
      <c r="B26" s="3">
        <f t="shared" ref="B26:G26" si="14">B147</f>
        <v>1</v>
      </c>
      <c r="C26" s="3">
        <f t="shared" si="14"/>
        <v>4</v>
      </c>
      <c r="D26" s="3">
        <f t="shared" si="14"/>
        <v>24</v>
      </c>
      <c r="E26" s="3">
        <f t="shared" si="14"/>
        <v>0</v>
      </c>
      <c r="F26" s="3" t="str">
        <f t="shared" si="14"/>
        <v>Новый раздел</v>
      </c>
      <c r="G26" s="3" t="str">
        <f t="shared" si="14"/>
        <v>Раздел 1 Общестроительные работы</v>
      </c>
      <c r="H26" s="3"/>
      <c r="I26" s="3"/>
      <c r="J26" s="3"/>
      <c r="K26" s="3"/>
      <c r="L26" s="3"/>
      <c r="M26" s="3"/>
      <c r="N26" s="3"/>
      <c r="O26" s="3">
        <f t="shared" ref="O26:AT26" si="15">O147</f>
        <v>14068.69</v>
      </c>
      <c r="P26" s="3">
        <f t="shared" si="15"/>
        <v>12267.49</v>
      </c>
      <c r="Q26" s="3">
        <f t="shared" si="15"/>
        <v>124.76</v>
      </c>
      <c r="R26" s="3">
        <f t="shared" si="15"/>
        <v>47.35</v>
      </c>
      <c r="S26" s="3">
        <f t="shared" si="15"/>
        <v>1676.44</v>
      </c>
      <c r="T26" s="3">
        <f t="shared" si="15"/>
        <v>0</v>
      </c>
      <c r="U26" s="3">
        <f t="shared" si="15"/>
        <v>190.25852929999996</v>
      </c>
      <c r="V26" s="3">
        <f t="shared" si="15"/>
        <v>4.382479749999999</v>
      </c>
      <c r="W26" s="3">
        <f t="shared" si="15"/>
        <v>0</v>
      </c>
      <c r="X26" s="3">
        <f t="shared" si="15"/>
        <v>1644.96</v>
      </c>
      <c r="Y26" s="3">
        <f t="shared" si="15"/>
        <v>956.07</v>
      </c>
      <c r="Z26" s="3">
        <f t="shared" si="15"/>
        <v>0</v>
      </c>
      <c r="AA26" s="3">
        <f t="shared" si="15"/>
        <v>0</v>
      </c>
      <c r="AB26" s="3">
        <f t="shared" si="15"/>
        <v>14068.69</v>
      </c>
      <c r="AC26" s="3">
        <f t="shared" si="15"/>
        <v>12267.49</v>
      </c>
      <c r="AD26" s="3">
        <f t="shared" si="15"/>
        <v>124.76</v>
      </c>
      <c r="AE26" s="3">
        <f t="shared" si="15"/>
        <v>47.35</v>
      </c>
      <c r="AF26" s="3">
        <f t="shared" si="15"/>
        <v>1676.44</v>
      </c>
      <c r="AG26" s="3">
        <f t="shared" si="15"/>
        <v>0</v>
      </c>
      <c r="AH26" s="3">
        <f t="shared" si="15"/>
        <v>190.25852929999996</v>
      </c>
      <c r="AI26" s="3">
        <f t="shared" si="15"/>
        <v>4.382479749999999</v>
      </c>
      <c r="AJ26" s="3">
        <f t="shared" si="15"/>
        <v>0</v>
      </c>
      <c r="AK26" s="3">
        <f t="shared" si="15"/>
        <v>1644.96</v>
      </c>
      <c r="AL26" s="3">
        <f t="shared" si="15"/>
        <v>956.07</v>
      </c>
      <c r="AM26" s="3">
        <f t="shared" si="15"/>
        <v>0</v>
      </c>
      <c r="AN26" s="3">
        <f t="shared" si="15"/>
        <v>0</v>
      </c>
      <c r="AO26" s="3">
        <f t="shared" si="15"/>
        <v>0</v>
      </c>
      <c r="AP26" s="3">
        <f t="shared" si="15"/>
        <v>0</v>
      </c>
      <c r="AQ26" s="3">
        <f t="shared" si="15"/>
        <v>0</v>
      </c>
      <c r="AR26" s="3">
        <f t="shared" si="15"/>
        <v>16669.72</v>
      </c>
      <c r="AS26" s="3">
        <f t="shared" si="15"/>
        <v>16669.72</v>
      </c>
      <c r="AT26" s="3">
        <f t="shared" si="15"/>
        <v>0</v>
      </c>
      <c r="AU26" s="3">
        <f t="shared" ref="AU26:BZ26" si="16">AU147</f>
        <v>0</v>
      </c>
      <c r="AV26" s="3">
        <f t="shared" si="16"/>
        <v>12267.49</v>
      </c>
      <c r="AW26" s="3">
        <f t="shared" si="16"/>
        <v>12267.49</v>
      </c>
      <c r="AX26" s="3">
        <f t="shared" si="16"/>
        <v>0</v>
      </c>
      <c r="AY26" s="3">
        <f t="shared" si="16"/>
        <v>12267.49</v>
      </c>
      <c r="AZ26" s="3">
        <f t="shared" si="16"/>
        <v>0</v>
      </c>
      <c r="BA26" s="3">
        <f t="shared" si="16"/>
        <v>0</v>
      </c>
      <c r="BB26" s="3">
        <f t="shared" si="16"/>
        <v>0</v>
      </c>
      <c r="BC26" s="3">
        <f t="shared" si="16"/>
        <v>0</v>
      </c>
      <c r="BD26" s="3">
        <f t="shared" si="16"/>
        <v>0</v>
      </c>
      <c r="BE26" s="3">
        <f t="shared" si="16"/>
        <v>0</v>
      </c>
      <c r="BF26" s="3">
        <f t="shared" si="16"/>
        <v>0</v>
      </c>
      <c r="BG26" s="3">
        <f t="shared" si="16"/>
        <v>0</v>
      </c>
      <c r="BH26" s="3">
        <f t="shared" si="16"/>
        <v>0</v>
      </c>
      <c r="BI26" s="3">
        <f t="shared" si="16"/>
        <v>0</v>
      </c>
      <c r="BJ26" s="3">
        <f t="shared" si="16"/>
        <v>0</v>
      </c>
      <c r="BK26" s="3">
        <f t="shared" si="16"/>
        <v>0</v>
      </c>
      <c r="BL26" s="3">
        <f t="shared" si="16"/>
        <v>0</v>
      </c>
      <c r="BM26" s="3">
        <f t="shared" si="16"/>
        <v>0</v>
      </c>
      <c r="BN26" s="3">
        <f t="shared" si="16"/>
        <v>0</v>
      </c>
      <c r="BO26" s="3">
        <f t="shared" si="16"/>
        <v>0</v>
      </c>
      <c r="BP26" s="3">
        <f t="shared" si="16"/>
        <v>0</v>
      </c>
      <c r="BQ26" s="3">
        <f t="shared" si="16"/>
        <v>0</v>
      </c>
      <c r="BR26" s="3">
        <f t="shared" si="16"/>
        <v>0</v>
      </c>
      <c r="BS26" s="3">
        <f t="shared" si="16"/>
        <v>0</v>
      </c>
      <c r="BT26" s="3">
        <f t="shared" si="16"/>
        <v>0</v>
      </c>
      <c r="BU26" s="3">
        <f t="shared" si="16"/>
        <v>0</v>
      </c>
      <c r="BV26" s="3">
        <f t="shared" si="16"/>
        <v>0</v>
      </c>
      <c r="BW26" s="3">
        <f t="shared" si="16"/>
        <v>0</v>
      </c>
      <c r="BX26" s="3">
        <f t="shared" si="16"/>
        <v>0</v>
      </c>
      <c r="BY26" s="3">
        <f t="shared" si="16"/>
        <v>0</v>
      </c>
      <c r="BZ26" s="3">
        <f t="shared" si="16"/>
        <v>0</v>
      </c>
      <c r="CA26" s="3">
        <f t="shared" ref="CA26:DF26" si="17">CA147</f>
        <v>16669.72</v>
      </c>
      <c r="CB26" s="3">
        <f t="shared" si="17"/>
        <v>16669.72</v>
      </c>
      <c r="CC26" s="3">
        <f t="shared" si="17"/>
        <v>0</v>
      </c>
      <c r="CD26" s="3">
        <f t="shared" si="17"/>
        <v>0</v>
      </c>
      <c r="CE26" s="3">
        <f t="shared" si="17"/>
        <v>12267.49</v>
      </c>
      <c r="CF26" s="3">
        <f t="shared" si="17"/>
        <v>12267.49</v>
      </c>
      <c r="CG26" s="3">
        <f t="shared" si="17"/>
        <v>0</v>
      </c>
      <c r="CH26" s="3">
        <f t="shared" si="17"/>
        <v>12267.49</v>
      </c>
      <c r="CI26" s="3">
        <f t="shared" si="17"/>
        <v>0</v>
      </c>
      <c r="CJ26" s="3">
        <f t="shared" si="17"/>
        <v>0</v>
      </c>
      <c r="CK26" s="3">
        <f t="shared" si="17"/>
        <v>0</v>
      </c>
      <c r="CL26" s="3">
        <f t="shared" si="17"/>
        <v>0</v>
      </c>
      <c r="CM26" s="3">
        <f t="shared" si="17"/>
        <v>0</v>
      </c>
      <c r="CN26" s="3">
        <f t="shared" si="17"/>
        <v>0</v>
      </c>
      <c r="CO26" s="3">
        <f t="shared" si="17"/>
        <v>0</v>
      </c>
      <c r="CP26" s="3">
        <f t="shared" si="17"/>
        <v>0</v>
      </c>
      <c r="CQ26" s="3">
        <f t="shared" si="17"/>
        <v>0</v>
      </c>
      <c r="CR26" s="3">
        <f t="shared" si="17"/>
        <v>0</v>
      </c>
      <c r="CS26" s="3">
        <f t="shared" si="17"/>
        <v>0</v>
      </c>
      <c r="CT26" s="3">
        <f t="shared" si="17"/>
        <v>0</v>
      </c>
      <c r="CU26" s="3">
        <f t="shared" si="17"/>
        <v>0</v>
      </c>
      <c r="CV26" s="3">
        <f t="shared" si="17"/>
        <v>0</v>
      </c>
      <c r="CW26" s="3">
        <f t="shared" si="17"/>
        <v>0</v>
      </c>
      <c r="CX26" s="3">
        <f t="shared" si="17"/>
        <v>0</v>
      </c>
      <c r="CY26" s="3">
        <f t="shared" si="17"/>
        <v>0</v>
      </c>
      <c r="CZ26" s="3">
        <f t="shared" si="17"/>
        <v>0</v>
      </c>
      <c r="DA26" s="3">
        <f t="shared" si="17"/>
        <v>0</v>
      </c>
      <c r="DB26" s="3">
        <f t="shared" si="17"/>
        <v>0</v>
      </c>
      <c r="DC26" s="3">
        <f t="shared" si="17"/>
        <v>0</v>
      </c>
      <c r="DD26" s="3">
        <f t="shared" si="17"/>
        <v>0</v>
      </c>
      <c r="DE26" s="3">
        <f t="shared" si="17"/>
        <v>0</v>
      </c>
      <c r="DF26" s="3">
        <f t="shared" si="17"/>
        <v>0</v>
      </c>
      <c r="DG26" s="4">
        <f t="shared" ref="DG26:EL26" si="18">DG147</f>
        <v>100309.63</v>
      </c>
      <c r="DH26" s="4">
        <f t="shared" si="18"/>
        <v>87467.26</v>
      </c>
      <c r="DI26" s="4">
        <f t="shared" si="18"/>
        <v>889.36</v>
      </c>
      <c r="DJ26" s="4">
        <f t="shared" si="18"/>
        <v>337.53</v>
      </c>
      <c r="DK26" s="4">
        <f t="shared" si="18"/>
        <v>11953.01</v>
      </c>
      <c r="DL26" s="4">
        <f t="shared" si="18"/>
        <v>0</v>
      </c>
      <c r="DM26" s="4">
        <f t="shared" si="18"/>
        <v>190.25852929999996</v>
      </c>
      <c r="DN26" s="4">
        <f t="shared" si="18"/>
        <v>4.382479749999999</v>
      </c>
      <c r="DO26" s="4">
        <f t="shared" si="18"/>
        <v>0</v>
      </c>
      <c r="DP26" s="4">
        <f t="shared" si="18"/>
        <v>11728.44</v>
      </c>
      <c r="DQ26" s="4">
        <f t="shared" si="18"/>
        <v>6816.78</v>
      </c>
      <c r="DR26" s="4">
        <f t="shared" si="18"/>
        <v>0</v>
      </c>
      <c r="DS26" s="4">
        <f t="shared" si="18"/>
        <v>0</v>
      </c>
      <c r="DT26" s="4">
        <f t="shared" si="18"/>
        <v>100309.63</v>
      </c>
      <c r="DU26" s="4">
        <f t="shared" si="18"/>
        <v>87467.26</v>
      </c>
      <c r="DV26" s="4">
        <f t="shared" si="18"/>
        <v>889.36</v>
      </c>
      <c r="DW26" s="4">
        <f t="shared" si="18"/>
        <v>337.53</v>
      </c>
      <c r="DX26" s="4">
        <f t="shared" si="18"/>
        <v>11953.01</v>
      </c>
      <c r="DY26" s="4">
        <f t="shared" si="18"/>
        <v>0</v>
      </c>
      <c r="DZ26" s="4">
        <f t="shared" si="18"/>
        <v>190.25852929999996</v>
      </c>
      <c r="EA26" s="4">
        <f t="shared" si="18"/>
        <v>4.382479749999999</v>
      </c>
      <c r="EB26" s="4">
        <f t="shared" si="18"/>
        <v>0</v>
      </c>
      <c r="EC26" s="4">
        <f t="shared" si="18"/>
        <v>11728.44</v>
      </c>
      <c r="ED26" s="4">
        <f t="shared" si="18"/>
        <v>6816.78</v>
      </c>
      <c r="EE26" s="4">
        <f t="shared" si="18"/>
        <v>0</v>
      </c>
      <c r="EF26" s="4">
        <f t="shared" si="18"/>
        <v>0</v>
      </c>
      <c r="EG26" s="4">
        <f t="shared" si="18"/>
        <v>0</v>
      </c>
      <c r="EH26" s="4">
        <f t="shared" si="18"/>
        <v>0</v>
      </c>
      <c r="EI26" s="4">
        <f t="shared" si="18"/>
        <v>0</v>
      </c>
      <c r="EJ26" s="4">
        <f t="shared" si="18"/>
        <v>118854.85</v>
      </c>
      <c r="EK26" s="4">
        <f t="shared" si="18"/>
        <v>118854.85</v>
      </c>
      <c r="EL26" s="4">
        <f t="shared" si="18"/>
        <v>0</v>
      </c>
      <c r="EM26" s="4">
        <f t="shared" ref="EM26:FR26" si="19">EM147</f>
        <v>0</v>
      </c>
      <c r="EN26" s="4">
        <f t="shared" si="19"/>
        <v>87467.26</v>
      </c>
      <c r="EO26" s="4">
        <f t="shared" si="19"/>
        <v>87467.26</v>
      </c>
      <c r="EP26" s="4">
        <f t="shared" si="19"/>
        <v>0</v>
      </c>
      <c r="EQ26" s="4">
        <f t="shared" si="19"/>
        <v>87467.26</v>
      </c>
      <c r="ER26" s="4">
        <f t="shared" si="19"/>
        <v>0</v>
      </c>
      <c r="ES26" s="4">
        <f t="shared" si="19"/>
        <v>0</v>
      </c>
      <c r="ET26" s="4">
        <f t="shared" si="19"/>
        <v>0</v>
      </c>
      <c r="EU26" s="4">
        <f t="shared" si="19"/>
        <v>0</v>
      </c>
      <c r="EV26" s="4">
        <f t="shared" si="19"/>
        <v>0</v>
      </c>
      <c r="EW26" s="4">
        <f t="shared" si="19"/>
        <v>0</v>
      </c>
      <c r="EX26" s="4">
        <f t="shared" si="19"/>
        <v>0</v>
      </c>
      <c r="EY26" s="4">
        <f t="shared" si="19"/>
        <v>0</v>
      </c>
      <c r="EZ26" s="4">
        <f t="shared" si="19"/>
        <v>0</v>
      </c>
      <c r="FA26" s="4">
        <f t="shared" si="19"/>
        <v>0</v>
      </c>
      <c r="FB26" s="4">
        <f t="shared" si="19"/>
        <v>0</v>
      </c>
      <c r="FC26" s="4">
        <f t="shared" si="19"/>
        <v>0</v>
      </c>
      <c r="FD26" s="4">
        <f t="shared" si="19"/>
        <v>0</v>
      </c>
      <c r="FE26" s="4">
        <f t="shared" si="19"/>
        <v>0</v>
      </c>
      <c r="FF26" s="4">
        <f t="shared" si="19"/>
        <v>0</v>
      </c>
      <c r="FG26" s="4">
        <f t="shared" si="19"/>
        <v>0</v>
      </c>
      <c r="FH26" s="4">
        <f t="shared" si="19"/>
        <v>0</v>
      </c>
      <c r="FI26" s="4">
        <f t="shared" si="19"/>
        <v>0</v>
      </c>
      <c r="FJ26" s="4">
        <f t="shared" si="19"/>
        <v>0</v>
      </c>
      <c r="FK26" s="4">
        <f t="shared" si="19"/>
        <v>0</v>
      </c>
      <c r="FL26" s="4">
        <f t="shared" si="19"/>
        <v>0</v>
      </c>
      <c r="FM26" s="4">
        <f t="shared" si="19"/>
        <v>0</v>
      </c>
      <c r="FN26" s="4">
        <f t="shared" si="19"/>
        <v>0</v>
      </c>
      <c r="FO26" s="4">
        <f t="shared" si="19"/>
        <v>0</v>
      </c>
      <c r="FP26" s="4">
        <f t="shared" si="19"/>
        <v>0</v>
      </c>
      <c r="FQ26" s="4">
        <f t="shared" si="19"/>
        <v>0</v>
      </c>
      <c r="FR26" s="4">
        <f t="shared" si="19"/>
        <v>0</v>
      </c>
      <c r="FS26" s="4">
        <f t="shared" ref="FS26:GX26" si="20">FS147</f>
        <v>118854.85</v>
      </c>
      <c r="FT26" s="4">
        <f t="shared" si="20"/>
        <v>118854.85</v>
      </c>
      <c r="FU26" s="4">
        <f t="shared" si="20"/>
        <v>0</v>
      </c>
      <c r="FV26" s="4">
        <f t="shared" si="20"/>
        <v>0</v>
      </c>
      <c r="FW26" s="4">
        <f t="shared" si="20"/>
        <v>87467.26</v>
      </c>
      <c r="FX26" s="4">
        <f t="shared" si="20"/>
        <v>87467.26</v>
      </c>
      <c r="FY26" s="4">
        <f t="shared" si="20"/>
        <v>0</v>
      </c>
      <c r="FZ26" s="4">
        <f t="shared" si="20"/>
        <v>87467.26</v>
      </c>
      <c r="GA26" s="4">
        <f t="shared" si="20"/>
        <v>0</v>
      </c>
      <c r="GB26" s="4">
        <f t="shared" si="20"/>
        <v>0</v>
      </c>
      <c r="GC26" s="4">
        <f t="shared" si="20"/>
        <v>0</v>
      </c>
      <c r="GD26" s="4">
        <f t="shared" si="20"/>
        <v>0</v>
      </c>
      <c r="GE26" s="4">
        <f t="shared" si="20"/>
        <v>0</v>
      </c>
      <c r="GF26" s="4">
        <f t="shared" si="20"/>
        <v>0</v>
      </c>
      <c r="GG26" s="4">
        <f t="shared" si="20"/>
        <v>0</v>
      </c>
      <c r="GH26" s="4">
        <f t="shared" si="20"/>
        <v>0</v>
      </c>
      <c r="GI26" s="4">
        <f t="shared" si="20"/>
        <v>0</v>
      </c>
      <c r="GJ26" s="4">
        <f t="shared" si="20"/>
        <v>0</v>
      </c>
      <c r="GK26" s="4">
        <f t="shared" si="20"/>
        <v>0</v>
      </c>
      <c r="GL26" s="4">
        <f t="shared" si="20"/>
        <v>0</v>
      </c>
      <c r="GM26" s="4">
        <f t="shared" si="20"/>
        <v>0</v>
      </c>
      <c r="GN26" s="4">
        <f t="shared" si="20"/>
        <v>0</v>
      </c>
      <c r="GO26" s="4">
        <f t="shared" si="20"/>
        <v>0</v>
      </c>
      <c r="GP26" s="4">
        <f t="shared" si="20"/>
        <v>0</v>
      </c>
      <c r="GQ26" s="4">
        <f t="shared" si="20"/>
        <v>0</v>
      </c>
      <c r="GR26" s="4">
        <f t="shared" si="20"/>
        <v>0</v>
      </c>
      <c r="GS26" s="4">
        <f t="shared" si="20"/>
        <v>0</v>
      </c>
      <c r="GT26" s="4">
        <f t="shared" si="20"/>
        <v>0</v>
      </c>
      <c r="GU26" s="4">
        <f t="shared" si="20"/>
        <v>0</v>
      </c>
      <c r="GV26" s="4">
        <f t="shared" si="20"/>
        <v>0</v>
      </c>
      <c r="GW26" s="4">
        <f t="shared" si="20"/>
        <v>0</v>
      </c>
      <c r="GX26" s="4">
        <f t="shared" si="20"/>
        <v>0</v>
      </c>
    </row>
    <row r="28" spans="1:255" x14ac:dyDescent="0.2">
      <c r="A28" s="2">
        <v>17</v>
      </c>
      <c r="B28" s="2">
        <v>1</v>
      </c>
      <c r="C28" s="2">
        <f>ROW(SmtRes!A3)</f>
        <v>3</v>
      </c>
      <c r="D28" s="2">
        <f>ROW(EtalonRes!A3)</f>
        <v>3</v>
      </c>
      <c r="E28" s="2" t="s">
        <v>15</v>
      </c>
      <c r="F28" s="2" t="s">
        <v>16</v>
      </c>
      <c r="G28" s="2" t="s">
        <v>17</v>
      </c>
      <c r="H28" s="2" t="s">
        <v>18</v>
      </c>
      <c r="I28" s="2">
        <f>ROUND(2.14/100,9)</f>
        <v>2.1399999999999999E-2</v>
      </c>
      <c r="J28" s="2">
        <v>0</v>
      </c>
      <c r="K28" s="2"/>
      <c r="L28" s="2"/>
      <c r="M28" s="2"/>
      <c r="N28" s="2"/>
      <c r="O28" s="2">
        <f t="shared" ref="O28:O59" si="21">ROUND(CP28,2)</f>
        <v>37.82</v>
      </c>
      <c r="P28" s="2">
        <f t="shared" ref="P28:P59" si="22">ROUND(CQ28*I28,2)</f>
        <v>0</v>
      </c>
      <c r="Q28" s="2">
        <f t="shared" ref="Q28:Q59" si="23">ROUND(CR28*I28,2)</f>
        <v>5.18</v>
      </c>
      <c r="R28" s="2">
        <f t="shared" ref="R28:R59" si="24">ROUND(CS28*I28,2)</f>
        <v>2.2400000000000002</v>
      </c>
      <c r="S28" s="2">
        <f t="shared" ref="S28:S59" si="25">ROUND(CT28*I28,2)</f>
        <v>32.64</v>
      </c>
      <c r="T28" s="2">
        <f t="shared" ref="T28:T59" si="26">ROUND(CU28*I28,2)</f>
        <v>0</v>
      </c>
      <c r="U28" s="2">
        <f t="shared" ref="U28:U59" si="27">CV28*I28</f>
        <v>4.0347559999999998</v>
      </c>
      <c r="V28" s="2">
        <f t="shared" ref="V28:V59" si="28">CW28*I28</f>
        <v>0.16563600000000001</v>
      </c>
      <c r="W28" s="2">
        <f t="shared" ref="W28:W59" si="29">ROUND(CX28*I28,2)</f>
        <v>0</v>
      </c>
      <c r="X28" s="2">
        <f t="shared" ref="X28:X59" si="30">ROUND(CY28,2)</f>
        <v>34.53</v>
      </c>
      <c r="Y28" s="2">
        <f t="shared" ref="Y28:Y59" si="31">ROUND(CZ28,2)</f>
        <v>20.93</v>
      </c>
      <c r="Z28" s="2"/>
      <c r="AA28" s="2">
        <v>16687810</v>
      </c>
      <c r="AB28" s="2">
        <f t="shared" ref="AB28:AB59" si="32">ROUND((AC28+AD28+AF28),6)</f>
        <v>1767.24</v>
      </c>
      <c r="AC28" s="2">
        <f t="shared" ref="AC28:AC69" si="33">ROUND((ES28),6)</f>
        <v>0</v>
      </c>
      <c r="AD28" s="2">
        <f t="shared" ref="AD28:AD45" si="34">ROUND((((ET28)-(EU28))+AE28),6)</f>
        <v>241.95</v>
      </c>
      <c r="AE28" s="2">
        <f t="shared" ref="AE28:AE45" si="35">ROUND((EU28),6)</f>
        <v>104.49</v>
      </c>
      <c r="AF28" s="2">
        <f t="shared" ref="AF28:AF45" si="36">ROUND((EV28),6)</f>
        <v>1525.29</v>
      </c>
      <c r="AG28" s="2">
        <f t="shared" ref="AG28:AG59" si="37">ROUND((AP28),6)</f>
        <v>0</v>
      </c>
      <c r="AH28" s="2">
        <f t="shared" ref="AH28:AH45" si="38">(EW28)</f>
        <v>188.54</v>
      </c>
      <c r="AI28" s="2">
        <f t="shared" ref="AI28:AI45" si="39">(EX28)</f>
        <v>7.74</v>
      </c>
      <c r="AJ28" s="2">
        <f t="shared" ref="AJ28:AJ59" si="40">ROUND((AS28),6)</f>
        <v>0</v>
      </c>
      <c r="AK28" s="2">
        <v>1767.24</v>
      </c>
      <c r="AL28" s="2">
        <v>0</v>
      </c>
      <c r="AM28" s="2">
        <v>241.95</v>
      </c>
      <c r="AN28" s="2">
        <v>104.49</v>
      </c>
      <c r="AO28" s="2">
        <v>1525.29</v>
      </c>
      <c r="AP28" s="2">
        <v>0</v>
      </c>
      <c r="AQ28" s="2">
        <v>188.54</v>
      </c>
      <c r="AR28" s="2">
        <v>7.74</v>
      </c>
      <c r="AS28" s="2">
        <v>0</v>
      </c>
      <c r="AT28" s="2">
        <v>99</v>
      </c>
      <c r="AU28" s="2">
        <v>60</v>
      </c>
      <c r="AV28" s="2">
        <v>1</v>
      </c>
      <c r="AW28" s="2">
        <v>1</v>
      </c>
      <c r="AX28" s="2"/>
      <c r="AY28" s="2"/>
      <c r="AZ28" s="2">
        <v>1</v>
      </c>
      <c r="BA28" s="2">
        <v>1</v>
      </c>
      <c r="BB28" s="2">
        <v>1</v>
      </c>
      <c r="BC28" s="2">
        <v>1</v>
      </c>
      <c r="BD28" s="2" t="s">
        <v>6</v>
      </c>
      <c r="BE28" s="2" t="s">
        <v>6</v>
      </c>
      <c r="BF28" s="2" t="s">
        <v>6</v>
      </c>
      <c r="BG28" s="2" t="s">
        <v>6</v>
      </c>
      <c r="BH28" s="2">
        <v>0</v>
      </c>
      <c r="BI28" s="2">
        <v>1</v>
      </c>
      <c r="BJ28" s="2" t="s">
        <v>19</v>
      </c>
      <c r="BK28" s="2"/>
      <c r="BL28" s="2"/>
      <c r="BM28" s="2">
        <v>46001</v>
      </c>
      <c r="BN28" s="2">
        <v>0</v>
      </c>
      <c r="BO28" s="2" t="s">
        <v>6</v>
      </c>
      <c r="BP28" s="2">
        <v>0</v>
      </c>
      <c r="BQ28" s="2">
        <v>2</v>
      </c>
      <c r="BR28" s="2">
        <v>0</v>
      </c>
      <c r="BS28" s="2">
        <v>1</v>
      </c>
      <c r="BT28" s="2">
        <v>1</v>
      </c>
      <c r="BU28" s="2">
        <v>1</v>
      </c>
      <c r="BV28" s="2">
        <v>1</v>
      </c>
      <c r="BW28" s="2">
        <v>1</v>
      </c>
      <c r="BX28" s="2">
        <v>1</v>
      </c>
      <c r="BY28" s="2" t="s">
        <v>6</v>
      </c>
      <c r="BZ28" s="2">
        <v>110</v>
      </c>
      <c r="CA28" s="2">
        <v>70</v>
      </c>
      <c r="CB28" s="2"/>
      <c r="CC28" s="2"/>
      <c r="CD28" s="2"/>
      <c r="CE28" s="2"/>
      <c r="CF28" s="2">
        <v>0</v>
      </c>
      <c r="CG28" s="2">
        <v>0</v>
      </c>
      <c r="CH28" s="2"/>
      <c r="CI28" s="2"/>
      <c r="CJ28" s="2"/>
      <c r="CK28" s="2"/>
      <c r="CL28" s="2"/>
      <c r="CM28" s="2">
        <v>0</v>
      </c>
      <c r="CN28" s="2" t="s">
        <v>6</v>
      </c>
      <c r="CO28" s="2">
        <v>0</v>
      </c>
      <c r="CP28" s="2">
        <f t="shared" ref="CP28:CP59" si="41">(P28+Q28+S28)</f>
        <v>37.82</v>
      </c>
      <c r="CQ28" s="2">
        <f t="shared" ref="CQ28:CQ59" si="42">AC28*BC28</f>
        <v>0</v>
      </c>
      <c r="CR28" s="2">
        <f t="shared" ref="CR28:CR59" si="43">AD28*BB28</f>
        <v>241.95</v>
      </c>
      <c r="CS28" s="2">
        <f t="shared" ref="CS28:CS59" si="44">AE28*BS28</f>
        <v>104.49</v>
      </c>
      <c r="CT28" s="2">
        <f t="shared" ref="CT28:CT59" si="45">AF28*BA28</f>
        <v>1525.29</v>
      </c>
      <c r="CU28" s="2">
        <f t="shared" ref="CU28:CU59" si="46">AG28</f>
        <v>0</v>
      </c>
      <c r="CV28" s="2">
        <f t="shared" ref="CV28:CV59" si="47">AH28</f>
        <v>188.54</v>
      </c>
      <c r="CW28" s="2">
        <f t="shared" ref="CW28:CW59" si="48">AI28</f>
        <v>7.74</v>
      </c>
      <c r="CX28" s="2">
        <f t="shared" ref="CX28:CX59" si="49">AJ28</f>
        <v>0</v>
      </c>
      <c r="CY28" s="2">
        <f t="shared" ref="CY28:CY59" si="50">(((S28+R28)*AT28)/100)</f>
        <v>34.531200000000005</v>
      </c>
      <c r="CZ28" s="2">
        <f t="shared" ref="CZ28:CZ59" si="51">(((S28+R28)*AU28)/100)</f>
        <v>20.928000000000001</v>
      </c>
      <c r="DA28" s="2"/>
      <c r="DB28" s="2"/>
      <c r="DC28" s="2" t="s">
        <v>6</v>
      </c>
      <c r="DD28" s="2" t="s">
        <v>6</v>
      </c>
      <c r="DE28" s="2" t="s">
        <v>6</v>
      </c>
      <c r="DF28" s="2" t="s">
        <v>6</v>
      </c>
      <c r="DG28" s="2" t="s">
        <v>6</v>
      </c>
      <c r="DH28" s="2" t="s">
        <v>6</v>
      </c>
      <c r="DI28" s="2" t="s">
        <v>6</v>
      </c>
      <c r="DJ28" s="2" t="s">
        <v>6</v>
      </c>
      <c r="DK28" s="2" t="s">
        <v>6</v>
      </c>
      <c r="DL28" s="2" t="s">
        <v>6</v>
      </c>
      <c r="DM28" s="2" t="s">
        <v>6</v>
      </c>
      <c r="DN28" s="2">
        <v>0</v>
      </c>
      <c r="DO28" s="2">
        <v>0</v>
      </c>
      <c r="DP28" s="2">
        <v>1</v>
      </c>
      <c r="DQ28" s="2">
        <v>1</v>
      </c>
      <c r="DR28" s="2"/>
      <c r="DS28" s="2"/>
      <c r="DT28" s="2"/>
      <c r="DU28" s="2">
        <v>1005</v>
      </c>
      <c r="DV28" s="2" t="s">
        <v>18</v>
      </c>
      <c r="DW28" s="2" t="s">
        <v>18</v>
      </c>
      <c r="DX28" s="2">
        <v>100</v>
      </c>
      <c r="DY28" s="2"/>
      <c r="DZ28" s="2"/>
      <c r="EA28" s="2"/>
      <c r="EB28" s="2"/>
      <c r="EC28" s="2"/>
      <c r="ED28" s="2"/>
      <c r="EE28" s="2">
        <v>16510555</v>
      </c>
      <c r="EF28" s="2">
        <v>2</v>
      </c>
      <c r="EG28" s="2" t="s">
        <v>20</v>
      </c>
      <c r="EH28" s="2">
        <v>0</v>
      </c>
      <c r="EI28" s="2" t="s">
        <v>6</v>
      </c>
      <c r="EJ28" s="2">
        <v>1</v>
      </c>
      <c r="EK28" s="2">
        <v>46001</v>
      </c>
      <c r="EL28" s="2" t="s">
        <v>21</v>
      </c>
      <c r="EM28" s="2" t="s">
        <v>22</v>
      </c>
      <c r="EN28" s="2"/>
      <c r="EO28" s="2" t="s">
        <v>6</v>
      </c>
      <c r="EP28" s="2"/>
      <c r="EQ28" s="2">
        <v>0</v>
      </c>
      <c r="ER28" s="2">
        <v>1767.24</v>
      </c>
      <c r="ES28" s="2">
        <v>0</v>
      </c>
      <c r="ET28" s="2">
        <v>241.95</v>
      </c>
      <c r="EU28" s="2">
        <v>104.49</v>
      </c>
      <c r="EV28" s="2">
        <v>1525.29</v>
      </c>
      <c r="EW28" s="2">
        <v>188.54</v>
      </c>
      <c r="EX28" s="2">
        <v>7.74</v>
      </c>
      <c r="EY28" s="2">
        <v>0</v>
      </c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>
        <v>0</v>
      </c>
      <c r="FR28" s="2">
        <f t="shared" ref="FR28:FR59" si="52">ROUND(IF(AND(BH28=3,BI28=3),P28,0),2)</f>
        <v>0</v>
      </c>
      <c r="FS28" s="2">
        <v>0</v>
      </c>
      <c r="FT28" s="2" t="s">
        <v>23</v>
      </c>
      <c r="FU28" s="2" t="s">
        <v>24</v>
      </c>
      <c r="FV28" s="2"/>
      <c r="FW28" s="2"/>
      <c r="FX28" s="2">
        <v>99</v>
      </c>
      <c r="FY28" s="2">
        <v>59.5</v>
      </c>
      <c r="FZ28" s="2"/>
      <c r="GA28" s="2" t="s">
        <v>6</v>
      </c>
      <c r="GB28" s="2"/>
      <c r="GC28" s="2"/>
      <c r="GD28" s="2">
        <v>0</v>
      </c>
      <c r="GE28" s="2"/>
      <c r="GF28" s="2">
        <v>1630687704</v>
      </c>
      <c r="GG28" s="2">
        <v>2</v>
      </c>
      <c r="GH28" s="2">
        <v>1</v>
      </c>
      <c r="GI28" s="2">
        <v>-2</v>
      </c>
      <c r="GJ28" s="2">
        <v>0</v>
      </c>
      <c r="GK28" s="2">
        <f>ROUND(R28*(R12)/100,2)</f>
        <v>0</v>
      </c>
      <c r="GL28" s="2">
        <f t="shared" ref="GL28:GL59" si="53">ROUND(IF(AND(BH28=3,BI28=3,FS28&lt;&gt;0),P28,0),2)</f>
        <v>0</v>
      </c>
      <c r="GM28" s="2">
        <f t="shared" ref="GM28:GM59" si="54">ROUND(O28+X28+Y28+GK28,2)+GX28</f>
        <v>93.28</v>
      </c>
      <c r="GN28" s="2">
        <f t="shared" ref="GN28:GN59" si="55">IF(OR(BI28=0,BI28=1),ROUND(O28+X28+Y28+GK28,2),0)</f>
        <v>93.28</v>
      </c>
      <c r="GO28" s="2">
        <f t="shared" ref="GO28:GO59" si="56">IF(BI28=2,ROUND(O28+X28+Y28+GK28,2),0)</f>
        <v>0</v>
      </c>
      <c r="GP28" s="2">
        <f t="shared" ref="GP28:GP59" si="57">IF(BI28=4,ROUND(O28+X28+Y28+GK28,2)+GX28,0)</f>
        <v>0</v>
      </c>
      <c r="GQ28" s="2"/>
      <c r="GR28" s="2">
        <v>0</v>
      </c>
      <c r="GS28" s="2">
        <v>3</v>
      </c>
      <c r="GT28" s="2">
        <v>0</v>
      </c>
      <c r="GU28" s="2" t="s">
        <v>6</v>
      </c>
      <c r="GV28" s="2">
        <f t="shared" ref="GV28:GV59" si="58">ROUND(GT28,6)</f>
        <v>0</v>
      </c>
      <c r="GW28" s="2">
        <v>1</v>
      </c>
      <c r="GX28" s="2">
        <f t="shared" ref="GX28:GX59" si="59">ROUND(GV28*GW28*I28,2)</f>
        <v>0</v>
      </c>
      <c r="GY28" s="2"/>
      <c r="GZ28" s="2"/>
      <c r="HA28" s="2">
        <v>0</v>
      </c>
      <c r="HB28" s="2">
        <v>0</v>
      </c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>
        <v>0</v>
      </c>
      <c r="IL28" s="2"/>
      <c r="IM28" s="2"/>
      <c r="IN28" s="2"/>
      <c r="IO28" s="2"/>
      <c r="IP28" s="2"/>
      <c r="IQ28" s="2"/>
      <c r="IR28" s="2"/>
      <c r="IS28" s="2"/>
      <c r="IT28" s="2"/>
      <c r="IU28" s="2"/>
    </row>
    <row r="29" spans="1:255" x14ac:dyDescent="0.2">
      <c r="A29">
        <v>17</v>
      </c>
      <c r="B29">
        <v>1</v>
      </c>
      <c r="C29">
        <f>ROW(SmtRes!A6)</f>
        <v>6</v>
      </c>
      <c r="D29">
        <f>ROW(EtalonRes!A6)</f>
        <v>6</v>
      </c>
      <c r="E29" t="s">
        <v>15</v>
      </c>
      <c r="F29" t="s">
        <v>16</v>
      </c>
      <c r="G29" t="s">
        <v>17</v>
      </c>
      <c r="H29" t="s">
        <v>18</v>
      </c>
      <c r="I29">
        <f>ROUND(2.14/100,9)</f>
        <v>2.1399999999999999E-2</v>
      </c>
      <c r="J29">
        <v>0</v>
      </c>
      <c r="O29">
        <f t="shared" si="21"/>
        <v>269.64999999999998</v>
      </c>
      <c r="P29">
        <f t="shared" si="22"/>
        <v>0</v>
      </c>
      <c r="Q29">
        <f t="shared" si="23"/>
        <v>36.92</v>
      </c>
      <c r="R29">
        <f t="shared" si="24"/>
        <v>15.94</v>
      </c>
      <c r="S29">
        <f t="shared" si="25"/>
        <v>232.73</v>
      </c>
      <c r="T29">
        <f t="shared" si="26"/>
        <v>0</v>
      </c>
      <c r="U29">
        <f t="shared" si="27"/>
        <v>4.0347559999999998</v>
      </c>
      <c r="V29">
        <f t="shared" si="28"/>
        <v>0.16563600000000001</v>
      </c>
      <c r="W29">
        <f t="shared" si="29"/>
        <v>0</v>
      </c>
      <c r="X29">
        <f t="shared" si="30"/>
        <v>246.18</v>
      </c>
      <c r="Y29">
        <f t="shared" si="31"/>
        <v>149.19999999999999</v>
      </c>
      <c r="AA29">
        <v>16687824</v>
      </c>
      <c r="AB29">
        <f t="shared" si="32"/>
        <v>1767.24</v>
      </c>
      <c r="AC29">
        <f t="shared" si="33"/>
        <v>0</v>
      </c>
      <c r="AD29">
        <f t="shared" si="34"/>
        <v>241.95</v>
      </c>
      <c r="AE29">
        <f t="shared" si="35"/>
        <v>104.49</v>
      </c>
      <c r="AF29">
        <f t="shared" si="36"/>
        <v>1525.29</v>
      </c>
      <c r="AG29">
        <f t="shared" si="37"/>
        <v>0</v>
      </c>
      <c r="AH29">
        <f t="shared" si="38"/>
        <v>188.54</v>
      </c>
      <c r="AI29">
        <f t="shared" si="39"/>
        <v>7.74</v>
      </c>
      <c r="AJ29">
        <f t="shared" si="40"/>
        <v>0</v>
      </c>
      <c r="AK29">
        <v>1767.24</v>
      </c>
      <c r="AL29">
        <v>0</v>
      </c>
      <c r="AM29">
        <v>241.95</v>
      </c>
      <c r="AN29">
        <v>104.49</v>
      </c>
      <c r="AO29">
        <v>1525.29</v>
      </c>
      <c r="AP29">
        <v>0</v>
      </c>
      <c r="AQ29">
        <v>188.54</v>
      </c>
      <c r="AR29">
        <v>7.74</v>
      </c>
      <c r="AS29">
        <v>0</v>
      </c>
      <c r="AT29">
        <v>99</v>
      </c>
      <c r="AU29">
        <v>60</v>
      </c>
      <c r="AV29">
        <v>1</v>
      </c>
      <c r="AW29">
        <v>1</v>
      </c>
      <c r="AZ29">
        <v>7.13</v>
      </c>
      <c r="BA29">
        <v>7.13</v>
      </c>
      <c r="BB29">
        <v>7.13</v>
      </c>
      <c r="BC29">
        <v>7.13</v>
      </c>
      <c r="BD29" t="s">
        <v>6</v>
      </c>
      <c r="BE29" t="s">
        <v>6</v>
      </c>
      <c r="BF29" t="s">
        <v>6</v>
      </c>
      <c r="BG29" t="s">
        <v>6</v>
      </c>
      <c r="BH29">
        <v>0</v>
      </c>
      <c r="BI29">
        <v>1</v>
      </c>
      <c r="BJ29" t="s">
        <v>19</v>
      </c>
      <c r="BM29">
        <v>46001</v>
      </c>
      <c r="BN29">
        <v>0</v>
      </c>
      <c r="BO29" t="s">
        <v>6</v>
      </c>
      <c r="BP29">
        <v>0</v>
      </c>
      <c r="BQ29">
        <v>2</v>
      </c>
      <c r="BR29">
        <v>0</v>
      </c>
      <c r="BS29">
        <v>7.13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6</v>
      </c>
      <c r="BZ29">
        <v>110</v>
      </c>
      <c r="CA29">
        <v>70</v>
      </c>
      <c r="CF29">
        <v>0</v>
      </c>
      <c r="CG29">
        <v>0</v>
      </c>
      <c r="CM29">
        <v>0</v>
      </c>
      <c r="CN29" t="s">
        <v>6</v>
      </c>
      <c r="CO29">
        <v>0</v>
      </c>
      <c r="CP29">
        <f t="shared" si="41"/>
        <v>269.64999999999998</v>
      </c>
      <c r="CQ29">
        <f t="shared" si="42"/>
        <v>0</v>
      </c>
      <c r="CR29">
        <f t="shared" si="43"/>
        <v>1725.1034999999999</v>
      </c>
      <c r="CS29">
        <f t="shared" si="44"/>
        <v>745.01369999999997</v>
      </c>
      <c r="CT29">
        <f t="shared" si="45"/>
        <v>10875.3177</v>
      </c>
      <c r="CU29">
        <f t="shared" si="46"/>
        <v>0</v>
      </c>
      <c r="CV29">
        <f t="shared" si="47"/>
        <v>188.54</v>
      </c>
      <c r="CW29">
        <f t="shared" si="48"/>
        <v>7.74</v>
      </c>
      <c r="CX29">
        <f t="shared" si="49"/>
        <v>0</v>
      </c>
      <c r="CY29">
        <f t="shared" si="50"/>
        <v>246.18329999999997</v>
      </c>
      <c r="CZ29">
        <f t="shared" si="51"/>
        <v>149.202</v>
      </c>
      <c r="DC29" t="s">
        <v>6</v>
      </c>
      <c r="DD29" t="s">
        <v>6</v>
      </c>
      <c r="DE29" t="s">
        <v>6</v>
      </c>
      <c r="DF29" t="s">
        <v>6</v>
      </c>
      <c r="DG29" t="s">
        <v>6</v>
      </c>
      <c r="DH29" t="s">
        <v>6</v>
      </c>
      <c r="DI29" t="s">
        <v>6</v>
      </c>
      <c r="DJ29" t="s">
        <v>6</v>
      </c>
      <c r="DK29" t="s">
        <v>6</v>
      </c>
      <c r="DL29" t="s">
        <v>6</v>
      </c>
      <c r="DM29" t="s">
        <v>6</v>
      </c>
      <c r="DN29">
        <v>0</v>
      </c>
      <c r="DO29">
        <v>0</v>
      </c>
      <c r="DP29">
        <v>1</v>
      </c>
      <c r="DQ29">
        <v>1</v>
      </c>
      <c r="DU29">
        <v>1005</v>
      </c>
      <c r="DV29" t="s">
        <v>18</v>
      </c>
      <c r="DW29" t="s">
        <v>18</v>
      </c>
      <c r="DX29">
        <v>100</v>
      </c>
      <c r="EE29">
        <v>16510555</v>
      </c>
      <c r="EF29">
        <v>2</v>
      </c>
      <c r="EG29" t="s">
        <v>20</v>
      </c>
      <c r="EH29">
        <v>0</v>
      </c>
      <c r="EI29" t="s">
        <v>6</v>
      </c>
      <c r="EJ29">
        <v>1</v>
      </c>
      <c r="EK29">
        <v>46001</v>
      </c>
      <c r="EL29" t="s">
        <v>21</v>
      </c>
      <c r="EM29" t="s">
        <v>22</v>
      </c>
      <c r="EO29" t="s">
        <v>6</v>
      </c>
      <c r="EQ29">
        <v>0</v>
      </c>
      <c r="ER29">
        <v>1767.24</v>
      </c>
      <c r="ES29">
        <v>0</v>
      </c>
      <c r="ET29">
        <v>241.95</v>
      </c>
      <c r="EU29">
        <v>104.49</v>
      </c>
      <c r="EV29">
        <v>1525.29</v>
      </c>
      <c r="EW29">
        <v>188.54</v>
      </c>
      <c r="EX29">
        <v>7.74</v>
      </c>
      <c r="EY29">
        <v>0</v>
      </c>
      <c r="FQ29">
        <v>0</v>
      </c>
      <c r="FR29">
        <f t="shared" si="52"/>
        <v>0</v>
      </c>
      <c r="FS29">
        <v>0</v>
      </c>
      <c r="FT29" t="s">
        <v>23</v>
      </c>
      <c r="FU29" t="s">
        <v>24</v>
      </c>
      <c r="FX29">
        <v>99</v>
      </c>
      <c r="FY29">
        <v>59.5</v>
      </c>
      <c r="GA29" t="s">
        <v>6</v>
      </c>
      <c r="GD29">
        <v>0</v>
      </c>
      <c r="GF29">
        <v>1630687704</v>
      </c>
      <c r="GG29">
        <v>1</v>
      </c>
      <c r="GH29">
        <v>1</v>
      </c>
      <c r="GI29">
        <v>4</v>
      </c>
      <c r="GJ29">
        <v>0</v>
      </c>
      <c r="GK29">
        <f>ROUND(R29*(S12)/100,2)</f>
        <v>0</v>
      </c>
      <c r="GL29">
        <f t="shared" si="53"/>
        <v>0</v>
      </c>
      <c r="GM29">
        <f t="shared" si="54"/>
        <v>665.03</v>
      </c>
      <c r="GN29">
        <f t="shared" si="55"/>
        <v>665.03</v>
      </c>
      <c r="GO29">
        <f t="shared" si="56"/>
        <v>0</v>
      </c>
      <c r="GP29">
        <f t="shared" si="57"/>
        <v>0</v>
      </c>
      <c r="GR29">
        <v>0</v>
      </c>
      <c r="GS29">
        <v>3</v>
      </c>
      <c r="GT29">
        <v>0</v>
      </c>
      <c r="GU29" t="s">
        <v>6</v>
      </c>
      <c r="GV29">
        <f t="shared" si="58"/>
        <v>0</v>
      </c>
      <c r="GW29">
        <v>1</v>
      </c>
      <c r="GX29">
        <f t="shared" si="59"/>
        <v>0</v>
      </c>
      <c r="HA29">
        <v>0</v>
      </c>
      <c r="HB29">
        <v>0</v>
      </c>
      <c r="IK29">
        <v>0</v>
      </c>
    </row>
    <row r="30" spans="1:255" x14ac:dyDescent="0.2">
      <c r="A30" s="2">
        <v>17</v>
      </c>
      <c r="B30" s="2">
        <v>1</v>
      </c>
      <c r="C30" s="2">
        <f>ROW(SmtRes!A9)</f>
        <v>9</v>
      </c>
      <c r="D30" s="2">
        <f>ROW(EtalonRes!A10)</f>
        <v>10</v>
      </c>
      <c r="E30" s="2" t="s">
        <v>25</v>
      </c>
      <c r="F30" s="2" t="s">
        <v>26</v>
      </c>
      <c r="G30" s="2" t="s">
        <v>27</v>
      </c>
      <c r="H30" s="2" t="s">
        <v>18</v>
      </c>
      <c r="I30" s="2">
        <f>ROUND(6.6/100,9)</f>
        <v>6.6000000000000003E-2</v>
      </c>
      <c r="J30" s="2">
        <v>0</v>
      </c>
      <c r="K30" s="2"/>
      <c r="L30" s="2"/>
      <c r="M30" s="2"/>
      <c r="N30" s="2"/>
      <c r="O30" s="2">
        <f t="shared" si="21"/>
        <v>42.31</v>
      </c>
      <c r="P30" s="2">
        <f t="shared" si="22"/>
        <v>0</v>
      </c>
      <c r="Q30" s="2">
        <f t="shared" si="23"/>
        <v>2.97</v>
      </c>
      <c r="R30" s="2">
        <f t="shared" si="24"/>
        <v>1.28</v>
      </c>
      <c r="S30" s="2">
        <f t="shared" si="25"/>
        <v>39.340000000000003</v>
      </c>
      <c r="T30" s="2">
        <f t="shared" si="26"/>
        <v>0</v>
      </c>
      <c r="U30" s="2">
        <f t="shared" si="27"/>
        <v>4.6114200000000007</v>
      </c>
      <c r="V30" s="2">
        <f t="shared" si="28"/>
        <v>9.5039999999999999E-2</v>
      </c>
      <c r="W30" s="2">
        <f t="shared" si="29"/>
        <v>0</v>
      </c>
      <c r="X30" s="2">
        <f t="shared" si="30"/>
        <v>32.5</v>
      </c>
      <c r="Y30" s="2">
        <f t="shared" si="31"/>
        <v>27.62</v>
      </c>
      <c r="Z30" s="2"/>
      <c r="AA30" s="2">
        <v>16687810</v>
      </c>
      <c r="AB30" s="2">
        <f t="shared" si="32"/>
        <v>641</v>
      </c>
      <c r="AC30" s="2">
        <f t="shared" si="33"/>
        <v>0</v>
      </c>
      <c r="AD30" s="2">
        <f t="shared" si="34"/>
        <v>45.01</v>
      </c>
      <c r="AE30" s="2">
        <f t="shared" si="35"/>
        <v>19.440000000000001</v>
      </c>
      <c r="AF30" s="2">
        <f t="shared" si="36"/>
        <v>595.99</v>
      </c>
      <c r="AG30" s="2">
        <f t="shared" si="37"/>
        <v>0</v>
      </c>
      <c r="AH30" s="2">
        <f t="shared" si="38"/>
        <v>69.87</v>
      </c>
      <c r="AI30" s="2">
        <f t="shared" si="39"/>
        <v>1.44</v>
      </c>
      <c r="AJ30" s="2">
        <f t="shared" si="40"/>
        <v>0</v>
      </c>
      <c r="AK30" s="2">
        <v>641</v>
      </c>
      <c r="AL30" s="2">
        <v>0</v>
      </c>
      <c r="AM30" s="2">
        <v>45.01</v>
      </c>
      <c r="AN30" s="2">
        <v>19.440000000000001</v>
      </c>
      <c r="AO30" s="2">
        <v>595.99</v>
      </c>
      <c r="AP30" s="2">
        <v>0</v>
      </c>
      <c r="AQ30" s="2">
        <v>69.87</v>
      </c>
      <c r="AR30" s="2">
        <v>1.44</v>
      </c>
      <c r="AS30" s="2">
        <v>0</v>
      </c>
      <c r="AT30" s="2">
        <v>80</v>
      </c>
      <c r="AU30" s="2">
        <v>68</v>
      </c>
      <c r="AV30" s="2">
        <v>1</v>
      </c>
      <c r="AW30" s="2">
        <v>1</v>
      </c>
      <c r="AX30" s="2"/>
      <c r="AY30" s="2"/>
      <c r="AZ30" s="2">
        <v>1</v>
      </c>
      <c r="BA30" s="2">
        <v>1</v>
      </c>
      <c r="BB30" s="2">
        <v>1</v>
      </c>
      <c r="BC30" s="2">
        <v>1</v>
      </c>
      <c r="BD30" s="2" t="s">
        <v>6</v>
      </c>
      <c r="BE30" s="2" t="s">
        <v>6</v>
      </c>
      <c r="BF30" s="2" t="s">
        <v>6</v>
      </c>
      <c r="BG30" s="2" t="s">
        <v>6</v>
      </c>
      <c r="BH30" s="2">
        <v>0</v>
      </c>
      <c r="BI30" s="2">
        <v>1</v>
      </c>
      <c r="BJ30" s="2" t="s">
        <v>28</v>
      </c>
      <c r="BK30" s="2"/>
      <c r="BL30" s="2"/>
      <c r="BM30" s="2">
        <v>57001</v>
      </c>
      <c r="BN30" s="2">
        <v>0</v>
      </c>
      <c r="BO30" s="2" t="s">
        <v>6</v>
      </c>
      <c r="BP30" s="2">
        <v>0</v>
      </c>
      <c r="BQ30" s="2">
        <v>6</v>
      </c>
      <c r="BR30" s="2">
        <v>0</v>
      </c>
      <c r="BS30" s="2">
        <v>1</v>
      </c>
      <c r="BT30" s="2">
        <v>1</v>
      </c>
      <c r="BU30" s="2">
        <v>1</v>
      </c>
      <c r="BV30" s="2">
        <v>1</v>
      </c>
      <c r="BW30" s="2">
        <v>1</v>
      </c>
      <c r="BX30" s="2">
        <v>1</v>
      </c>
      <c r="BY30" s="2" t="s">
        <v>6</v>
      </c>
      <c r="BZ30" s="2">
        <v>80</v>
      </c>
      <c r="CA30" s="2">
        <v>68</v>
      </c>
      <c r="CB30" s="2"/>
      <c r="CC30" s="2"/>
      <c r="CD30" s="2"/>
      <c r="CE30" s="2"/>
      <c r="CF30" s="2">
        <v>0</v>
      </c>
      <c r="CG30" s="2">
        <v>0</v>
      </c>
      <c r="CH30" s="2"/>
      <c r="CI30" s="2"/>
      <c r="CJ30" s="2"/>
      <c r="CK30" s="2"/>
      <c r="CL30" s="2"/>
      <c r="CM30" s="2">
        <v>0</v>
      </c>
      <c r="CN30" s="2" t="s">
        <v>6</v>
      </c>
      <c r="CO30" s="2">
        <v>0</v>
      </c>
      <c r="CP30" s="2">
        <f t="shared" si="41"/>
        <v>42.31</v>
      </c>
      <c r="CQ30" s="2">
        <f t="shared" si="42"/>
        <v>0</v>
      </c>
      <c r="CR30" s="2">
        <f t="shared" si="43"/>
        <v>45.01</v>
      </c>
      <c r="CS30" s="2">
        <f t="shared" si="44"/>
        <v>19.440000000000001</v>
      </c>
      <c r="CT30" s="2">
        <f t="shared" si="45"/>
        <v>595.99</v>
      </c>
      <c r="CU30" s="2">
        <f t="shared" si="46"/>
        <v>0</v>
      </c>
      <c r="CV30" s="2">
        <f t="shared" si="47"/>
        <v>69.87</v>
      </c>
      <c r="CW30" s="2">
        <f t="shared" si="48"/>
        <v>1.44</v>
      </c>
      <c r="CX30" s="2">
        <f t="shared" si="49"/>
        <v>0</v>
      </c>
      <c r="CY30" s="2">
        <f t="shared" si="50"/>
        <v>32.496000000000002</v>
      </c>
      <c r="CZ30" s="2">
        <f t="shared" si="51"/>
        <v>27.621600000000004</v>
      </c>
      <c r="DA30" s="2"/>
      <c r="DB30" s="2"/>
      <c r="DC30" s="2" t="s">
        <v>6</v>
      </c>
      <c r="DD30" s="2" t="s">
        <v>6</v>
      </c>
      <c r="DE30" s="2" t="s">
        <v>6</v>
      </c>
      <c r="DF30" s="2" t="s">
        <v>6</v>
      </c>
      <c r="DG30" s="2" t="s">
        <v>6</v>
      </c>
      <c r="DH30" s="2" t="s">
        <v>6</v>
      </c>
      <c r="DI30" s="2" t="s">
        <v>6</v>
      </c>
      <c r="DJ30" s="2" t="s">
        <v>6</v>
      </c>
      <c r="DK30" s="2" t="s">
        <v>6</v>
      </c>
      <c r="DL30" s="2" t="s">
        <v>6</v>
      </c>
      <c r="DM30" s="2" t="s">
        <v>6</v>
      </c>
      <c r="DN30" s="2">
        <v>0</v>
      </c>
      <c r="DO30" s="2">
        <v>0</v>
      </c>
      <c r="DP30" s="2">
        <v>1</v>
      </c>
      <c r="DQ30" s="2">
        <v>1</v>
      </c>
      <c r="DR30" s="2"/>
      <c r="DS30" s="2"/>
      <c r="DT30" s="2"/>
      <c r="DU30" s="2">
        <v>1005</v>
      </c>
      <c r="DV30" s="2" t="s">
        <v>18</v>
      </c>
      <c r="DW30" s="2" t="s">
        <v>18</v>
      </c>
      <c r="DX30" s="2">
        <v>100</v>
      </c>
      <c r="DY30" s="2"/>
      <c r="DZ30" s="2"/>
      <c r="EA30" s="2"/>
      <c r="EB30" s="2"/>
      <c r="EC30" s="2"/>
      <c r="ED30" s="2"/>
      <c r="EE30" s="2">
        <v>16510566</v>
      </c>
      <c r="EF30" s="2">
        <v>6</v>
      </c>
      <c r="EG30" s="2" t="s">
        <v>29</v>
      </c>
      <c r="EH30" s="2">
        <v>0</v>
      </c>
      <c r="EI30" s="2" t="s">
        <v>6</v>
      </c>
      <c r="EJ30" s="2">
        <v>1</v>
      </c>
      <c r="EK30" s="2">
        <v>57001</v>
      </c>
      <c r="EL30" s="2" t="s">
        <v>30</v>
      </c>
      <c r="EM30" s="2" t="s">
        <v>31</v>
      </c>
      <c r="EN30" s="2"/>
      <c r="EO30" s="2" t="s">
        <v>6</v>
      </c>
      <c r="EP30" s="2"/>
      <c r="EQ30" s="2">
        <v>0</v>
      </c>
      <c r="ER30" s="2">
        <v>641</v>
      </c>
      <c r="ES30" s="2">
        <v>0</v>
      </c>
      <c r="ET30" s="2">
        <v>45.01</v>
      </c>
      <c r="EU30" s="2">
        <v>19.440000000000001</v>
      </c>
      <c r="EV30" s="2">
        <v>595.99</v>
      </c>
      <c r="EW30" s="2">
        <v>69.87</v>
      </c>
      <c r="EX30" s="2">
        <v>1.44</v>
      </c>
      <c r="EY30" s="2">
        <v>0</v>
      </c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>
        <v>0</v>
      </c>
      <c r="FR30" s="2">
        <f t="shared" si="52"/>
        <v>0</v>
      </c>
      <c r="FS30" s="2">
        <v>0</v>
      </c>
      <c r="FT30" s="2"/>
      <c r="FU30" s="2"/>
      <c r="FV30" s="2"/>
      <c r="FW30" s="2"/>
      <c r="FX30" s="2">
        <v>80</v>
      </c>
      <c r="FY30" s="2">
        <v>68</v>
      </c>
      <c r="FZ30" s="2"/>
      <c r="GA30" s="2" t="s">
        <v>6</v>
      </c>
      <c r="GB30" s="2"/>
      <c r="GC30" s="2"/>
      <c r="GD30" s="2">
        <v>0</v>
      </c>
      <c r="GE30" s="2"/>
      <c r="GF30" s="2">
        <v>-1405612292</v>
      </c>
      <c r="GG30" s="2">
        <v>2</v>
      </c>
      <c r="GH30" s="2">
        <v>1</v>
      </c>
      <c r="GI30" s="2">
        <v>-2</v>
      </c>
      <c r="GJ30" s="2">
        <v>0</v>
      </c>
      <c r="GK30" s="2">
        <f>ROUND(R30*(R12)/100,2)</f>
        <v>0</v>
      </c>
      <c r="GL30" s="2">
        <f t="shared" si="53"/>
        <v>0</v>
      </c>
      <c r="GM30" s="2">
        <f t="shared" si="54"/>
        <v>102.43</v>
      </c>
      <c r="GN30" s="2">
        <f t="shared" si="55"/>
        <v>102.43</v>
      </c>
      <c r="GO30" s="2">
        <f t="shared" si="56"/>
        <v>0</v>
      </c>
      <c r="GP30" s="2">
        <f t="shared" si="57"/>
        <v>0</v>
      </c>
      <c r="GQ30" s="2"/>
      <c r="GR30" s="2">
        <v>0</v>
      </c>
      <c r="GS30" s="2">
        <v>3</v>
      </c>
      <c r="GT30" s="2">
        <v>0</v>
      </c>
      <c r="GU30" s="2" t="s">
        <v>6</v>
      </c>
      <c r="GV30" s="2">
        <f t="shared" si="58"/>
        <v>0</v>
      </c>
      <c r="GW30" s="2">
        <v>1</v>
      </c>
      <c r="GX30" s="2">
        <f t="shared" si="59"/>
        <v>0</v>
      </c>
      <c r="GY30" s="2"/>
      <c r="GZ30" s="2"/>
      <c r="HA30" s="2">
        <v>0</v>
      </c>
      <c r="HB30" s="2">
        <v>0</v>
      </c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>
        <v>0</v>
      </c>
      <c r="IL30" s="2"/>
      <c r="IM30" s="2"/>
      <c r="IN30" s="2"/>
      <c r="IO30" s="2"/>
      <c r="IP30" s="2"/>
      <c r="IQ30" s="2"/>
      <c r="IR30" s="2"/>
      <c r="IS30" s="2"/>
      <c r="IT30" s="2"/>
      <c r="IU30" s="2"/>
    </row>
    <row r="31" spans="1:255" x14ac:dyDescent="0.2">
      <c r="A31">
        <v>17</v>
      </c>
      <c r="B31">
        <v>1</v>
      </c>
      <c r="C31">
        <f>ROW(SmtRes!A12)</f>
        <v>12</v>
      </c>
      <c r="D31">
        <f>ROW(EtalonRes!A14)</f>
        <v>14</v>
      </c>
      <c r="E31" t="s">
        <v>25</v>
      </c>
      <c r="F31" t="s">
        <v>26</v>
      </c>
      <c r="G31" t="s">
        <v>27</v>
      </c>
      <c r="H31" t="s">
        <v>18</v>
      </c>
      <c r="I31">
        <f>ROUND(6.6/100,9)</f>
        <v>6.6000000000000003E-2</v>
      </c>
      <c r="J31">
        <v>0</v>
      </c>
      <c r="O31">
        <f t="shared" si="21"/>
        <v>301.64</v>
      </c>
      <c r="P31">
        <f t="shared" si="22"/>
        <v>0</v>
      </c>
      <c r="Q31">
        <f t="shared" si="23"/>
        <v>21.18</v>
      </c>
      <c r="R31">
        <f t="shared" si="24"/>
        <v>9.15</v>
      </c>
      <c r="S31">
        <f t="shared" si="25"/>
        <v>280.45999999999998</v>
      </c>
      <c r="T31">
        <f t="shared" si="26"/>
        <v>0</v>
      </c>
      <c r="U31">
        <f t="shared" si="27"/>
        <v>4.6114200000000007</v>
      </c>
      <c r="V31">
        <f t="shared" si="28"/>
        <v>9.5039999999999999E-2</v>
      </c>
      <c r="W31">
        <f t="shared" si="29"/>
        <v>0</v>
      </c>
      <c r="X31">
        <f t="shared" si="30"/>
        <v>231.69</v>
      </c>
      <c r="Y31">
        <f t="shared" si="31"/>
        <v>196.93</v>
      </c>
      <c r="AA31">
        <v>16687824</v>
      </c>
      <c r="AB31">
        <f t="shared" si="32"/>
        <v>641</v>
      </c>
      <c r="AC31">
        <f t="shared" si="33"/>
        <v>0</v>
      </c>
      <c r="AD31">
        <f t="shared" si="34"/>
        <v>45.01</v>
      </c>
      <c r="AE31">
        <f t="shared" si="35"/>
        <v>19.440000000000001</v>
      </c>
      <c r="AF31">
        <f t="shared" si="36"/>
        <v>595.99</v>
      </c>
      <c r="AG31">
        <f t="shared" si="37"/>
        <v>0</v>
      </c>
      <c r="AH31">
        <f t="shared" si="38"/>
        <v>69.87</v>
      </c>
      <c r="AI31">
        <f t="shared" si="39"/>
        <v>1.44</v>
      </c>
      <c r="AJ31">
        <f t="shared" si="40"/>
        <v>0</v>
      </c>
      <c r="AK31">
        <v>641</v>
      </c>
      <c r="AL31">
        <v>0</v>
      </c>
      <c r="AM31">
        <v>45.01</v>
      </c>
      <c r="AN31">
        <v>19.440000000000001</v>
      </c>
      <c r="AO31">
        <v>595.99</v>
      </c>
      <c r="AP31">
        <v>0</v>
      </c>
      <c r="AQ31">
        <v>69.87</v>
      </c>
      <c r="AR31">
        <v>1.44</v>
      </c>
      <c r="AS31">
        <v>0</v>
      </c>
      <c r="AT31">
        <v>80</v>
      </c>
      <c r="AU31">
        <v>68</v>
      </c>
      <c r="AV31">
        <v>1</v>
      </c>
      <c r="AW31">
        <v>1</v>
      </c>
      <c r="AZ31">
        <v>7.13</v>
      </c>
      <c r="BA31">
        <v>7.13</v>
      </c>
      <c r="BB31">
        <v>7.13</v>
      </c>
      <c r="BC31">
        <v>7.13</v>
      </c>
      <c r="BD31" t="s">
        <v>6</v>
      </c>
      <c r="BE31" t="s">
        <v>6</v>
      </c>
      <c r="BF31" t="s">
        <v>6</v>
      </c>
      <c r="BG31" t="s">
        <v>6</v>
      </c>
      <c r="BH31">
        <v>0</v>
      </c>
      <c r="BI31">
        <v>1</v>
      </c>
      <c r="BJ31" t="s">
        <v>28</v>
      </c>
      <c r="BM31">
        <v>57001</v>
      </c>
      <c r="BN31">
        <v>0</v>
      </c>
      <c r="BO31" t="s">
        <v>6</v>
      </c>
      <c r="BP31">
        <v>0</v>
      </c>
      <c r="BQ31">
        <v>6</v>
      </c>
      <c r="BR31">
        <v>0</v>
      </c>
      <c r="BS31">
        <v>7.13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6</v>
      </c>
      <c r="BZ31">
        <v>80</v>
      </c>
      <c r="CA31">
        <v>68</v>
      </c>
      <c r="CF31">
        <v>0</v>
      </c>
      <c r="CG31">
        <v>0</v>
      </c>
      <c r="CM31">
        <v>0</v>
      </c>
      <c r="CN31" t="s">
        <v>6</v>
      </c>
      <c r="CO31">
        <v>0</v>
      </c>
      <c r="CP31">
        <f t="shared" si="41"/>
        <v>301.64</v>
      </c>
      <c r="CQ31">
        <f t="shared" si="42"/>
        <v>0</v>
      </c>
      <c r="CR31">
        <f t="shared" si="43"/>
        <v>320.92129999999997</v>
      </c>
      <c r="CS31">
        <f t="shared" si="44"/>
        <v>138.60720000000001</v>
      </c>
      <c r="CT31">
        <f t="shared" si="45"/>
        <v>4249.4087</v>
      </c>
      <c r="CU31">
        <f t="shared" si="46"/>
        <v>0</v>
      </c>
      <c r="CV31">
        <f t="shared" si="47"/>
        <v>69.87</v>
      </c>
      <c r="CW31">
        <f t="shared" si="48"/>
        <v>1.44</v>
      </c>
      <c r="CX31">
        <f t="shared" si="49"/>
        <v>0</v>
      </c>
      <c r="CY31">
        <f t="shared" si="50"/>
        <v>231.68799999999996</v>
      </c>
      <c r="CZ31">
        <f t="shared" si="51"/>
        <v>196.93479999999997</v>
      </c>
      <c r="DC31" t="s">
        <v>6</v>
      </c>
      <c r="DD31" t="s">
        <v>6</v>
      </c>
      <c r="DE31" t="s">
        <v>6</v>
      </c>
      <c r="DF31" t="s">
        <v>6</v>
      </c>
      <c r="DG31" t="s">
        <v>6</v>
      </c>
      <c r="DH31" t="s">
        <v>6</v>
      </c>
      <c r="DI31" t="s">
        <v>6</v>
      </c>
      <c r="DJ31" t="s">
        <v>6</v>
      </c>
      <c r="DK31" t="s">
        <v>6</v>
      </c>
      <c r="DL31" t="s">
        <v>6</v>
      </c>
      <c r="DM31" t="s">
        <v>6</v>
      </c>
      <c r="DN31">
        <v>0</v>
      </c>
      <c r="DO31">
        <v>0</v>
      </c>
      <c r="DP31">
        <v>1</v>
      </c>
      <c r="DQ31">
        <v>1</v>
      </c>
      <c r="DU31">
        <v>1005</v>
      </c>
      <c r="DV31" t="s">
        <v>18</v>
      </c>
      <c r="DW31" t="s">
        <v>18</v>
      </c>
      <c r="DX31">
        <v>100</v>
      </c>
      <c r="EE31">
        <v>16510566</v>
      </c>
      <c r="EF31">
        <v>6</v>
      </c>
      <c r="EG31" t="s">
        <v>29</v>
      </c>
      <c r="EH31">
        <v>0</v>
      </c>
      <c r="EI31" t="s">
        <v>6</v>
      </c>
      <c r="EJ31">
        <v>1</v>
      </c>
      <c r="EK31">
        <v>57001</v>
      </c>
      <c r="EL31" t="s">
        <v>30</v>
      </c>
      <c r="EM31" t="s">
        <v>31</v>
      </c>
      <c r="EO31" t="s">
        <v>6</v>
      </c>
      <c r="EQ31">
        <v>0</v>
      </c>
      <c r="ER31">
        <v>641</v>
      </c>
      <c r="ES31">
        <v>0</v>
      </c>
      <c r="ET31">
        <v>45.01</v>
      </c>
      <c r="EU31">
        <v>19.440000000000001</v>
      </c>
      <c r="EV31">
        <v>595.99</v>
      </c>
      <c r="EW31">
        <v>69.87</v>
      </c>
      <c r="EX31">
        <v>1.44</v>
      </c>
      <c r="EY31">
        <v>0</v>
      </c>
      <c r="FQ31">
        <v>0</v>
      </c>
      <c r="FR31">
        <f t="shared" si="52"/>
        <v>0</v>
      </c>
      <c r="FS31">
        <v>0</v>
      </c>
      <c r="FX31">
        <v>80</v>
      </c>
      <c r="FY31">
        <v>68</v>
      </c>
      <c r="GA31" t="s">
        <v>6</v>
      </c>
      <c r="GD31">
        <v>0</v>
      </c>
      <c r="GF31">
        <v>-1405612292</v>
      </c>
      <c r="GG31">
        <v>1</v>
      </c>
      <c r="GH31">
        <v>1</v>
      </c>
      <c r="GI31">
        <v>4</v>
      </c>
      <c r="GJ31">
        <v>0</v>
      </c>
      <c r="GK31">
        <f>ROUND(R31*(S12)/100,2)</f>
        <v>0</v>
      </c>
      <c r="GL31">
        <f t="shared" si="53"/>
        <v>0</v>
      </c>
      <c r="GM31">
        <f t="shared" si="54"/>
        <v>730.26</v>
      </c>
      <c r="GN31">
        <f t="shared" si="55"/>
        <v>730.26</v>
      </c>
      <c r="GO31">
        <f t="shared" si="56"/>
        <v>0</v>
      </c>
      <c r="GP31">
        <f t="shared" si="57"/>
        <v>0</v>
      </c>
      <c r="GR31">
        <v>0</v>
      </c>
      <c r="GS31">
        <v>3</v>
      </c>
      <c r="GT31">
        <v>0</v>
      </c>
      <c r="GU31" t="s">
        <v>6</v>
      </c>
      <c r="GV31">
        <f t="shared" si="58"/>
        <v>0</v>
      </c>
      <c r="GW31">
        <v>1</v>
      </c>
      <c r="GX31">
        <f t="shared" si="59"/>
        <v>0</v>
      </c>
      <c r="HA31">
        <v>0</v>
      </c>
      <c r="HB31">
        <v>0</v>
      </c>
      <c r="IK31">
        <v>0</v>
      </c>
    </row>
    <row r="32" spans="1:255" x14ac:dyDescent="0.2">
      <c r="A32" s="2">
        <v>17</v>
      </c>
      <c r="B32" s="2">
        <v>1</v>
      </c>
      <c r="C32" s="2">
        <f>ROW(SmtRes!A13)</f>
        <v>13</v>
      </c>
      <c r="D32" s="2">
        <f>ROW(EtalonRes!A16)</f>
        <v>16</v>
      </c>
      <c r="E32" s="2" t="s">
        <v>32</v>
      </c>
      <c r="F32" s="2" t="s">
        <v>33</v>
      </c>
      <c r="G32" s="2" t="s">
        <v>34</v>
      </c>
      <c r="H32" s="2" t="s">
        <v>35</v>
      </c>
      <c r="I32" s="2">
        <f>ROUND(8.9/100,9)</f>
        <v>8.8999999999999996E-2</v>
      </c>
      <c r="J32" s="2">
        <v>0</v>
      </c>
      <c r="K32" s="2"/>
      <c r="L32" s="2"/>
      <c r="M32" s="2"/>
      <c r="N32" s="2"/>
      <c r="O32" s="2">
        <f t="shared" si="21"/>
        <v>9.91</v>
      </c>
      <c r="P32" s="2">
        <f t="shared" si="22"/>
        <v>0</v>
      </c>
      <c r="Q32" s="2">
        <f t="shared" si="23"/>
        <v>0</v>
      </c>
      <c r="R32" s="2">
        <f t="shared" si="24"/>
        <v>0</v>
      </c>
      <c r="S32" s="2">
        <f t="shared" si="25"/>
        <v>9.91</v>
      </c>
      <c r="T32" s="2">
        <f t="shared" si="26"/>
        <v>0</v>
      </c>
      <c r="U32" s="2">
        <f t="shared" si="27"/>
        <v>1.2709199999999998</v>
      </c>
      <c r="V32" s="2">
        <f t="shared" si="28"/>
        <v>0</v>
      </c>
      <c r="W32" s="2">
        <f t="shared" si="29"/>
        <v>0</v>
      </c>
      <c r="X32" s="2">
        <f t="shared" si="30"/>
        <v>7.93</v>
      </c>
      <c r="Y32" s="2">
        <f t="shared" si="31"/>
        <v>6.74</v>
      </c>
      <c r="Z32" s="2"/>
      <c r="AA32" s="2">
        <v>16687810</v>
      </c>
      <c r="AB32" s="2">
        <f t="shared" si="32"/>
        <v>111.38</v>
      </c>
      <c r="AC32" s="2">
        <f t="shared" si="33"/>
        <v>0</v>
      </c>
      <c r="AD32" s="2">
        <f t="shared" si="34"/>
        <v>0</v>
      </c>
      <c r="AE32" s="2">
        <f t="shared" si="35"/>
        <v>0</v>
      </c>
      <c r="AF32" s="2">
        <f t="shared" si="36"/>
        <v>111.38</v>
      </c>
      <c r="AG32" s="2">
        <f t="shared" si="37"/>
        <v>0</v>
      </c>
      <c r="AH32" s="2">
        <f t="shared" si="38"/>
        <v>14.28</v>
      </c>
      <c r="AI32" s="2">
        <f t="shared" si="39"/>
        <v>0</v>
      </c>
      <c r="AJ32" s="2">
        <f t="shared" si="40"/>
        <v>0</v>
      </c>
      <c r="AK32" s="2">
        <v>111.38</v>
      </c>
      <c r="AL32" s="2">
        <v>0</v>
      </c>
      <c r="AM32" s="2">
        <v>0</v>
      </c>
      <c r="AN32" s="2">
        <v>0</v>
      </c>
      <c r="AO32" s="2">
        <v>111.38</v>
      </c>
      <c r="AP32" s="2">
        <v>0</v>
      </c>
      <c r="AQ32" s="2">
        <v>14.28</v>
      </c>
      <c r="AR32" s="2">
        <v>0</v>
      </c>
      <c r="AS32" s="2">
        <v>0</v>
      </c>
      <c r="AT32" s="2">
        <v>80</v>
      </c>
      <c r="AU32" s="2">
        <v>68</v>
      </c>
      <c r="AV32" s="2">
        <v>1</v>
      </c>
      <c r="AW32" s="2">
        <v>1</v>
      </c>
      <c r="AX32" s="2"/>
      <c r="AY32" s="2"/>
      <c r="AZ32" s="2">
        <v>1</v>
      </c>
      <c r="BA32" s="2">
        <v>1</v>
      </c>
      <c r="BB32" s="2">
        <v>1</v>
      </c>
      <c r="BC32" s="2">
        <v>1</v>
      </c>
      <c r="BD32" s="2" t="s">
        <v>6</v>
      </c>
      <c r="BE32" s="2" t="s">
        <v>6</v>
      </c>
      <c r="BF32" s="2" t="s">
        <v>6</v>
      </c>
      <c r="BG32" s="2" t="s">
        <v>6</v>
      </c>
      <c r="BH32" s="2">
        <v>0</v>
      </c>
      <c r="BI32" s="2">
        <v>1</v>
      </c>
      <c r="BJ32" s="2" t="s">
        <v>36</v>
      </c>
      <c r="BK32" s="2"/>
      <c r="BL32" s="2"/>
      <c r="BM32" s="2">
        <v>57001</v>
      </c>
      <c r="BN32" s="2">
        <v>0</v>
      </c>
      <c r="BO32" s="2" t="s">
        <v>6</v>
      </c>
      <c r="BP32" s="2">
        <v>0</v>
      </c>
      <c r="BQ32" s="2">
        <v>6</v>
      </c>
      <c r="BR32" s="2">
        <v>0</v>
      </c>
      <c r="BS32" s="2">
        <v>1</v>
      </c>
      <c r="BT32" s="2">
        <v>1</v>
      </c>
      <c r="BU32" s="2">
        <v>1</v>
      </c>
      <c r="BV32" s="2">
        <v>1</v>
      </c>
      <c r="BW32" s="2">
        <v>1</v>
      </c>
      <c r="BX32" s="2">
        <v>1</v>
      </c>
      <c r="BY32" s="2" t="s">
        <v>6</v>
      </c>
      <c r="BZ32" s="2">
        <v>80</v>
      </c>
      <c r="CA32" s="2">
        <v>68</v>
      </c>
      <c r="CB32" s="2"/>
      <c r="CC32" s="2"/>
      <c r="CD32" s="2"/>
      <c r="CE32" s="2"/>
      <c r="CF32" s="2">
        <v>0</v>
      </c>
      <c r="CG32" s="2">
        <v>0</v>
      </c>
      <c r="CH32" s="2"/>
      <c r="CI32" s="2"/>
      <c r="CJ32" s="2"/>
      <c r="CK32" s="2"/>
      <c r="CL32" s="2"/>
      <c r="CM32" s="2">
        <v>0</v>
      </c>
      <c r="CN32" s="2" t="s">
        <v>6</v>
      </c>
      <c r="CO32" s="2">
        <v>0</v>
      </c>
      <c r="CP32" s="2">
        <f t="shared" si="41"/>
        <v>9.91</v>
      </c>
      <c r="CQ32" s="2">
        <f t="shared" si="42"/>
        <v>0</v>
      </c>
      <c r="CR32" s="2">
        <f t="shared" si="43"/>
        <v>0</v>
      </c>
      <c r="CS32" s="2">
        <f t="shared" si="44"/>
        <v>0</v>
      </c>
      <c r="CT32" s="2">
        <f t="shared" si="45"/>
        <v>111.38</v>
      </c>
      <c r="CU32" s="2">
        <f t="shared" si="46"/>
        <v>0</v>
      </c>
      <c r="CV32" s="2">
        <f t="shared" si="47"/>
        <v>14.28</v>
      </c>
      <c r="CW32" s="2">
        <f t="shared" si="48"/>
        <v>0</v>
      </c>
      <c r="CX32" s="2">
        <f t="shared" si="49"/>
        <v>0</v>
      </c>
      <c r="CY32" s="2">
        <f t="shared" si="50"/>
        <v>7.9279999999999999</v>
      </c>
      <c r="CZ32" s="2">
        <f t="shared" si="51"/>
        <v>6.7388000000000003</v>
      </c>
      <c r="DA32" s="2"/>
      <c r="DB32" s="2"/>
      <c r="DC32" s="2" t="s">
        <v>6</v>
      </c>
      <c r="DD32" s="2" t="s">
        <v>6</v>
      </c>
      <c r="DE32" s="2" t="s">
        <v>6</v>
      </c>
      <c r="DF32" s="2" t="s">
        <v>6</v>
      </c>
      <c r="DG32" s="2" t="s">
        <v>6</v>
      </c>
      <c r="DH32" s="2" t="s">
        <v>6</v>
      </c>
      <c r="DI32" s="2" t="s">
        <v>6</v>
      </c>
      <c r="DJ32" s="2" t="s">
        <v>6</v>
      </c>
      <c r="DK32" s="2" t="s">
        <v>6</v>
      </c>
      <c r="DL32" s="2" t="s">
        <v>6</v>
      </c>
      <c r="DM32" s="2" t="s">
        <v>6</v>
      </c>
      <c r="DN32" s="2">
        <v>0</v>
      </c>
      <c r="DO32" s="2">
        <v>0</v>
      </c>
      <c r="DP32" s="2">
        <v>1</v>
      </c>
      <c r="DQ32" s="2">
        <v>1</v>
      </c>
      <c r="DR32" s="2"/>
      <c r="DS32" s="2"/>
      <c r="DT32" s="2"/>
      <c r="DU32" s="2">
        <v>1003</v>
      </c>
      <c r="DV32" s="2" t="s">
        <v>35</v>
      </c>
      <c r="DW32" s="2" t="s">
        <v>35</v>
      </c>
      <c r="DX32" s="2">
        <v>100</v>
      </c>
      <c r="DY32" s="2"/>
      <c r="DZ32" s="2"/>
      <c r="EA32" s="2"/>
      <c r="EB32" s="2"/>
      <c r="EC32" s="2"/>
      <c r="ED32" s="2"/>
      <c r="EE32" s="2">
        <v>16510566</v>
      </c>
      <c r="EF32" s="2">
        <v>6</v>
      </c>
      <c r="EG32" s="2" t="s">
        <v>29</v>
      </c>
      <c r="EH32" s="2">
        <v>0</v>
      </c>
      <c r="EI32" s="2" t="s">
        <v>6</v>
      </c>
      <c r="EJ32" s="2">
        <v>1</v>
      </c>
      <c r="EK32" s="2">
        <v>57001</v>
      </c>
      <c r="EL32" s="2" t="s">
        <v>30</v>
      </c>
      <c r="EM32" s="2" t="s">
        <v>31</v>
      </c>
      <c r="EN32" s="2"/>
      <c r="EO32" s="2" t="s">
        <v>6</v>
      </c>
      <c r="EP32" s="2"/>
      <c r="EQ32" s="2">
        <v>0</v>
      </c>
      <c r="ER32" s="2">
        <v>111.38</v>
      </c>
      <c r="ES32" s="2">
        <v>0</v>
      </c>
      <c r="ET32" s="2">
        <v>0</v>
      </c>
      <c r="EU32" s="2">
        <v>0</v>
      </c>
      <c r="EV32" s="2">
        <v>111.38</v>
      </c>
      <c r="EW32" s="2">
        <v>14.28</v>
      </c>
      <c r="EX32" s="2">
        <v>0</v>
      </c>
      <c r="EY32" s="2">
        <v>0</v>
      </c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>
        <v>0</v>
      </c>
      <c r="FR32" s="2">
        <f t="shared" si="52"/>
        <v>0</v>
      </c>
      <c r="FS32" s="2">
        <v>0</v>
      </c>
      <c r="FT32" s="2"/>
      <c r="FU32" s="2"/>
      <c r="FV32" s="2"/>
      <c r="FW32" s="2"/>
      <c r="FX32" s="2">
        <v>80</v>
      </c>
      <c r="FY32" s="2">
        <v>68</v>
      </c>
      <c r="FZ32" s="2"/>
      <c r="GA32" s="2" t="s">
        <v>6</v>
      </c>
      <c r="GB32" s="2"/>
      <c r="GC32" s="2"/>
      <c r="GD32" s="2">
        <v>0</v>
      </c>
      <c r="GE32" s="2"/>
      <c r="GF32" s="2">
        <v>1153252125</v>
      </c>
      <c r="GG32" s="2">
        <v>2</v>
      </c>
      <c r="GH32" s="2">
        <v>1</v>
      </c>
      <c r="GI32" s="2">
        <v>-2</v>
      </c>
      <c r="GJ32" s="2">
        <v>0</v>
      </c>
      <c r="GK32" s="2">
        <f>ROUND(R32*(R12)/100,2)</f>
        <v>0</v>
      </c>
      <c r="GL32" s="2">
        <f t="shared" si="53"/>
        <v>0</v>
      </c>
      <c r="GM32" s="2">
        <f t="shared" si="54"/>
        <v>24.58</v>
      </c>
      <c r="GN32" s="2">
        <f t="shared" si="55"/>
        <v>24.58</v>
      </c>
      <c r="GO32" s="2">
        <f t="shared" si="56"/>
        <v>0</v>
      </c>
      <c r="GP32" s="2">
        <f t="shared" si="57"/>
        <v>0</v>
      </c>
      <c r="GQ32" s="2"/>
      <c r="GR32" s="2">
        <v>0</v>
      </c>
      <c r="GS32" s="2">
        <v>3</v>
      </c>
      <c r="GT32" s="2">
        <v>0</v>
      </c>
      <c r="GU32" s="2" t="s">
        <v>6</v>
      </c>
      <c r="GV32" s="2">
        <f t="shared" si="58"/>
        <v>0</v>
      </c>
      <c r="GW32" s="2">
        <v>1</v>
      </c>
      <c r="GX32" s="2">
        <f t="shared" si="59"/>
        <v>0</v>
      </c>
      <c r="GY32" s="2"/>
      <c r="GZ32" s="2"/>
      <c r="HA32" s="2">
        <v>0</v>
      </c>
      <c r="HB32" s="2">
        <v>0</v>
      </c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>
        <v>0</v>
      </c>
      <c r="IL32" s="2"/>
      <c r="IM32" s="2"/>
      <c r="IN32" s="2"/>
      <c r="IO32" s="2"/>
      <c r="IP32" s="2"/>
      <c r="IQ32" s="2"/>
      <c r="IR32" s="2"/>
      <c r="IS32" s="2"/>
      <c r="IT32" s="2"/>
      <c r="IU32" s="2"/>
    </row>
    <row r="33" spans="1:255" x14ac:dyDescent="0.2">
      <c r="A33">
        <v>17</v>
      </c>
      <c r="B33">
        <v>1</v>
      </c>
      <c r="C33">
        <f>ROW(SmtRes!A14)</f>
        <v>14</v>
      </c>
      <c r="D33">
        <f>ROW(EtalonRes!A18)</f>
        <v>18</v>
      </c>
      <c r="E33" t="s">
        <v>32</v>
      </c>
      <c r="F33" t="s">
        <v>33</v>
      </c>
      <c r="G33" t="s">
        <v>34</v>
      </c>
      <c r="H33" t="s">
        <v>35</v>
      </c>
      <c r="I33">
        <f>ROUND(8.9/100,9)</f>
        <v>8.8999999999999996E-2</v>
      </c>
      <c r="J33">
        <v>0</v>
      </c>
      <c r="O33">
        <f t="shared" si="21"/>
        <v>70.680000000000007</v>
      </c>
      <c r="P33">
        <f t="shared" si="22"/>
        <v>0</v>
      </c>
      <c r="Q33">
        <f t="shared" si="23"/>
        <v>0</v>
      </c>
      <c r="R33">
        <f t="shared" si="24"/>
        <v>0</v>
      </c>
      <c r="S33">
        <f t="shared" si="25"/>
        <v>70.680000000000007</v>
      </c>
      <c r="T33">
        <f t="shared" si="26"/>
        <v>0</v>
      </c>
      <c r="U33">
        <f t="shared" si="27"/>
        <v>1.2709199999999998</v>
      </c>
      <c r="V33">
        <f t="shared" si="28"/>
        <v>0</v>
      </c>
      <c r="W33">
        <f t="shared" si="29"/>
        <v>0</v>
      </c>
      <c r="X33">
        <f t="shared" si="30"/>
        <v>56.54</v>
      </c>
      <c r="Y33">
        <f t="shared" si="31"/>
        <v>48.06</v>
      </c>
      <c r="AA33">
        <v>16687824</v>
      </c>
      <c r="AB33">
        <f t="shared" si="32"/>
        <v>111.38</v>
      </c>
      <c r="AC33">
        <f t="shared" si="33"/>
        <v>0</v>
      </c>
      <c r="AD33">
        <f t="shared" si="34"/>
        <v>0</v>
      </c>
      <c r="AE33">
        <f t="shared" si="35"/>
        <v>0</v>
      </c>
      <c r="AF33">
        <f t="shared" si="36"/>
        <v>111.38</v>
      </c>
      <c r="AG33">
        <f t="shared" si="37"/>
        <v>0</v>
      </c>
      <c r="AH33">
        <f t="shared" si="38"/>
        <v>14.28</v>
      </c>
      <c r="AI33">
        <f t="shared" si="39"/>
        <v>0</v>
      </c>
      <c r="AJ33">
        <f t="shared" si="40"/>
        <v>0</v>
      </c>
      <c r="AK33">
        <v>111.38</v>
      </c>
      <c r="AL33">
        <v>0</v>
      </c>
      <c r="AM33">
        <v>0</v>
      </c>
      <c r="AN33">
        <v>0</v>
      </c>
      <c r="AO33">
        <v>111.38</v>
      </c>
      <c r="AP33">
        <v>0</v>
      </c>
      <c r="AQ33">
        <v>14.28</v>
      </c>
      <c r="AR33">
        <v>0</v>
      </c>
      <c r="AS33">
        <v>0</v>
      </c>
      <c r="AT33">
        <v>80</v>
      </c>
      <c r="AU33">
        <v>68</v>
      </c>
      <c r="AV33">
        <v>1</v>
      </c>
      <c r="AW33">
        <v>1</v>
      </c>
      <c r="AZ33">
        <v>7.13</v>
      </c>
      <c r="BA33">
        <v>7.13</v>
      </c>
      <c r="BB33">
        <v>7.13</v>
      </c>
      <c r="BC33">
        <v>7.13</v>
      </c>
      <c r="BD33" t="s">
        <v>6</v>
      </c>
      <c r="BE33" t="s">
        <v>6</v>
      </c>
      <c r="BF33" t="s">
        <v>6</v>
      </c>
      <c r="BG33" t="s">
        <v>6</v>
      </c>
      <c r="BH33">
        <v>0</v>
      </c>
      <c r="BI33">
        <v>1</v>
      </c>
      <c r="BJ33" t="s">
        <v>36</v>
      </c>
      <c r="BM33">
        <v>57001</v>
      </c>
      <c r="BN33">
        <v>0</v>
      </c>
      <c r="BO33" t="s">
        <v>6</v>
      </c>
      <c r="BP33">
        <v>0</v>
      </c>
      <c r="BQ33">
        <v>6</v>
      </c>
      <c r="BR33">
        <v>0</v>
      </c>
      <c r="BS33">
        <v>7.13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6</v>
      </c>
      <c r="BZ33">
        <v>80</v>
      </c>
      <c r="CA33">
        <v>68</v>
      </c>
      <c r="CF33">
        <v>0</v>
      </c>
      <c r="CG33">
        <v>0</v>
      </c>
      <c r="CM33">
        <v>0</v>
      </c>
      <c r="CN33" t="s">
        <v>6</v>
      </c>
      <c r="CO33">
        <v>0</v>
      </c>
      <c r="CP33">
        <f t="shared" si="41"/>
        <v>70.680000000000007</v>
      </c>
      <c r="CQ33">
        <f t="shared" si="42"/>
        <v>0</v>
      </c>
      <c r="CR33">
        <f t="shared" si="43"/>
        <v>0</v>
      </c>
      <c r="CS33">
        <f t="shared" si="44"/>
        <v>0</v>
      </c>
      <c r="CT33">
        <f t="shared" si="45"/>
        <v>794.13939999999991</v>
      </c>
      <c r="CU33">
        <f t="shared" si="46"/>
        <v>0</v>
      </c>
      <c r="CV33">
        <f t="shared" si="47"/>
        <v>14.28</v>
      </c>
      <c r="CW33">
        <f t="shared" si="48"/>
        <v>0</v>
      </c>
      <c r="CX33">
        <f t="shared" si="49"/>
        <v>0</v>
      </c>
      <c r="CY33">
        <f t="shared" si="50"/>
        <v>56.544000000000004</v>
      </c>
      <c r="CZ33">
        <f t="shared" si="51"/>
        <v>48.062400000000004</v>
      </c>
      <c r="DC33" t="s">
        <v>6</v>
      </c>
      <c r="DD33" t="s">
        <v>6</v>
      </c>
      <c r="DE33" t="s">
        <v>6</v>
      </c>
      <c r="DF33" t="s">
        <v>6</v>
      </c>
      <c r="DG33" t="s">
        <v>6</v>
      </c>
      <c r="DH33" t="s">
        <v>6</v>
      </c>
      <c r="DI33" t="s">
        <v>6</v>
      </c>
      <c r="DJ33" t="s">
        <v>6</v>
      </c>
      <c r="DK33" t="s">
        <v>6</v>
      </c>
      <c r="DL33" t="s">
        <v>6</v>
      </c>
      <c r="DM33" t="s">
        <v>6</v>
      </c>
      <c r="DN33">
        <v>0</v>
      </c>
      <c r="DO33">
        <v>0</v>
      </c>
      <c r="DP33">
        <v>1</v>
      </c>
      <c r="DQ33">
        <v>1</v>
      </c>
      <c r="DU33">
        <v>1003</v>
      </c>
      <c r="DV33" t="s">
        <v>35</v>
      </c>
      <c r="DW33" t="s">
        <v>35</v>
      </c>
      <c r="DX33">
        <v>100</v>
      </c>
      <c r="EE33">
        <v>16510566</v>
      </c>
      <c r="EF33">
        <v>6</v>
      </c>
      <c r="EG33" t="s">
        <v>29</v>
      </c>
      <c r="EH33">
        <v>0</v>
      </c>
      <c r="EI33" t="s">
        <v>6</v>
      </c>
      <c r="EJ33">
        <v>1</v>
      </c>
      <c r="EK33">
        <v>57001</v>
      </c>
      <c r="EL33" t="s">
        <v>30</v>
      </c>
      <c r="EM33" t="s">
        <v>31</v>
      </c>
      <c r="EO33" t="s">
        <v>6</v>
      </c>
      <c r="EQ33">
        <v>0</v>
      </c>
      <c r="ER33">
        <v>111.38</v>
      </c>
      <c r="ES33">
        <v>0</v>
      </c>
      <c r="ET33">
        <v>0</v>
      </c>
      <c r="EU33">
        <v>0</v>
      </c>
      <c r="EV33">
        <v>111.38</v>
      </c>
      <c r="EW33">
        <v>14.28</v>
      </c>
      <c r="EX33">
        <v>0</v>
      </c>
      <c r="EY33">
        <v>0</v>
      </c>
      <c r="FQ33">
        <v>0</v>
      </c>
      <c r="FR33">
        <f t="shared" si="52"/>
        <v>0</v>
      </c>
      <c r="FS33">
        <v>0</v>
      </c>
      <c r="FX33">
        <v>80</v>
      </c>
      <c r="FY33">
        <v>68</v>
      </c>
      <c r="GA33" t="s">
        <v>6</v>
      </c>
      <c r="GD33">
        <v>0</v>
      </c>
      <c r="GF33">
        <v>1153252125</v>
      </c>
      <c r="GG33">
        <v>1</v>
      </c>
      <c r="GH33">
        <v>1</v>
      </c>
      <c r="GI33">
        <v>4</v>
      </c>
      <c r="GJ33">
        <v>0</v>
      </c>
      <c r="GK33">
        <f>ROUND(R33*(S12)/100,2)</f>
        <v>0</v>
      </c>
      <c r="GL33">
        <f t="shared" si="53"/>
        <v>0</v>
      </c>
      <c r="GM33">
        <f t="shared" si="54"/>
        <v>175.28</v>
      </c>
      <c r="GN33">
        <f t="shared" si="55"/>
        <v>175.28</v>
      </c>
      <c r="GO33">
        <f t="shared" si="56"/>
        <v>0</v>
      </c>
      <c r="GP33">
        <f t="shared" si="57"/>
        <v>0</v>
      </c>
      <c r="GR33">
        <v>0</v>
      </c>
      <c r="GS33">
        <v>3</v>
      </c>
      <c r="GT33">
        <v>0</v>
      </c>
      <c r="GU33" t="s">
        <v>6</v>
      </c>
      <c r="GV33">
        <f t="shared" si="58"/>
        <v>0</v>
      </c>
      <c r="GW33">
        <v>1</v>
      </c>
      <c r="GX33">
        <f t="shared" si="59"/>
        <v>0</v>
      </c>
      <c r="HA33">
        <v>0</v>
      </c>
      <c r="HB33">
        <v>0</v>
      </c>
      <c r="IK33">
        <v>0</v>
      </c>
    </row>
    <row r="34" spans="1:255" x14ac:dyDescent="0.2">
      <c r="A34" s="2">
        <v>17</v>
      </c>
      <c r="B34" s="2">
        <v>1</v>
      </c>
      <c r="C34" s="2">
        <f>ROW(SmtRes!A22)</f>
        <v>22</v>
      </c>
      <c r="D34" s="2">
        <f>ROW(EtalonRes!A25)</f>
        <v>25</v>
      </c>
      <c r="E34" s="2" t="s">
        <v>37</v>
      </c>
      <c r="F34" s="2" t="s">
        <v>38</v>
      </c>
      <c r="G34" s="2" t="s">
        <v>39</v>
      </c>
      <c r="H34" s="2" t="s">
        <v>18</v>
      </c>
      <c r="I34" s="2">
        <f>ROUND(33.6/100,9)</f>
        <v>0.33600000000000002</v>
      </c>
      <c r="J34" s="2">
        <v>0</v>
      </c>
      <c r="K34" s="2"/>
      <c r="L34" s="2"/>
      <c r="M34" s="2"/>
      <c r="N34" s="2"/>
      <c r="O34" s="2">
        <f t="shared" si="21"/>
        <v>120.62</v>
      </c>
      <c r="P34" s="2">
        <f t="shared" si="22"/>
        <v>99.33</v>
      </c>
      <c r="Q34" s="2">
        <f t="shared" si="23"/>
        <v>8.83</v>
      </c>
      <c r="R34" s="2">
        <f t="shared" si="24"/>
        <v>0.04</v>
      </c>
      <c r="S34" s="2">
        <f t="shared" si="25"/>
        <v>12.46</v>
      </c>
      <c r="T34" s="2">
        <f t="shared" si="26"/>
        <v>0</v>
      </c>
      <c r="U34" s="2">
        <f t="shared" si="27"/>
        <v>1.4414400000000001</v>
      </c>
      <c r="V34" s="2">
        <f t="shared" si="28"/>
        <v>3.3600000000000001E-3</v>
      </c>
      <c r="W34" s="2">
        <f t="shared" si="29"/>
        <v>0</v>
      </c>
      <c r="X34" s="2">
        <f t="shared" si="30"/>
        <v>10</v>
      </c>
      <c r="Y34" s="2">
        <f t="shared" si="31"/>
        <v>6.25</v>
      </c>
      <c r="Z34" s="2"/>
      <c r="AA34" s="2">
        <v>16687810</v>
      </c>
      <c r="AB34" s="2">
        <f t="shared" si="32"/>
        <v>358.98</v>
      </c>
      <c r="AC34" s="2">
        <f t="shared" si="33"/>
        <v>295.63</v>
      </c>
      <c r="AD34" s="2">
        <f t="shared" si="34"/>
        <v>26.28</v>
      </c>
      <c r="AE34" s="2">
        <f t="shared" si="35"/>
        <v>0.12</v>
      </c>
      <c r="AF34" s="2">
        <f t="shared" si="36"/>
        <v>37.07</v>
      </c>
      <c r="AG34" s="2">
        <f t="shared" si="37"/>
        <v>0</v>
      </c>
      <c r="AH34" s="2">
        <f t="shared" si="38"/>
        <v>4.29</v>
      </c>
      <c r="AI34" s="2">
        <f t="shared" si="39"/>
        <v>0.01</v>
      </c>
      <c r="AJ34" s="2">
        <f t="shared" si="40"/>
        <v>0</v>
      </c>
      <c r="AK34" s="2">
        <v>358.98</v>
      </c>
      <c r="AL34" s="2">
        <v>295.63</v>
      </c>
      <c r="AM34" s="2">
        <v>26.28</v>
      </c>
      <c r="AN34" s="2">
        <v>0.12</v>
      </c>
      <c r="AO34" s="2">
        <v>37.07</v>
      </c>
      <c r="AP34" s="2">
        <v>0</v>
      </c>
      <c r="AQ34" s="2">
        <v>4.29</v>
      </c>
      <c r="AR34" s="2">
        <v>0.01</v>
      </c>
      <c r="AS34" s="2">
        <v>0</v>
      </c>
      <c r="AT34" s="2">
        <v>80</v>
      </c>
      <c r="AU34" s="2">
        <v>50</v>
      </c>
      <c r="AV34" s="2">
        <v>1</v>
      </c>
      <c r="AW34" s="2">
        <v>1</v>
      </c>
      <c r="AX34" s="2"/>
      <c r="AY34" s="2"/>
      <c r="AZ34" s="2">
        <v>1</v>
      </c>
      <c r="BA34" s="2">
        <v>1</v>
      </c>
      <c r="BB34" s="2">
        <v>1</v>
      </c>
      <c r="BC34" s="2">
        <v>1</v>
      </c>
      <c r="BD34" s="2" t="s">
        <v>6</v>
      </c>
      <c r="BE34" s="2" t="s">
        <v>6</v>
      </c>
      <c r="BF34" s="2" t="s">
        <v>6</v>
      </c>
      <c r="BG34" s="2" t="s">
        <v>6</v>
      </c>
      <c r="BH34" s="2">
        <v>0</v>
      </c>
      <c r="BI34" s="2">
        <v>1</v>
      </c>
      <c r="BJ34" s="2" t="s">
        <v>40</v>
      </c>
      <c r="BK34" s="2"/>
      <c r="BL34" s="2"/>
      <c r="BM34" s="2">
        <v>62001</v>
      </c>
      <c r="BN34" s="2">
        <v>0</v>
      </c>
      <c r="BO34" s="2" t="s">
        <v>6</v>
      </c>
      <c r="BP34" s="2">
        <v>0</v>
      </c>
      <c r="BQ34" s="2">
        <v>6</v>
      </c>
      <c r="BR34" s="2">
        <v>0</v>
      </c>
      <c r="BS34" s="2">
        <v>1</v>
      </c>
      <c r="BT34" s="2">
        <v>1</v>
      </c>
      <c r="BU34" s="2">
        <v>1</v>
      </c>
      <c r="BV34" s="2">
        <v>1</v>
      </c>
      <c r="BW34" s="2">
        <v>1</v>
      </c>
      <c r="BX34" s="2">
        <v>1</v>
      </c>
      <c r="BY34" s="2" t="s">
        <v>6</v>
      </c>
      <c r="BZ34" s="2">
        <v>80</v>
      </c>
      <c r="CA34" s="2">
        <v>50</v>
      </c>
      <c r="CB34" s="2"/>
      <c r="CC34" s="2"/>
      <c r="CD34" s="2"/>
      <c r="CE34" s="2"/>
      <c r="CF34" s="2">
        <v>0</v>
      </c>
      <c r="CG34" s="2">
        <v>0</v>
      </c>
      <c r="CH34" s="2"/>
      <c r="CI34" s="2"/>
      <c r="CJ34" s="2"/>
      <c r="CK34" s="2"/>
      <c r="CL34" s="2"/>
      <c r="CM34" s="2">
        <v>0</v>
      </c>
      <c r="CN34" s="2" t="s">
        <v>6</v>
      </c>
      <c r="CO34" s="2">
        <v>0</v>
      </c>
      <c r="CP34" s="2">
        <f t="shared" si="41"/>
        <v>120.62</v>
      </c>
      <c r="CQ34" s="2">
        <f t="shared" si="42"/>
        <v>295.63</v>
      </c>
      <c r="CR34" s="2">
        <f t="shared" si="43"/>
        <v>26.28</v>
      </c>
      <c r="CS34" s="2">
        <f t="shared" si="44"/>
        <v>0.12</v>
      </c>
      <c r="CT34" s="2">
        <f t="shared" si="45"/>
        <v>37.07</v>
      </c>
      <c r="CU34" s="2">
        <f t="shared" si="46"/>
        <v>0</v>
      </c>
      <c r="CV34" s="2">
        <f t="shared" si="47"/>
        <v>4.29</v>
      </c>
      <c r="CW34" s="2">
        <f t="shared" si="48"/>
        <v>0.01</v>
      </c>
      <c r="CX34" s="2">
        <f t="shared" si="49"/>
        <v>0</v>
      </c>
      <c r="CY34" s="2">
        <f t="shared" si="50"/>
        <v>10</v>
      </c>
      <c r="CZ34" s="2">
        <f t="shared" si="51"/>
        <v>6.25</v>
      </c>
      <c r="DA34" s="2"/>
      <c r="DB34" s="2"/>
      <c r="DC34" s="2" t="s">
        <v>6</v>
      </c>
      <c r="DD34" s="2" t="s">
        <v>6</v>
      </c>
      <c r="DE34" s="2" t="s">
        <v>6</v>
      </c>
      <c r="DF34" s="2" t="s">
        <v>6</v>
      </c>
      <c r="DG34" s="2" t="s">
        <v>6</v>
      </c>
      <c r="DH34" s="2" t="s">
        <v>6</v>
      </c>
      <c r="DI34" s="2" t="s">
        <v>6</v>
      </c>
      <c r="DJ34" s="2" t="s">
        <v>6</v>
      </c>
      <c r="DK34" s="2" t="s">
        <v>6</v>
      </c>
      <c r="DL34" s="2" t="s">
        <v>6</v>
      </c>
      <c r="DM34" s="2" t="s">
        <v>6</v>
      </c>
      <c r="DN34" s="2">
        <v>0</v>
      </c>
      <c r="DO34" s="2">
        <v>0</v>
      </c>
      <c r="DP34" s="2">
        <v>1</v>
      </c>
      <c r="DQ34" s="2">
        <v>1</v>
      </c>
      <c r="DR34" s="2"/>
      <c r="DS34" s="2"/>
      <c r="DT34" s="2"/>
      <c r="DU34" s="2">
        <v>1005</v>
      </c>
      <c r="DV34" s="2" t="s">
        <v>18</v>
      </c>
      <c r="DW34" s="2" t="s">
        <v>18</v>
      </c>
      <c r="DX34" s="2">
        <v>100</v>
      </c>
      <c r="DY34" s="2"/>
      <c r="DZ34" s="2"/>
      <c r="EA34" s="2"/>
      <c r="EB34" s="2"/>
      <c r="EC34" s="2"/>
      <c r="ED34" s="2"/>
      <c r="EE34" s="2">
        <v>16510571</v>
      </c>
      <c r="EF34" s="2">
        <v>6</v>
      </c>
      <c r="EG34" s="2" t="s">
        <v>29</v>
      </c>
      <c r="EH34" s="2">
        <v>0</v>
      </c>
      <c r="EI34" s="2" t="s">
        <v>6</v>
      </c>
      <c r="EJ34" s="2">
        <v>1</v>
      </c>
      <c r="EK34" s="2">
        <v>62001</v>
      </c>
      <c r="EL34" s="2" t="s">
        <v>41</v>
      </c>
      <c r="EM34" s="2" t="s">
        <v>42</v>
      </c>
      <c r="EN34" s="2"/>
      <c r="EO34" s="2" t="s">
        <v>6</v>
      </c>
      <c r="EP34" s="2"/>
      <c r="EQ34" s="2">
        <v>0</v>
      </c>
      <c r="ER34" s="2">
        <v>358.98</v>
      </c>
      <c r="ES34" s="2">
        <v>295.63</v>
      </c>
      <c r="ET34" s="2">
        <v>26.28</v>
      </c>
      <c r="EU34" s="2">
        <v>0.12</v>
      </c>
      <c r="EV34" s="2">
        <v>37.07</v>
      </c>
      <c r="EW34" s="2">
        <v>4.29</v>
      </c>
      <c r="EX34" s="2">
        <v>0.01</v>
      </c>
      <c r="EY34" s="2">
        <v>0</v>
      </c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>
        <v>0</v>
      </c>
      <c r="FR34" s="2">
        <f t="shared" si="52"/>
        <v>0</v>
      </c>
      <c r="FS34" s="2">
        <v>0</v>
      </c>
      <c r="FT34" s="2"/>
      <c r="FU34" s="2"/>
      <c r="FV34" s="2"/>
      <c r="FW34" s="2"/>
      <c r="FX34" s="2">
        <v>80</v>
      </c>
      <c r="FY34" s="2">
        <v>50</v>
      </c>
      <c r="FZ34" s="2"/>
      <c r="GA34" s="2" t="s">
        <v>6</v>
      </c>
      <c r="GB34" s="2"/>
      <c r="GC34" s="2"/>
      <c r="GD34" s="2">
        <v>0</v>
      </c>
      <c r="GE34" s="2"/>
      <c r="GF34" s="2">
        <v>611707758</v>
      </c>
      <c r="GG34" s="2">
        <v>2</v>
      </c>
      <c r="GH34" s="2">
        <v>1</v>
      </c>
      <c r="GI34" s="2">
        <v>-2</v>
      </c>
      <c r="GJ34" s="2">
        <v>0</v>
      </c>
      <c r="GK34" s="2">
        <f>ROUND(R34*(R12)/100,2)</f>
        <v>0</v>
      </c>
      <c r="GL34" s="2">
        <f t="shared" si="53"/>
        <v>0</v>
      </c>
      <c r="GM34" s="2">
        <f t="shared" si="54"/>
        <v>136.87</v>
      </c>
      <c r="GN34" s="2">
        <f t="shared" si="55"/>
        <v>136.87</v>
      </c>
      <c r="GO34" s="2">
        <f t="shared" si="56"/>
        <v>0</v>
      </c>
      <c r="GP34" s="2">
        <f t="shared" si="57"/>
        <v>0</v>
      </c>
      <c r="GQ34" s="2"/>
      <c r="GR34" s="2">
        <v>0</v>
      </c>
      <c r="GS34" s="2">
        <v>3</v>
      </c>
      <c r="GT34" s="2">
        <v>0</v>
      </c>
      <c r="GU34" s="2" t="s">
        <v>6</v>
      </c>
      <c r="GV34" s="2">
        <f t="shared" si="58"/>
        <v>0</v>
      </c>
      <c r="GW34" s="2">
        <v>1</v>
      </c>
      <c r="GX34" s="2">
        <f t="shared" si="59"/>
        <v>0</v>
      </c>
      <c r="GY34" s="2"/>
      <c r="GZ34" s="2"/>
      <c r="HA34" s="2">
        <v>0</v>
      </c>
      <c r="HB34" s="2">
        <v>0</v>
      </c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>
        <v>0</v>
      </c>
      <c r="IL34" s="2"/>
      <c r="IM34" s="2"/>
      <c r="IN34" s="2"/>
      <c r="IO34" s="2"/>
      <c r="IP34" s="2"/>
      <c r="IQ34" s="2"/>
      <c r="IR34" s="2"/>
      <c r="IS34" s="2"/>
      <c r="IT34" s="2"/>
      <c r="IU34" s="2"/>
    </row>
    <row r="35" spans="1:255" x14ac:dyDescent="0.2">
      <c r="A35">
        <v>17</v>
      </c>
      <c r="B35">
        <v>1</v>
      </c>
      <c r="C35">
        <f>ROW(SmtRes!A30)</f>
        <v>30</v>
      </c>
      <c r="D35">
        <f>ROW(EtalonRes!A32)</f>
        <v>32</v>
      </c>
      <c r="E35" t="s">
        <v>37</v>
      </c>
      <c r="F35" t="s">
        <v>38</v>
      </c>
      <c r="G35" t="s">
        <v>39</v>
      </c>
      <c r="H35" t="s">
        <v>18</v>
      </c>
      <c r="I35">
        <f>ROUND(33.6/100,9)</f>
        <v>0.33600000000000002</v>
      </c>
      <c r="J35">
        <v>0</v>
      </c>
      <c r="O35">
        <f t="shared" si="21"/>
        <v>860</v>
      </c>
      <c r="P35">
        <f t="shared" si="22"/>
        <v>708.23</v>
      </c>
      <c r="Q35">
        <f t="shared" si="23"/>
        <v>62.96</v>
      </c>
      <c r="R35">
        <f t="shared" si="24"/>
        <v>0.28999999999999998</v>
      </c>
      <c r="S35">
        <f t="shared" si="25"/>
        <v>88.81</v>
      </c>
      <c r="T35">
        <f t="shared" si="26"/>
        <v>0</v>
      </c>
      <c r="U35">
        <f t="shared" si="27"/>
        <v>1.4414400000000001</v>
      </c>
      <c r="V35">
        <f t="shared" si="28"/>
        <v>3.3600000000000001E-3</v>
      </c>
      <c r="W35">
        <f t="shared" si="29"/>
        <v>0</v>
      </c>
      <c r="X35">
        <f t="shared" si="30"/>
        <v>71.28</v>
      </c>
      <c r="Y35">
        <f t="shared" si="31"/>
        <v>44.55</v>
      </c>
      <c r="AA35">
        <v>16687824</v>
      </c>
      <c r="AB35">
        <f t="shared" si="32"/>
        <v>358.98</v>
      </c>
      <c r="AC35">
        <f t="shared" si="33"/>
        <v>295.63</v>
      </c>
      <c r="AD35">
        <f t="shared" si="34"/>
        <v>26.28</v>
      </c>
      <c r="AE35">
        <f t="shared" si="35"/>
        <v>0.12</v>
      </c>
      <c r="AF35">
        <f t="shared" si="36"/>
        <v>37.07</v>
      </c>
      <c r="AG35">
        <f t="shared" si="37"/>
        <v>0</v>
      </c>
      <c r="AH35">
        <f t="shared" si="38"/>
        <v>4.29</v>
      </c>
      <c r="AI35">
        <f t="shared" si="39"/>
        <v>0.01</v>
      </c>
      <c r="AJ35">
        <f t="shared" si="40"/>
        <v>0</v>
      </c>
      <c r="AK35">
        <v>358.98</v>
      </c>
      <c r="AL35">
        <v>295.63</v>
      </c>
      <c r="AM35">
        <v>26.28</v>
      </c>
      <c r="AN35">
        <v>0.12</v>
      </c>
      <c r="AO35">
        <v>37.07</v>
      </c>
      <c r="AP35">
        <v>0</v>
      </c>
      <c r="AQ35">
        <v>4.29</v>
      </c>
      <c r="AR35">
        <v>0.01</v>
      </c>
      <c r="AS35">
        <v>0</v>
      </c>
      <c r="AT35">
        <v>80</v>
      </c>
      <c r="AU35">
        <v>50</v>
      </c>
      <c r="AV35">
        <v>1</v>
      </c>
      <c r="AW35">
        <v>1</v>
      </c>
      <c r="AZ35">
        <v>7.13</v>
      </c>
      <c r="BA35">
        <v>7.13</v>
      </c>
      <c r="BB35">
        <v>7.13</v>
      </c>
      <c r="BC35">
        <v>7.13</v>
      </c>
      <c r="BD35" t="s">
        <v>6</v>
      </c>
      <c r="BE35" t="s">
        <v>6</v>
      </c>
      <c r="BF35" t="s">
        <v>6</v>
      </c>
      <c r="BG35" t="s">
        <v>6</v>
      </c>
      <c r="BH35">
        <v>0</v>
      </c>
      <c r="BI35">
        <v>1</v>
      </c>
      <c r="BJ35" t="s">
        <v>40</v>
      </c>
      <c r="BM35">
        <v>62001</v>
      </c>
      <c r="BN35">
        <v>0</v>
      </c>
      <c r="BO35" t="s">
        <v>6</v>
      </c>
      <c r="BP35">
        <v>0</v>
      </c>
      <c r="BQ35">
        <v>6</v>
      </c>
      <c r="BR35">
        <v>0</v>
      </c>
      <c r="BS35">
        <v>7.13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6</v>
      </c>
      <c r="BZ35">
        <v>80</v>
      </c>
      <c r="CA35">
        <v>50</v>
      </c>
      <c r="CF35">
        <v>0</v>
      </c>
      <c r="CG35">
        <v>0</v>
      </c>
      <c r="CM35">
        <v>0</v>
      </c>
      <c r="CN35" t="s">
        <v>6</v>
      </c>
      <c r="CO35">
        <v>0</v>
      </c>
      <c r="CP35">
        <f t="shared" si="41"/>
        <v>860</v>
      </c>
      <c r="CQ35">
        <f t="shared" si="42"/>
        <v>2107.8418999999999</v>
      </c>
      <c r="CR35">
        <f t="shared" si="43"/>
        <v>187.37640000000002</v>
      </c>
      <c r="CS35">
        <f t="shared" si="44"/>
        <v>0.85559999999999992</v>
      </c>
      <c r="CT35">
        <f t="shared" si="45"/>
        <v>264.3091</v>
      </c>
      <c r="CU35">
        <f t="shared" si="46"/>
        <v>0</v>
      </c>
      <c r="CV35">
        <f t="shared" si="47"/>
        <v>4.29</v>
      </c>
      <c r="CW35">
        <f t="shared" si="48"/>
        <v>0.01</v>
      </c>
      <c r="CX35">
        <f t="shared" si="49"/>
        <v>0</v>
      </c>
      <c r="CY35">
        <f t="shared" si="50"/>
        <v>71.280000000000015</v>
      </c>
      <c r="CZ35">
        <f t="shared" si="51"/>
        <v>44.55</v>
      </c>
      <c r="DC35" t="s">
        <v>6</v>
      </c>
      <c r="DD35" t="s">
        <v>6</v>
      </c>
      <c r="DE35" t="s">
        <v>6</v>
      </c>
      <c r="DF35" t="s">
        <v>6</v>
      </c>
      <c r="DG35" t="s">
        <v>6</v>
      </c>
      <c r="DH35" t="s">
        <v>6</v>
      </c>
      <c r="DI35" t="s">
        <v>6</v>
      </c>
      <c r="DJ35" t="s">
        <v>6</v>
      </c>
      <c r="DK35" t="s">
        <v>6</v>
      </c>
      <c r="DL35" t="s">
        <v>6</v>
      </c>
      <c r="DM35" t="s">
        <v>6</v>
      </c>
      <c r="DN35">
        <v>0</v>
      </c>
      <c r="DO35">
        <v>0</v>
      </c>
      <c r="DP35">
        <v>1</v>
      </c>
      <c r="DQ35">
        <v>1</v>
      </c>
      <c r="DU35">
        <v>1005</v>
      </c>
      <c r="DV35" t="s">
        <v>18</v>
      </c>
      <c r="DW35" t="s">
        <v>18</v>
      </c>
      <c r="DX35">
        <v>100</v>
      </c>
      <c r="EE35">
        <v>16510571</v>
      </c>
      <c r="EF35">
        <v>6</v>
      </c>
      <c r="EG35" t="s">
        <v>29</v>
      </c>
      <c r="EH35">
        <v>0</v>
      </c>
      <c r="EI35" t="s">
        <v>6</v>
      </c>
      <c r="EJ35">
        <v>1</v>
      </c>
      <c r="EK35">
        <v>62001</v>
      </c>
      <c r="EL35" t="s">
        <v>41</v>
      </c>
      <c r="EM35" t="s">
        <v>42</v>
      </c>
      <c r="EO35" t="s">
        <v>6</v>
      </c>
      <c r="EQ35">
        <v>0</v>
      </c>
      <c r="ER35">
        <v>358.98</v>
      </c>
      <c r="ES35">
        <v>295.63</v>
      </c>
      <c r="ET35">
        <v>26.28</v>
      </c>
      <c r="EU35">
        <v>0.12</v>
      </c>
      <c r="EV35">
        <v>37.07</v>
      </c>
      <c r="EW35">
        <v>4.29</v>
      </c>
      <c r="EX35">
        <v>0.01</v>
      </c>
      <c r="EY35">
        <v>0</v>
      </c>
      <c r="FQ35">
        <v>0</v>
      </c>
      <c r="FR35">
        <f t="shared" si="52"/>
        <v>0</v>
      </c>
      <c r="FS35">
        <v>0</v>
      </c>
      <c r="FX35">
        <v>80</v>
      </c>
      <c r="FY35">
        <v>50</v>
      </c>
      <c r="GA35" t="s">
        <v>6</v>
      </c>
      <c r="GD35">
        <v>0</v>
      </c>
      <c r="GF35">
        <v>611707758</v>
      </c>
      <c r="GG35">
        <v>1</v>
      </c>
      <c r="GH35">
        <v>1</v>
      </c>
      <c r="GI35">
        <v>4</v>
      </c>
      <c r="GJ35">
        <v>0</v>
      </c>
      <c r="GK35">
        <f>ROUND(R35*(S12)/100,2)</f>
        <v>0</v>
      </c>
      <c r="GL35">
        <f t="shared" si="53"/>
        <v>0</v>
      </c>
      <c r="GM35">
        <f t="shared" si="54"/>
        <v>975.83</v>
      </c>
      <c r="GN35">
        <f t="shared" si="55"/>
        <v>975.83</v>
      </c>
      <c r="GO35">
        <f t="shared" si="56"/>
        <v>0</v>
      </c>
      <c r="GP35">
        <f t="shared" si="57"/>
        <v>0</v>
      </c>
      <c r="GR35">
        <v>0</v>
      </c>
      <c r="GS35">
        <v>3</v>
      </c>
      <c r="GT35">
        <v>0</v>
      </c>
      <c r="GU35" t="s">
        <v>6</v>
      </c>
      <c r="GV35">
        <f t="shared" si="58"/>
        <v>0</v>
      </c>
      <c r="GW35">
        <v>1</v>
      </c>
      <c r="GX35">
        <f t="shared" si="59"/>
        <v>0</v>
      </c>
      <c r="HA35">
        <v>0</v>
      </c>
      <c r="HB35">
        <v>0</v>
      </c>
      <c r="IK35">
        <v>0</v>
      </c>
    </row>
    <row r="36" spans="1:255" x14ac:dyDescent="0.2">
      <c r="A36" s="2">
        <v>18</v>
      </c>
      <c r="B36" s="2">
        <v>1</v>
      </c>
      <c r="C36" s="2">
        <v>22</v>
      </c>
      <c r="D36" s="2"/>
      <c r="E36" s="2" t="s">
        <v>43</v>
      </c>
      <c r="F36" s="2" t="s">
        <v>44</v>
      </c>
      <c r="G36" s="2" t="s">
        <v>45</v>
      </c>
      <c r="H36" s="2" t="s">
        <v>46</v>
      </c>
      <c r="I36" s="2">
        <f>I34*J36</f>
        <v>-5.4099999999999999E-3</v>
      </c>
      <c r="J36" s="2">
        <v>-1.6101190476190474E-2</v>
      </c>
      <c r="K36" s="2"/>
      <c r="L36" s="2"/>
      <c r="M36" s="2"/>
      <c r="N36" s="2"/>
      <c r="O36" s="2">
        <f t="shared" si="21"/>
        <v>-99.34</v>
      </c>
      <c r="P36" s="2">
        <f t="shared" si="22"/>
        <v>-99.34</v>
      </c>
      <c r="Q36" s="2">
        <f t="shared" si="23"/>
        <v>0</v>
      </c>
      <c r="R36" s="2">
        <f t="shared" si="24"/>
        <v>0</v>
      </c>
      <c r="S36" s="2">
        <f t="shared" si="25"/>
        <v>0</v>
      </c>
      <c r="T36" s="2">
        <f t="shared" si="26"/>
        <v>0</v>
      </c>
      <c r="U36" s="2">
        <f t="shared" si="27"/>
        <v>0</v>
      </c>
      <c r="V36" s="2">
        <f t="shared" si="28"/>
        <v>0</v>
      </c>
      <c r="W36" s="2">
        <f t="shared" si="29"/>
        <v>0</v>
      </c>
      <c r="X36" s="2">
        <f t="shared" si="30"/>
        <v>0</v>
      </c>
      <c r="Y36" s="2">
        <f t="shared" si="31"/>
        <v>0</v>
      </c>
      <c r="Z36" s="2"/>
      <c r="AA36" s="2">
        <v>16687810</v>
      </c>
      <c r="AB36" s="2">
        <f t="shared" si="32"/>
        <v>18362</v>
      </c>
      <c r="AC36" s="2">
        <f t="shared" si="33"/>
        <v>18362</v>
      </c>
      <c r="AD36" s="2">
        <f t="shared" si="34"/>
        <v>0</v>
      </c>
      <c r="AE36" s="2">
        <f t="shared" si="35"/>
        <v>0</v>
      </c>
      <c r="AF36" s="2">
        <f t="shared" si="36"/>
        <v>0</v>
      </c>
      <c r="AG36" s="2">
        <f t="shared" si="37"/>
        <v>0</v>
      </c>
      <c r="AH36" s="2">
        <f t="shared" si="38"/>
        <v>0</v>
      </c>
      <c r="AI36" s="2">
        <f t="shared" si="39"/>
        <v>0</v>
      </c>
      <c r="AJ36" s="2">
        <f t="shared" si="40"/>
        <v>0</v>
      </c>
      <c r="AK36" s="2">
        <v>18362</v>
      </c>
      <c r="AL36" s="2">
        <v>18362</v>
      </c>
      <c r="AM36" s="2">
        <v>0</v>
      </c>
      <c r="AN36" s="2">
        <v>0</v>
      </c>
      <c r="AO36" s="2">
        <v>0</v>
      </c>
      <c r="AP36" s="2">
        <v>0</v>
      </c>
      <c r="AQ36" s="2">
        <v>0</v>
      </c>
      <c r="AR36" s="2">
        <v>0</v>
      </c>
      <c r="AS36" s="2">
        <v>0</v>
      </c>
      <c r="AT36" s="2">
        <v>80</v>
      </c>
      <c r="AU36" s="2">
        <v>50</v>
      </c>
      <c r="AV36" s="2">
        <v>1</v>
      </c>
      <c r="AW36" s="2">
        <v>1</v>
      </c>
      <c r="AX36" s="2"/>
      <c r="AY36" s="2"/>
      <c r="AZ36" s="2">
        <v>1</v>
      </c>
      <c r="BA36" s="2">
        <v>1</v>
      </c>
      <c r="BB36" s="2">
        <v>1</v>
      </c>
      <c r="BC36" s="2">
        <v>1</v>
      </c>
      <c r="BD36" s="2" t="s">
        <v>6</v>
      </c>
      <c r="BE36" s="2" t="s">
        <v>6</v>
      </c>
      <c r="BF36" s="2" t="s">
        <v>6</v>
      </c>
      <c r="BG36" s="2" t="s">
        <v>6</v>
      </c>
      <c r="BH36" s="2">
        <v>3</v>
      </c>
      <c r="BI36" s="2">
        <v>1</v>
      </c>
      <c r="BJ36" s="2" t="s">
        <v>47</v>
      </c>
      <c r="BK36" s="2"/>
      <c r="BL36" s="2"/>
      <c r="BM36" s="2">
        <v>62001</v>
      </c>
      <c r="BN36" s="2">
        <v>0</v>
      </c>
      <c r="BO36" s="2" t="s">
        <v>6</v>
      </c>
      <c r="BP36" s="2">
        <v>0</v>
      </c>
      <c r="BQ36" s="2">
        <v>6</v>
      </c>
      <c r="BR36" s="2">
        <v>1</v>
      </c>
      <c r="BS36" s="2">
        <v>1</v>
      </c>
      <c r="BT36" s="2">
        <v>1</v>
      </c>
      <c r="BU36" s="2">
        <v>1</v>
      </c>
      <c r="BV36" s="2">
        <v>1</v>
      </c>
      <c r="BW36" s="2">
        <v>1</v>
      </c>
      <c r="BX36" s="2">
        <v>1</v>
      </c>
      <c r="BY36" s="2" t="s">
        <v>6</v>
      </c>
      <c r="BZ36" s="2">
        <v>80</v>
      </c>
      <c r="CA36" s="2">
        <v>50</v>
      </c>
      <c r="CB36" s="2"/>
      <c r="CC36" s="2"/>
      <c r="CD36" s="2"/>
      <c r="CE36" s="2"/>
      <c r="CF36" s="2">
        <v>0</v>
      </c>
      <c r="CG36" s="2">
        <v>0</v>
      </c>
      <c r="CH36" s="2"/>
      <c r="CI36" s="2"/>
      <c r="CJ36" s="2"/>
      <c r="CK36" s="2"/>
      <c r="CL36" s="2"/>
      <c r="CM36" s="2">
        <v>0</v>
      </c>
      <c r="CN36" s="2" t="s">
        <v>6</v>
      </c>
      <c r="CO36" s="2">
        <v>0</v>
      </c>
      <c r="CP36" s="2">
        <f t="shared" si="41"/>
        <v>-99.34</v>
      </c>
      <c r="CQ36" s="2">
        <f t="shared" si="42"/>
        <v>18362</v>
      </c>
      <c r="CR36" s="2">
        <f t="shared" si="43"/>
        <v>0</v>
      </c>
      <c r="CS36" s="2">
        <f t="shared" si="44"/>
        <v>0</v>
      </c>
      <c r="CT36" s="2">
        <f t="shared" si="45"/>
        <v>0</v>
      </c>
      <c r="CU36" s="2">
        <f t="shared" si="46"/>
        <v>0</v>
      </c>
      <c r="CV36" s="2">
        <f t="shared" si="47"/>
        <v>0</v>
      </c>
      <c r="CW36" s="2">
        <f t="shared" si="48"/>
        <v>0</v>
      </c>
      <c r="CX36" s="2">
        <f t="shared" si="49"/>
        <v>0</v>
      </c>
      <c r="CY36" s="2">
        <f t="shared" si="50"/>
        <v>0</v>
      </c>
      <c r="CZ36" s="2">
        <f t="shared" si="51"/>
        <v>0</v>
      </c>
      <c r="DA36" s="2"/>
      <c r="DB36" s="2"/>
      <c r="DC36" s="2" t="s">
        <v>6</v>
      </c>
      <c r="DD36" s="2" t="s">
        <v>6</v>
      </c>
      <c r="DE36" s="2" t="s">
        <v>6</v>
      </c>
      <c r="DF36" s="2" t="s">
        <v>6</v>
      </c>
      <c r="DG36" s="2" t="s">
        <v>6</v>
      </c>
      <c r="DH36" s="2" t="s">
        <v>6</v>
      </c>
      <c r="DI36" s="2" t="s">
        <v>6</v>
      </c>
      <c r="DJ36" s="2" t="s">
        <v>6</v>
      </c>
      <c r="DK36" s="2" t="s">
        <v>6</v>
      </c>
      <c r="DL36" s="2" t="s">
        <v>6</v>
      </c>
      <c r="DM36" s="2" t="s">
        <v>6</v>
      </c>
      <c r="DN36" s="2">
        <v>0</v>
      </c>
      <c r="DO36" s="2">
        <v>0</v>
      </c>
      <c r="DP36" s="2">
        <v>1</v>
      </c>
      <c r="DQ36" s="2">
        <v>1</v>
      </c>
      <c r="DR36" s="2"/>
      <c r="DS36" s="2"/>
      <c r="DT36" s="2"/>
      <c r="DU36" s="2">
        <v>1009</v>
      </c>
      <c r="DV36" s="2" t="s">
        <v>46</v>
      </c>
      <c r="DW36" s="2" t="s">
        <v>46</v>
      </c>
      <c r="DX36" s="2">
        <v>1000</v>
      </c>
      <c r="DY36" s="2"/>
      <c r="DZ36" s="2"/>
      <c r="EA36" s="2"/>
      <c r="EB36" s="2"/>
      <c r="EC36" s="2"/>
      <c r="ED36" s="2"/>
      <c r="EE36" s="2">
        <v>16510571</v>
      </c>
      <c r="EF36" s="2">
        <v>6</v>
      </c>
      <c r="EG36" s="2" t="s">
        <v>29</v>
      </c>
      <c r="EH36" s="2">
        <v>0</v>
      </c>
      <c r="EI36" s="2" t="s">
        <v>6</v>
      </c>
      <c r="EJ36" s="2">
        <v>1</v>
      </c>
      <c r="EK36" s="2">
        <v>62001</v>
      </c>
      <c r="EL36" s="2" t="s">
        <v>41</v>
      </c>
      <c r="EM36" s="2" t="s">
        <v>42</v>
      </c>
      <c r="EN36" s="2"/>
      <c r="EO36" s="2" t="s">
        <v>6</v>
      </c>
      <c r="EP36" s="2"/>
      <c r="EQ36" s="2">
        <v>0</v>
      </c>
      <c r="ER36" s="2">
        <v>18362</v>
      </c>
      <c r="ES36" s="2">
        <v>18362</v>
      </c>
      <c r="ET36" s="2">
        <v>0</v>
      </c>
      <c r="EU36" s="2">
        <v>0</v>
      </c>
      <c r="EV36" s="2">
        <v>0</v>
      </c>
      <c r="EW36" s="2">
        <v>0</v>
      </c>
      <c r="EX36" s="2">
        <v>0</v>
      </c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>
        <v>0</v>
      </c>
      <c r="FR36" s="2">
        <f t="shared" si="52"/>
        <v>0</v>
      </c>
      <c r="FS36" s="2">
        <v>0</v>
      </c>
      <c r="FT36" s="2"/>
      <c r="FU36" s="2"/>
      <c r="FV36" s="2"/>
      <c r="FW36" s="2"/>
      <c r="FX36" s="2">
        <v>80</v>
      </c>
      <c r="FY36" s="2">
        <v>50</v>
      </c>
      <c r="FZ36" s="2"/>
      <c r="GA36" s="2" t="s">
        <v>6</v>
      </c>
      <c r="GB36" s="2"/>
      <c r="GC36" s="2"/>
      <c r="GD36" s="2">
        <v>0</v>
      </c>
      <c r="GE36" s="2"/>
      <c r="GF36" s="2">
        <v>344500605</v>
      </c>
      <c r="GG36" s="2">
        <v>2</v>
      </c>
      <c r="GH36" s="2">
        <v>1</v>
      </c>
      <c r="GI36" s="2">
        <v>-2</v>
      </c>
      <c r="GJ36" s="2">
        <v>0</v>
      </c>
      <c r="GK36" s="2">
        <f>ROUND(R36*(R12)/100,2)</f>
        <v>0</v>
      </c>
      <c r="GL36" s="2">
        <f t="shared" si="53"/>
        <v>0</v>
      </c>
      <c r="GM36" s="2">
        <f t="shared" si="54"/>
        <v>-99.34</v>
      </c>
      <c r="GN36" s="2">
        <f t="shared" si="55"/>
        <v>-99.34</v>
      </c>
      <c r="GO36" s="2">
        <f t="shared" si="56"/>
        <v>0</v>
      </c>
      <c r="GP36" s="2">
        <f t="shared" si="57"/>
        <v>0</v>
      </c>
      <c r="GQ36" s="2"/>
      <c r="GR36" s="2">
        <v>0</v>
      </c>
      <c r="GS36" s="2">
        <v>3</v>
      </c>
      <c r="GT36" s="2">
        <v>0</v>
      </c>
      <c r="GU36" s="2" t="s">
        <v>6</v>
      </c>
      <c r="GV36" s="2">
        <f t="shared" si="58"/>
        <v>0</v>
      </c>
      <c r="GW36" s="2">
        <v>1</v>
      </c>
      <c r="GX36" s="2">
        <f t="shared" si="59"/>
        <v>0</v>
      </c>
      <c r="GY36" s="2"/>
      <c r="GZ36" s="2"/>
      <c r="HA36" s="2">
        <v>0</v>
      </c>
      <c r="HB36" s="2">
        <v>0</v>
      </c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>
        <v>0</v>
      </c>
      <c r="IL36" s="2"/>
      <c r="IM36" s="2"/>
      <c r="IN36" s="2"/>
      <c r="IO36" s="2"/>
      <c r="IP36" s="2"/>
      <c r="IQ36" s="2"/>
      <c r="IR36" s="2"/>
      <c r="IS36" s="2"/>
      <c r="IT36" s="2"/>
      <c r="IU36" s="2"/>
    </row>
    <row r="37" spans="1:255" x14ac:dyDescent="0.2">
      <c r="A37">
        <v>18</v>
      </c>
      <c r="B37">
        <v>1</v>
      </c>
      <c r="C37">
        <v>30</v>
      </c>
      <c r="E37" t="s">
        <v>43</v>
      </c>
      <c r="F37" t="s">
        <v>44</v>
      </c>
      <c r="G37" t="s">
        <v>45</v>
      </c>
      <c r="H37" t="s">
        <v>46</v>
      </c>
      <c r="I37">
        <f>I35*J37</f>
        <v>-5.4099999999999999E-3</v>
      </c>
      <c r="J37">
        <v>-1.6101190476190474E-2</v>
      </c>
      <c r="O37">
        <f t="shared" si="21"/>
        <v>-708.28</v>
      </c>
      <c r="P37">
        <f t="shared" si="22"/>
        <v>-708.28</v>
      </c>
      <c r="Q37">
        <f t="shared" si="23"/>
        <v>0</v>
      </c>
      <c r="R37">
        <f t="shared" si="24"/>
        <v>0</v>
      </c>
      <c r="S37">
        <f t="shared" si="25"/>
        <v>0</v>
      </c>
      <c r="T37">
        <f t="shared" si="26"/>
        <v>0</v>
      </c>
      <c r="U37">
        <f t="shared" si="27"/>
        <v>0</v>
      </c>
      <c r="V37">
        <f t="shared" si="28"/>
        <v>0</v>
      </c>
      <c r="W37">
        <f t="shared" si="29"/>
        <v>0</v>
      </c>
      <c r="X37">
        <f t="shared" si="30"/>
        <v>0</v>
      </c>
      <c r="Y37">
        <f t="shared" si="31"/>
        <v>0</v>
      </c>
      <c r="AA37">
        <v>16687824</v>
      </c>
      <c r="AB37">
        <f t="shared" si="32"/>
        <v>18362</v>
      </c>
      <c r="AC37">
        <f t="shared" si="33"/>
        <v>18362</v>
      </c>
      <c r="AD37">
        <f t="shared" si="34"/>
        <v>0</v>
      </c>
      <c r="AE37">
        <f t="shared" si="35"/>
        <v>0</v>
      </c>
      <c r="AF37">
        <f t="shared" si="36"/>
        <v>0</v>
      </c>
      <c r="AG37">
        <f t="shared" si="37"/>
        <v>0</v>
      </c>
      <c r="AH37">
        <f t="shared" si="38"/>
        <v>0</v>
      </c>
      <c r="AI37">
        <f t="shared" si="39"/>
        <v>0</v>
      </c>
      <c r="AJ37">
        <f t="shared" si="40"/>
        <v>0</v>
      </c>
      <c r="AK37">
        <v>18362</v>
      </c>
      <c r="AL37">
        <v>18362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80</v>
      </c>
      <c r="AU37">
        <v>50</v>
      </c>
      <c r="AV37">
        <v>1</v>
      </c>
      <c r="AW37">
        <v>1</v>
      </c>
      <c r="AZ37">
        <v>7.13</v>
      </c>
      <c r="BA37">
        <v>1</v>
      </c>
      <c r="BB37">
        <v>1</v>
      </c>
      <c r="BC37">
        <v>7.13</v>
      </c>
      <c r="BD37" t="s">
        <v>6</v>
      </c>
      <c r="BE37" t="s">
        <v>6</v>
      </c>
      <c r="BF37" t="s">
        <v>6</v>
      </c>
      <c r="BG37" t="s">
        <v>6</v>
      </c>
      <c r="BH37">
        <v>3</v>
      </c>
      <c r="BI37">
        <v>1</v>
      </c>
      <c r="BJ37" t="s">
        <v>47</v>
      </c>
      <c r="BM37">
        <v>62001</v>
      </c>
      <c r="BN37">
        <v>0</v>
      </c>
      <c r="BO37" t="s">
        <v>6</v>
      </c>
      <c r="BP37">
        <v>0</v>
      </c>
      <c r="BQ37">
        <v>6</v>
      </c>
      <c r="BR37">
        <v>1</v>
      </c>
      <c r="BS37">
        <v>1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6</v>
      </c>
      <c r="BZ37">
        <v>80</v>
      </c>
      <c r="CA37">
        <v>50</v>
      </c>
      <c r="CF37">
        <v>0</v>
      </c>
      <c r="CG37">
        <v>0</v>
      </c>
      <c r="CM37">
        <v>0</v>
      </c>
      <c r="CN37" t="s">
        <v>6</v>
      </c>
      <c r="CO37">
        <v>0</v>
      </c>
      <c r="CP37">
        <f t="shared" si="41"/>
        <v>-708.28</v>
      </c>
      <c r="CQ37">
        <f t="shared" si="42"/>
        <v>130921.06</v>
      </c>
      <c r="CR37">
        <f t="shared" si="43"/>
        <v>0</v>
      </c>
      <c r="CS37">
        <f t="shared" si="44"/>
        <v>0</v>
      </c>
      <c r="CT37">
        <f t="shared" si="45"/>
        <v>0</v>
      </c>
      <c r="CU37">
        <f t="shared" si="46"/>
        <v>0</v>
      </c>
      <c r="CV37">
        <f t="shared" si="47"/>
        <v>0</v>
      </c>
      <c r="CW37">
        <f t="shared" si="48"/>
        <v>0</v>
      </c>
      <c r="CX37">
        <f t="shared" si="49"/>
        <v>0</v>
      </c>
      <c r="CY37">
        <f t="shared" si="50"/>
        <v>0</v>
      </c>
      <c r="CZ37">
        <f t="shared" si="51"/>
        <v>0</v>
      </c>
      <c r="DC37" t="s">
        <v>6</v>
      </c>
      <c r="DD37" t="s">
        <v>6</v>
      </c>
      <c r="DE37" t="s">
        <v>6</v>
      </c>
      <c r="DF37" t="s">
        <v>6</v>
      </c>
      <c r="DG37" t="s">
        <v>6</v>
      </c>
      <c r="DH37" t="s">
        <v>6</v>
      </c>
      <c r="DI37" t="s">
        <v>6</v>
      </c>
      <c r="DJ37" t="s">
        <v>6</v>
      </c>
      <c r="DK37" t="s">
        <v>6</v>
      </c>
      <c r="DL37" t="s">
        <v>6</v>
      </c>
      <c r="DM37" t="s">
        <v>6</v>
      </c>
      <c r="DN37">
        <v>0</v>
      </c>
      <c r="DO37">
        <v>0</v>
      </c>
      <c r="DP37">
        <v>1</v>
      </c>
      <c r="DQ37">
        <v>1</v>
      </c>
      <c r="DU37">
        <v>1009</v>
      </c>
      <c r="DV37" t="s">
        <v>46</v>
      </c>
      <c r="DW37" t="s">
        <v>46</v>
      </c>
      <c r="DX37">
        <v>1000</v>
      </c>
      <c r="EE37">
        <v>16510571</v>
      </c>
      <c r="EF37">
        <v>6</v>
      </c>
      <c r="EG37" t="s">
        <v>29</v>
      </c>
      <c r="EH37">
        <v>0</v>
      </c>
      <c r="EI37" t="s">
        <v>6</v>
      </c>
      <c r="EJ37">
        <v>1</v>
      </c>
      <c r="EK37">
        <v>62001</v>
      </c>
      <c r="EL37" t="s">
        <v>41</v>
      </c>
      <c r="EM37" t="s">
        <v>42</v>
      </c>
      <c r="EO37" t="s">
        <v>6</v>
      </c>
      <c r="EQ37">
        <v>0</v>
      </c>
      <c r="ER37">
        <v>18362</v>
      </c>
      <c r="ES37">
        <v>18362</v>
      </c>
      <c r="ET37">
        <v>0</v>
      </c>
      <c r="EU37">
        <v>0</v>
      </c>
      <c r="EV37">
        <v>0</v>
      </c>
      <c r="EW37">
        <v>0</v>
      </c>
      <c r="EX37">
        <v>0</v>
      </c>
      <c r="FQ37">
        <v>0</v>
      </c>
      <c r="FR37">
        <f t="shared" si="52"/>
        <v>0</v>
      </c>
      <c r="FS37">
        <v>0</v>
      </c>
      <c r="FX37">
        <v>80</v>
      </c>
      <c r="FY37">
        <v>50</v>
      </c>
      <c r="GA37" t="s">
        <v>6</v>
      </c>
      <c r="GD37">
        <v>0</v>
      </c>
      <c r="GF37">
        <v>344500605</v>
      </c>
      <c r="GG37">
        <v>1</v>
      </c>
      <c r="GH37">
        <v>1</v>
      </c>
      <c r="GI37">
        <v>4</v>
      </c>
      <c r="GJ37">
        <v>0</v>
      </c>
      <c r="GK37">
        <f>ROUND(R37*(S12)/100,2)</f>
        <v>0</v>
      </c>
      <c r="GL37">
        <f t="shared" si="53"/>
        <v>0</v>
      </c>
      <c r="GM37">
        <f t="shared" si="54"/>
        <v>-708.28</v>
      </c>
      <c r="GN37">
        <f t="shared" si="55"/>
        <v>-708.28</v>
      </c>
      <c r="GO37">
        <f t="shared" si="56"/>
        <v>0</v>
      </c>
      <c r="GP37">
        <f t="shared" si="57"/>
        <v>0</v>
      </c>
      <c r="GR37">
        <v>0</v>
      </c>
      <c r="GS37">
        <v>3</v>
      </c>
      <c r="GT37">
        <v>0</v>
      </c>
      <c r="GU37" t="s">
        <v>6</v>
      </c>
      <c r="GV37">
        <f t="shared" si="58"/>
        <v>0</v>
      </c>
      <c r="GW37">
        <v>1</v>
      </c>
      <c r="GX37">
        <f t="shared" si="59"/>
        <v>0</v>
      </c>
      <c r="HA37">
        <v>0</v>
      </c>
      <c r="HB37">
        <v>0</v>
      </c>
      <c r="IK37">
        <v>0</v>
      </c>
    </row>
    <row r="38" spans="1:255" x14ac:dyDescent="0.2">
      <c r="A38" s="2">
        <v>18</v>
      </c>
      <c r="B38" s="2">
        <v>1</v>
      </c>
      <c r="C38" s="2">
        <v>21</v>
      </c>
      <c r="D38" s="2"/>
      <c r="E38" s="2" t="s">
        <v>48</v>
      </c>
      <c r="F38" s="2" t="s">
        <v>49</v>
      </c>
      <c r="G38" s="2" t="s">
        <v>50</v>
      </c>
      <c r="H38" s="2" t="s">
        <v>51</v>
      </c>
      <c r="I38" s="2">
        <f>I34*J38</f>
        <v>5.4095999999999993</v>
      </c>
      <c r="J38" s="2">
        <v>16.099999999999998</v>
      </c>
      <c r="K38" s="2"/>
      <c r="L38" s="2"/>
      <c r="M38" s="2"/>
      <c r="N38" s="2"/>
      <c r="O38" s="2">
        <f t="shared" si="21"/>
        <v>81.63</v>
      </c>
      <c r="P38" s="2">
        <f t="shared" si="22"/>
        <v>81.63</v>
      </c>
      <c r="Q38" s="2">
        <f t="shared" si="23"/>
        <v>0</v>
      </c>
      <c r="R38" s="2">
        <f t="shared" si="24"/>
        <v>0</v>
      </c>
      <c r="S38" s="2">
        <f t="shared" si="25"/>
        <v>0</v>
      </c>
      <c r="T38" s="2">
        <f t="shared" si="26"/>
        <v>0</v>
      </c>
      <c r="U38" s="2">
        <f t="shared" si="27"/>
        <v>0</v>
      </c>
      <c r="V38" s="2">
        <f t="shared" si="28"/>
        <v>0</v>
      </c>
      <c r="W38" s="2">
        <f t="shared" si="29"/>
        <v>0</v>
      </c>
      <c r="X38" s="2">
        <f t="shared" si="30"/>
        <v>0</v>
      </c>
      <c r="Y38" s="2">
        <f t="shared" si="31"/>
        <v>0</v>
      </c>
      <c r="Z38" s="2"/>
      <c r="AA38" s="2">
        <v>16687810</v>
      </c>
      <c r="AB38" s="2">
        <f t="shared" si="32"/>
        <v>15.09</v>
      </c>
      <c r="AC38" s="2">
        <f t="shared" si="33"/>
        <v>15.09</v>
      </c>
      <c r="AD38" s="2">
        <f t="shared" si="34"/>
        <v>0</v>
      </c>
      <c r="AE38" s="2">
        <f t="shared" si="35"/>
        <v>0</v>
      </c>
      <c r="AF38" s="2">
        <f t="shared" si="36"/>
        <v>0</v>
      </c>
      <c r="AG38" s="2">
        <f t="shared" si="37"/>
        <v>0</v>
      </c>
      <c r="AH38" s="2">
        <f t="shared" si="38"/>
        <v>0</v>
      </c>
      <c r="AI38" s="2">
        <f t="shared" si="39"/>
        <v>0</v>
      </c>
      <c r="AJ38" s="2">
        <f t="shared" si="40"/>
        <v>0</v>
      </c>
      <c r="AK38" s="2">
        <v>15.09</v>
      </c>
      <c r="AL38" s="2">
        <v>15.09</v>
      </c>
      <c r="AM38" s="2">
        <v>0</v>
      </c>
      <c r="AN38" s="2">
        <v>0</v>
      </c>
      <c r="AO38" s="2">
        <v>0</v>
      </c>
      <c r="AP38" s="2">
        <v>0</v>
      </c>
      <c r="AQ38" s="2">
        <v>0</v>
      </c>
      <c r="AR38" s="2">
        <v>0</v>
      </c>
      <c r="AS38" s="2">
        <v>0</v>
      </c>
      <c r="AT38" s="2">
        <v>80</v>
      </c>
      <c r="AU38" s="2">
        <v>50</v>
      </c>
      <c r="AV38" s="2">
        <v>1</v>
      </c>
      <c r="AW38" s="2">
        <v>1</v>
      </c>
      <c r="AX38" s="2"/>
      <c r="AY38" s="2"/>
      <c r="AZ38" s="2">
        <v>1</v>
      </c>
      <c r="BA38" s="2">
        <v>1</v>
      </c>
      <c r="BB38" s="2">
        <v>1</v>
      </c>
      <c r="BC38" s="2">
        <v>1</v>
      </c>
      <c r="BD38" s="2" t="s">
        <v>6</v>
      </c>
      <c r="BE38" s="2" t="s">
        <v>6</v>
      </c>
      <c r="BF38" s="2" t="s">
        <v>6</v>
      </c>
      <c r="BG38" s="2" t="s">
        <v>6</v>
      </c>
      <c r="BH38" s="2">
        <v>3</v>
      </c>
      <c r="BI38" s="2">
        <v>1</v>
      </c>
      <c r="BJ38" s="2" t="s">
        <v>52</v>
      </c>
      <c r="BK38" s="2"/>
      <c r="BL38" s="2"/>
      <c r="BM38" s="2">
        <v>62001</v>
      </c>
      <c r="BN38" s="2">
        <v>0</v>
      </c>
      <c r="BO38" s="2" t="s">
        <v>6</v>
      </c>
      <c r="BP38" s="2">
        <v>0</v>
      </c>
      <c r="BQ38" s="2">
        <v>6</v>
      </c>
      <c r="BR38" s="2">
        <v>0</v>
      </c>
      <c r="BS38" s="2">
        <v>1</v>
      </c>
      <c r="BT38" s="2">
        <v>1</v>
      </c>
      <c r="BU38" s="2">
        <v>1</v>
      </c>
      <c r="BV38" s="2">
        <v>1</v>
      </c>
      <c r="BW38" s="2">
        <v>1</v>
      </c>
      <c r="BX38" s="2">
        <v>1</v>
      </c>
      <c r="BY38" s="2" t="s">
        <v>6</v>
      </c>
      <c r="BZ38" s="2">
        <v>80</v>
      </c>
      <c r="CA38" s="2">
        <v>50</v>
      </c>
      <c r="CB38" s="2"/>
      <c r="CC38" s="2"/>
      <c r="CD38" s="2"/>
      <c r="CE38" s="2"/>
      <c r="CF38" s="2">
        <v>0</v>
      </c>
      <c r="CG38" s="2">
        <v>0</v>
      </c>
      <c r="CH38" s="2"/>
      <c r="CI38" s="2"/>
      <c r="CJ38" s="2"/>
      <c r="CK38" s="2"/>
      <c r="CL38" s="2"/>
      <c r="CM38" s="2">
        <v>0</v>
      </c>
      <c r="CN38" s="2" t="s">
        <v>6</v>
      </c>
      <c r="CO38" s="2">
        <v>0</v>
      </c>
      <c r="CP38" s="2">
        <f t="shared" si="41"/>
        <v>81.63</v>
      </c>
      <c r="CQ38" s="2">
        <f t="shared" si="42"/>
        <v>15.09</v>
      </c>
      <c r="CR38" s="2">
        <f t="shared" si="43"/>
        <v>0</v>
      </c>
      <c r="CS38" s="2">
        <f t="shared" si="44"/>
        <v>0</v>
      </c>
      <c r="CT38" s="2">
        <f t="shared" si="45"/>
        <v>0</v>
      </c>
      <c r="CU38" s="2">
        <f t="shared" si="46"/>
        <v>0</v>
      </c>
      <c r="CV38" s="2">
        <f t="shared" si="47"/>
        <v>0</v>
      </c>
      <c r="CW38" s="2">
        <f t="shared" si="48"/>
        <v>0</v>
      </c>
      <c r="CX38" s="2">
        <f t="shared" si="49"/>
        <v>0</v>
      </c>
      <c r="CY38" s="2">
        <f t="shared" si="50"/>
        <v>0</v>
      </c>
      <c r="CZ38" s="2">
        <f t="shared" si="51"/>
        <v>0</v>
      </c>
      <c r="DA38" s="2"/>
      <c r="DB38" s="2"/>
      <c r="DC38" s="2" t="s">
        <v>6</v>
      </c>
      <c r="DD38" s="2" t="s">
        <v>6</v>
      </c>
      <c r="DE38" s="2" t="s">
        <v>6</v>
      </c>
      <c r="DF38" s="2" t="s">
        <v>6</v>
      </c>
      <c r="DG38" s="2" t="s">
        <v>6</v>
      </c>
      <c r="DH38" s="2" t="s">
        <v>6</v>
      </c>
      <c r="DI38" s="2" t="s">
        <v>6</v>
      </c>
      <c r="DJ38" s="2" t="s">
        <v>6</v>
      </c>
      <c r="DK38" s="2" t="s">
        <v>6</v>
      </c>
      <c r="DL38" s="2" t="s">
        <v>6</v>
      </c>
      <c r="DM38" s="2" t="s">
        <v>6</v>
      </c>
      <c r="DN38" s="2">
        <v>0</v>
      </c>
      <c r="DO38" s="2">
        <v>0</v>
      </c>
      <c r="DP38" s="2">
        <v>1</v>
      </c>
      <c r="DQ38" s="2">
        <v>1</v>
      </c>
      <c r="DR38" s="2"/>
      <c r="DS38" s="2"/>
      <c r="DT38" s="2"/>
      <c r="DU38" s="2">
        <v>1009</v>
      </c>
      <c r="DV38" s="2" t="s">
        <v>51</v>
      </c>
      <c r="DW38" s="2" t="s">
        <v>51</v>
      </c>
      <c r="DX38" s="2">
        <v>1</v>
      </c>
      <c r="DY38" s="2"/>
      <c r="DZ38" s="2"/>
      <c r="EA38" s="2"/>
      <c r="EB38" s="2"/>
      <c r="EC38" s="2"/>
      <c r="ED38" s="2"/>
      <c r="EE38" s="2">
        <v>16510571</v>
      </c>
      <c r="EF38" s="2">
        <v>6</v>
      </c>
      <c r="EG38" s="2" t="s">
        <v>29</v>
      </c>
      <c r="EH38" s="2">
        <v>0</v>
      </c>
      <c r="EI38" s="2" t="s">
        <v>6</v>
      </c>
      <c r="EJ38" s="2">
        <v>1</v>
      </c>
      <c r="EK38" s="2">
        <v>62001</v>
      </c>
      <c r="EL38" s="2" t="s">
        <v>41</v>
      </c>
      <c r="EM38" s="2" t="s">
        <v>42</v>
      </c>
      <c r="EN38" s="2"/>
      <c r="EO38" s="2" t="s">
        <v>6</v>
      </c>
      <c r="EP38" s="2"/>
      <c r="EQ38" s="2">
        <v>0</v>
      </c>
      <c r="ER38" s="2">
        <v>15.09</v>
      </c>
      <c r="ES38" s="2">
        <v>15.09</v>
      </c>
      <c r="ET38" s="2">
        <v>0</v>
      </c>
      <c r="EU38" s="2">
        <v>0</v>
      </c>
      <c r="EV38" s="2">
        <v>0</v>
      </c>
      <c r="EW38" s="2">
        <v>0</v>
      </c>
      <c r="EX38" s="2">
        <v>0</v>
      </c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>
        <v>0</v>
      </c>
      <c r="FR38" s="2">
        <f t="shared" si="52"/>
        <v>0</v>
      </c>
      <c r="FS38" s="2">
        <v>0</v>
      </c>
      <c r="FT38" s="2"/>
      <c r="FU38" s="2"/>
      <c r="FV38" s="2"/>
      <c r="FW38" s="2"/>
      <c r="FX38" s="2">
        <v>80</v>
      </c>
      <c r="FY38" s="2">
        <v>50</v>
      </c>
      <c r="FZ38" s="2"/>
      <c r="GA38" s="2" t="s">
        <v>6</v>
      </c>
      <c r="GB38" s="2"/>
      <c r="GC38" s="2"/>
      <c r="GD38" s="2">
        <v>0</v>
      </c>
      <c r="GE38" s="2"/>
      <c r="GF38" s="2">
        <v>1453462043</v>
      </c>
      <c r="GG38" s="2">
        <v>2</v>
      </c>
      <c r="GH38" s="2">
        <v>1</v>
      </c>
      <c r="GI38" s="2">
        <v>-2</v>
      </c>
      <c r="GJ38" s="2">
        <v>0</v>
      </c>
      <c r="GK38" s="2">
        <f>ROUND(R38*(R12)/100,2)</f>
        <v>0</v>
      </c>
      <c r="GL38" s="2">
        <f t="shared" si="53"/>
        <v>0</v>
      </c>
      <c r="GM38" s="2">
        <f t="shared" si="54"/>
        <v>81.63</v>
      </c>
      <c r="GN38" s="2">
        <f t="shared" si="55"/>
        <v>81.63</v>
      </c>
      <c r="GO38" s="2">
        <f t="shared" si="56"/>
        <v>0</v>
      </c>
      <c r="GP38" s="2">
        <f t="shared" si="57"/>
        <v>0</v>
      </c>
      <c r="GQ38" s="2"/>
      <c r="GR38" s="2">
        <v>0</v>
      </c>
      <c r="GS38" s="2">
        <v>3</v>
      </c>
      <c r="GT38" s="2">
        <v>0</v>
      </c>
      <c r="GU38" s="2" t="s">
        <v>6</v>
      </c>
      <c r="GV38" s="2">
        <f t="shared" si="58"/>
        <v>0</v>
      </c>
      <c r="GW38" s="2">
        <v>1</v>
      </c>
      <c r="GX38" s="2">
        <f t="shared" si="59"/>
        <v>0</v>
      </c>
      <c r="GY38" s="2"/>
      <c r="GZ38" s="2"/>
      <c r="HA38" s="2">
        <v>0</v>
      </c>
      <c r="HB38" s="2">
        <v>0</v>
      </c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>
        <v>0</v>
      </c>
      <c r="IL38" s="2"/>
      <c r="IM38" s="2"/>
      <c r="IN38" s="2"/>
      <c r="IO38" s="2"/>
      <c r="IP38" s="2"/>
      <c r="IQ38" s="2"/>
      <c r="IR38" s="2"/>
      <c r="IS38" s="2"/>
      <c r="IT38" s="2"/>
      <c r="IU38" s="2"/>
    </row>
    <row r="39" spans="1:255" x14ac:dyDescent="0.2">
      <c r="A39">
        <v>18</v>
      </c>
      <c r="B39">
        <v>1</v>
      </c>
      <c r="C39">
        <v>29</v>
      </c>
      <c r="E39" t="s">
        <v>48</v>
      </c>
      <c r="F39" t="s">
        <v>49</v>
      </c>
      <c r="G39" t="s">
        <v>50</v>
      </c>
      <c r="H39" t="s">
        <v>51</v>
      </c>
      <c r="I39">
        <f>I35*J39</f>
        <v>5.4095999999999993</v>
      </c>
      <c r="J39">
        <v>16.099999999999998</v>
      </c>
      <c r="O39">
        <f t="shared" si="21"/>
        <v>582.03</v>
      </c>
      <c r="P39">
        <f t="shared" si="22"/>
        <v>582.03</v>
      </c>
      <c r="Q39">
        <f t="shared" si="23"/>
        <v>0</v>
      </c>
      <c r="R39">
        <f t="shared" si="24"/>
        <v>0</v>
      </c>
      <c r="S39">
        <f t="shared" si="25"/>
        <v>0</v>
      </c>
      <c r="T39">
        <f t="shared" si="26"/>
        <v>0</v>
      </c>
      <c r="U39">
        <f t="shared" si="27"/>
        <v>0</v>
      </c>
      <c r="V39">
        <f t="shared" si="28"/>
        <v>0</v>
      </c>
      <c r="W39">
        <f t="shared" si="29"/>
        <v>0</v>
      </c>
      <c r="X39">
        <f t="shared" si="30"/>
        <v>0</v>
      </c>
      <c r="Y39">
        <f t="shared" si="31"/>
        <v>0</v>
      </c>
      <c r="AA39">
        <v>16687824</v>
      </c>
      <c r="AB39">
        <f t="shared" si="32"/>
        <v>15.09</v>
      </c>
      <c r="AC39">
        <f t="shared" si="33"/>
        <v>15.09</v>
      </c>
      <c r="AD39">
        <f t="shared" si="34"/>
        <v>0</v>
      </c>
      <c r="AE39">
        <f t="shared" si="35"/>
        <v>0</v>
      </c>
      <c r="AF39">
        <f t="shared" si="36"/>
        <v>0</v>
      </c>
      <c r="AG39">
        <f t="shared" si="37"/>
        <v>0</v>
      </c>
      <c r="AH39">
        <f t="shared" si="38"/>
        <v>0</v>
      </c>
      <c r="AI39">
        <f t="shared" si="39"/>
        <v>0</v>
      </c>
      <c r="AJ39">
        <f t="shared" si="40"/>
        <v>0</v>
      </c>
      <c r="AK39">
        <v>15.09</v>
      </c>
      <c r="AL39">
        <v>15.09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80</v>
      </c>
      <c r="AU39">
        <v>50</v>
      </c>
      <c r="AV39">
        <v>1</v>
      </c>
      <c r="AW39">
        <v>1</v>
      </c>
      <c r="AZ39">
        <v>7.13</v>
      </c>
      <c r="BA39">
        <v>1</v>
      </c>
      <c r="BB39">
        <v>1</v>
      </c>
      <c r="BC39">
        <v>7.13</v>
      </c>
      <c r="BD39" t="s">
        <v>6</v>
      </c>
      <c r="BE39" t="s">
        <v>6</v>
      </c>
      <c r="BF39" t="s">
        <v>6</v>
      </c>
      <c r="BG39" t="s">
        <v>6</v>
      </c>
      <c r="BH39">
        <v>3</v>
      </c>
      <c r="BI39">
        <v>1</v>
      </c>
      <c r="BJ39" t="s">
        <v>52</v>
      </c>
      <c r="BM39">
        <v>62001</v>
      </c>
      <c r="BN39">
        <v>0</v>
      </c>
      <c r="BO39" t="s">
        <v>6</v>
      </c>
      <c r="BP39">
        <v>0</v>
      </c>
      <c r="BQ39">
        <v>6</v>
      </c>
      <c r="BR39">
        <v>0</v>
      </c>
      <c r="BS39">
        <v>1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6</v>
      </c>
      <c r="BZ39">
        <v>80</v>
      </c>
      <c r="CA39">
        <v>50</v>
      </c>
      <c r="CF39">
        <v>0</v>
      </c>
      <c r="CG39">
        <v>0</v>
      </c>
      <c r="CM39">
        <v>0</v>
      </c>
      <c r="CN39" t="s">
        <v>6</v>
      </c>
      <c r="CO39">
        <v>0</v>
      </c>
      <c r="CP39">
        <f t="shared" si="41"/>
        <v>582.03</v>
      </c>
      <c r="CQ39">
        <f t="shared" si="42"/>
        <v>107.5917</v>
      </c>
      <c r="CR39">
        <f t="shared" si="43"/>
        <v>0</v>
      </c>
      <c r="CS39">
        <f t="shared" si="44"/>
        <v>0</v>
      </c>
      <c r="CT39">
        <f t="shared" si="45"/>
        <v>0</v>
      </c>
      <c r="CU39">
        <f t="shared" si="46"/>
        <v>0</v>
      </c>
      <c r="CV39">
        <f t="shared" si="47"/>
        <v>0</v>
      </c>
      <c r="CW39">
        <f t="shared" si="48"/>
        <v>0</v>
      </c>
      <c r="CX39">
        <f t="shared" si="49"/>
        <v>0</v>
      </c>
      <c r="CY39">
        <f t="shared" si="50"/>
        <v>0</v>
      </c>
      <c r="CZ39">
        <f t="shared" si="51"/>
        <v>0</v>
      </c>
      <c r="DC39" t="s">
        <v>6</v>
      </c>
      <c r="DD39" t="s">
        <v>6</v>
      </c>
      <c r="DE39" t="s">
        <v>6</v>
      </c>
      <c r="DF39" t="s">
        <v>6</v>
      </c>
      <c r="DG39" t="s">
        <v>6</v>
      </c>
      <c r="DH39" t="s">
        <v>6</v>
      </c>
      <c r="DI39" t="s">
        <v>6</v>
      </c>
      <c r="DJ39" t="s">
        <v>6</v>
      </c>
      <c r="DK39" t="s">
        <v>6</v>
      </c>
      <c r="DL39" t="s">
        <v>6</v>
      </c>
      <c r="DM39" t="s">
        <v>6</v>
      </c>
      <c r="DN39">
        <v>0</v>
      </c>
      <c r="DO39">
        <v>0</v>
      </c>
      <c r="DP39">
        <v>1</v>
      </c>
      <c r="DQ39">
        <v>1</v>
      </c>
      <c r="DU39">
        <v>1009</v>
      </c>
      <c r="DV39" t="s">
        <v>51</v>
      </c>
      <c r="DW39" t="s">
        <v>51</v>
      </c>
      <c r="DX39">
        <v>1</v>
      </c>
      <c r="EE39">
        <v>16510571</v>
      </c>
      <c r="EF39">
        <v>6</v>
      </c>
      <c r="EG39" t="s">
        <v>29</v>
      </c>
      <c r="EH39">
        <v>0</v>
      </c>
      <c r="EI39" t="s">
        <v>6</v>
      </c>
      <c r="EJ39">
        <v>1</v>
      </c>
      <c r="EK39">
        <v>62001</v>
      </c>
      <c r="EL39" t="s">
        <v>41</v>
      </c>
      <c r="EM39" t="s">
        <v>42</v>
      </c>
      <c r="EO39" t="s">
        <v>6</v>
      </c>
      <c r="EQ39">
        <v>0</v>
      </c>
      <c r="ER39">
        <v>15.09</v>
      </c>
      <c r="ES39">
        <v>15.09</v>
      </c>
      <c r="ET39">
        <v>0</v>
      </c>
      <c r="EU39">
        <v>0</v>
      </c>
      <c r="EV39">
        <v>0</v>
      </c>
      <c r="EW39">
        <v>0</v>
      </c>
      <c r="EX39">
        <v>0</v>
      </c>
      <c r="FQ39">
        <v>0</v>
      </c>
      <c r="FR39">
        <f t="shared" si="52"/>
        <v>0</v>
      </c>
      <c r="FS39">
        <v>0</v>
      </c>
      <c r="FX39">
        <v>80</v>
      </c>
      <c r="FY39">
        <v>50</v>
      </c>
      <c r="GA39" t="s">
        <v>6</v>
      </c>
      <c r="GD39">
        <v>0</v>
      </c>
      <c r="GF39">
        <v>1453462043</v>
      </c>
      <c r="GG39">
        <v>1</v>
      </c>
      <c r="GH39">
        <v>1</v>
      </c>
      <c r="GI39">
        <v>4</v>
      </c>
      <c r="GJ39">
        <v>0</v>
      </c>
      <c r="GK39">
        <f>ROUND(R39*(S12)/100,2)</f>
        <v>0</v>
      </c>
      <c r="GL39">
        <f t="shared" si="53"/>
        <v>0</v>
      </c>
      <c r="GM39">
        <f t="shared" si="54"/>
        <v>582.03</v>
      </c>
      <c r="GN39">
        <f t="shared" si="55"/>
        <v>582.03</v>
      </c>
      <c r="GO39">
        <f t="shared" si="56"/>
        <v>0</v>
      </c>
      <c r="GP39">
        <f t="shared" si="57"/>
        <v>0</v>
      </c>
      <c r="GR39">
        <v>0</v>
      </c>
      <c r="GS39">
        <v>3</v>
      </c>
      <c r="GT39">
        <v>0</v>
      </c>
      <c r="GU39" t="s">
        <v>6</v>
      </c>
      <c r="GV39">
        <f t="shared" si="58"/>
        <v>0</v>
      </c>
      <c r="GW39">
        <v>1</v>
      </c>
      <c r="GX39">
        <f t="shared" si="59"/>
        <v>0</v>
      </c>
      <c r="HA39">
        <v>0</v>
      </c>
      <c r="HB39">
        <v>0</v>
      </c>
      <c r="IK39">
        <v>0</v>
      </c>
    </row>
    <row r="40" spans="1:255" x14ac:dyDescent="0.2">
      <c r="A40" s="2">
        <v>17</v>
      </c>
      <c r="B40" s="2">
        <v>1</v>
      </c>
      <c r="C40" s="2">
        <f>ROW(SmtRes!A39)</f>
        <v>39</v>
      </c>
      <c r="D40" s="2">
        <f>ROW(EtalonRes!A40)</f>
        <v>40</v>
      </c>
      <c r="E40" s="2" t="s">
        <v>53</v>
      </c>
      <c r="F40" s="2" t="s">
        <v>54</v>
      </c>
      <c r="G40" s="2" t="s">
        <v>55</v>
      </c>
      <c r="H40" s="2" t="s">
        <v>18</v>
      </c>
      <c r="I40" s="2">
        <f>ROUND(33.6/100,9)</f>
        <v>0.33600000000000002</v>
      </c>
      <c r="J40" s="2">
        <v>0</v>
      </c>
      <c r="K40" s="2"/>
      <c r="L40" s="2"/>
      <c r="M40" s="2"/>
      <c r="N40" s="2"/>
      <c r="O40" s="2">
        <f t="shared" si="21"/>
        <v>64.73</v>
      </c>
      <c r="P40" s="2">
        <f t="shared" si="22"/>
        <v>13.4</v>
      </c>
      <c r="Q40" s="2">
        <f t="shared" si="23"/>
        <v>0.94</v>
      </c>
      <c r="R40" s="2">
        <f t="shared" si="24"/>
        <v>0.15</v>
      </c>
      <c r="S40" s="2">
        <f t="shared" si="25"/>
        <v>50.39</v>
      </c>
      <c r="T40" s="2">
        <f t="shared" si="26"/>
        <v>0</v>
      </c>
      <c r="U40" s="2">
        <f t="shared" si="27"/>
        <v>5.7657600000000002</v>
      </c>
      <c r="V40" s="2">
        <f t="shared" si="28"/>
        <v>1.3440000000000001E-2</v>
      </c>
      <c r="W40" s="2">
        <f t="shared" si="29"/>
        <v>0</v>
      </c>
      <c r="X40" s="2">
        <f t="shared" si="30"/>
        <v>40.43</v>
      </c>
      <c r="Y40" s="2">
        <f t="shared" si="31"/>
        <v>25.27</v>
      </c>
      <c r="Z40" s="2"/>
      <c r="AA40" s="2">
        <v>16687810</v>
      </c>
      <c r="AB40" s="2">
        <f t="shared" si="32"/>
        <v>192.67</v>
      </c>
      <c r="AC40" s="2">
        <f t="shared" si="33"/>
        <v>39.89</v>
      </c>
      <c r="AD40" s="2">
        <f t="shared" si="34"/>
        <v>2.8</v>
      </c>
      <c r="AE40" s="2">
        <f t="shared" si="35"/>
        <v>0.46</v>
      </c>
      <c r="AF40" s="2">
        <f t="shared" si="36"/>
        <v>149.97999999999999</v>
      </c>
      <c r="AG40" s="2">
        <f t="shared" si="37"/>
        <v>0</v>
      </c>
      <c r="AH40" s="2">
        <f t="shared" si="38"/>
        <v>17.16</v>
      </c>
      <c r="AI40" s="2">
        <f t="shared" si="39"/>
        <v>0.04</v>
      </c>
      <c r="AJ40" s="2">
        <f t="shared" si="40"/>
        <v>0</v>
      </c>
      <c r="AK40" s="2">
        <v>192.67</v>
      </c>
      <c r="AL40" s="2">
        <v>39.89</v>
      </c>
      <c r="AM40" s="2">
        <v>2.8</v>
      </c>
      <c r="AN40" s="2">
        <v>0.46</v>
      </c>
      <c r="AO40" s="2">
        <v>149.97999999999999</v>
      </c>
      <c r="AP40" s="2">
        <v>0</v>
      </c>
      <c r="AQ40" s="2">
        <v>17.16</v>
      </c>
      <c r="AR40" s="2">
        <v>0.04</v>
      </c>
      <c r="AS40" s="2">
        <v>0</v>
      </c>
      <c r="AT40" s="2">
        <v>80</v>
      </c>
      <c r="AU40" s="2">
        <v>50</v>
      </c>
      <c r="AV40" s="2">
        <v>1</v>
      </c>
      <c r="AW40" s="2">
        <v>1</v>
      </c>
      <c r="AX40" s="2"/>
      <c r="AY40" s="2"/>
      <c r="AZ40" s="2">
        <v>1</v>
      </c>
      <c r="BA40" s="2">
        <v>1</v>
      </c>
      <c r="BB40" s="2">
        <v>1</v>
      </c>
      <c r="BC40" s="2">
        <v>1</v>
      </c>
      <c r="BD40" s="2" t="s">
        <v>6</v>
      </c>
      <c r="BE40" s="2" t="s">
        <v>6</v>
      </c>
      <c r="BF40" s="2" t="s">
        <v>6</v>
      </c>
      <c r="BG40" s="2" t="s">
        <v>6</v>
      </c>
      <c r="BH40" s="2">
        <v>0</v>
      </c>
      <c r="BI40" s="2">
        <v>1</v>
      </c>
      <c r="BJ40" s="2" t="s">
        <v>56</v>
      </c>
      <c r="BK40" s="2"/>
      <c r="BL40" s="2"/>
      <c r="BM40" s="2">
        <v>62001</v>
      </c>
      <c r="BN40" s="2">
        <v>0</v>
      </c>
      <c r="BO40" s="2" t="s">
        <v>6</v>
      </c>
      <c r="BP40" s="2">
        <v>0</v>
      </c>
      <c r="BQ40" s="2">
        <v>6</v>
      </c>
      <c r="BR40" s="2">
        <v>0</v>
      </c>
      <c r="BS40" s="2">
        <v>1</v>
      </c>
      <c r="BT40" s="2">
        <v>1</v>
      </c>
      <c r="BU40" s="2">
        <v>1</v>
      </c>
      <c r="BV40" s="2">
        <v>1</v>
      </c>
      <c r="BW40" s="2">
        <v>1</v>
      </c>
      <c r="BX40" s="2">
        <v>1</v>
      </c>
      <c r="BY40" s="2" t="s">
        <v>6</v>
      </c>
      <c r="BZ40" s="2">
        <v>80</v>
      </c>
      <c r="CA40" s="2">
        <v>50</v>
      </c>
      <c r="CB40" s="2"/>
      <c r="CC40" s="2"/>
      <c r="CD40" s="2"/>
      <c r="CE40" s="2"/>
      <c r="CF40" s="2">
        <v>0</v>
      </c>
      <c r="CG40" s="2">
        <v>0</v>
      </c>
      <c r="CH40" s="2"/>
      <c r="CI40" s="2"/>
      <c r="CJ40" s="2"/>
      <c r="CK40" s="2"/>
      <c r="CL40" s="2"/>
      <c r="CM40" s="2">
        <v>0</v>
      </c>
      <c r="CN40" s="2" t="s">
        <v>6</v>
      </c>
      <c r="CO40" s="2">
        <v>0</v>
      </c>
      <c r="CP40" s="2">
        <f t="shared" si="41"/>
        <v>64.73</v>
      </c>
      <c r="CQ40" s="2">
        <f t="shared" si="42"/>
        <v>39.89</v>
      </c>
      <c r="CR40" s="2">
        <f t="shared" si="43"/>
        <v>2.8</v>
      </c>
      <c r="CS40" s="2">
        <f t="shared" si="44"/>
        <v>0.46</v>
      </c>
      <c r="CT40" s="2">
        <f t="shared" si="45"/>
        <v>149.97999999999999</v>
      </c>
      <c r="CU40" s="2">
        <f t="shared" si="46"/>
        <v>0</v>
      </c>
      <c r="CV40" s="2">
        <f t="shared" si="47"/>
        <v>17.16</v>
      </c>
      <c r="CW40" s="2">
        <f t="shared" si="48"/>
        <v>0.04</v>
      </c>
      <c r="CX40" s="2">
        <f t="shared" si="49"/>
        <v>0</v>
      </c>
      <c r="CY40" s="2">
        <f t="shared" si="50"/>
        <v>40.431999999999995</v>
      </c>
      <c r="CZ40" s="2">
        <f t="shared" si="51"/>
        <v>25.27</v>
      </c>
      <c r="DA40" s="2"/>
      <c r="DB40" s="2"/>
      <c r="DC40" s="2" t="s">
        <v>6</v>
      </c>
      <c r="DD40" s="2" t="s">
        <v>6</v>
      </c>
      <c r="DE40" s="2" t="s">
        <v>6</v>
      </c>
      <c r="DF40" s="2" t="s">
        <v>6</v>
      </c>
      <c r="DG40" s="2" t="s">
        <v>6</v>
      </c>
      <c r="DH40" s="2" t="s">
        <v>6</v>
      </c>
      <c r="DI40" s="2" t="s">
        <v>6</v>
      </c>
      <c r="DJ40" s="2" t="s">
        <v>6</v>
      </c>
      <c r="DK40" s="2" t="s">
        <v>6</v>
      </c>
      <c r="DL40" s="2" t="s">
        <v>6</v>
      </c>
      <c r="DM40" s="2" t="s">
        <v>6</v>
      </c>
      <c r="DN40" s="2">
        <v>0</v>
      </c>
      <c r="DO40" s="2">
        <v>0</v>
      </c>
      <c r="DP40" s="2">
        <v>1</v>
      </c>
      <c r="DQ40" s="2">
        <v>1</v>
      </c>
      <c r="DR40" s="2"/>
      <c r="DS40" s="2"/>
      <c r="DT40" s="2"/>
      <c r="DU40" s="2">
        <v>1005</v>
      </c>
      <c r="DV40" s="2" t="s">
        <v>18</v>
      </c>
      <c r="DW40" s="2" t="s">
        <v>18</v>
      </c>
      <c r="DX40" s="2">
        <v>100</v>
      </c>
      <c r="DY40" s="2"/>
      <c r="DZ40" s="2"/>
      <c r="EA40" s="2"/>
      <c r="EB40" s="2"/>
      <c r="EC40" s="2"/>
      <c r="ED40" s="2"/>
      <c r="EE40" s="2">
        <v>16510571</v>
      </c>
      <c r="EF40" s="2">
        <v>6</v>
      </c>
      <c r="EG40" s="2" t="s">
        <v>29</v>
      </c>
      <c r="EH40" s="2">
        <v>0</v>
      </c>
      <c r="EI40" s="2" t="s">
        <v>6</v>
      </c>
      <c r="EJ40" s="2">
        <v>1</v>
      </c>
      <c r="EK40" s="2">
        <v>62001</v>
      </c>
      <c r="EL40" s="2" t="s">
        <v>41</v>
      </c>
      <c r="EM40" s="2" t="s">
        <v>42</v>
      </c>
      <c r="EN40" s="2"/>
      <c r="EO40" s="2" t="s">
        <v>6</v>
      </c>
      <c r="EP40" s="2"/>
      <c r="EQ40" s="2">
        <v>0</v>
      </c>
      <c r="ER40" s="2">
        <v>192.67</v>
      </c>
      <c r="ES40" s="2">
        <v>39.89</v>
      </c>
      <c r="ET40" s="2">
        <v>2.8</v>
      </c>
      <c r="EU40" s="2">
        <v>0.46</v>
      </c>
      <c r="EV40" s="2">
        <v>149.97999999999999</v>
      </c>
      <c r="EW40" s="2">
        <v>17.16</v>
      </c>
      <c r="EX40" s="2">
        <v>0.04</v>
      </c>
      <c r="EY40" s="2">
        <v>0</v>
      </c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>
        <v>0</v>
      </c>
      <c r="FR40" s="2">
        <f t="shared" si="52"/>
        <v>0</v>
      </c>
      <c r="FS40" s="2">
        <v>0</v>
      </c>
      <c r="FT40" s="2"/>
      <c r="FU40" s="2"/>
      <c r="FV40" s="2"/>
      <c r="FW40" s="2"/>
      <c r="FX40" s="2">
        <v>80</v>
      </c>
      <c r="FY40" s="2">
        <v>50</v>
      </c>
      <c r="FZ40" s="2"/>
      <c r="GA40" s="2" t="s">
        <v>6</v>
      </c>
      <c r="GB40" s="2"/>
      <c r="GC40" s="2"/>
      <c r="GD40" s="2">
        <v>0</v>
      </c>
      <c r="GE40" s="2"/>
      <c r="GF40" s="2">
        <v>-1709737594</v>
      </c>
      <c r="GG40" s="2">
        <v>2</v>
      </c>
      <c r="GH40" s="2">
        <v>1</v>
      </c>
      <c r="GI40" s="2">
        <v>-2</v>
      </c>
      <c r="GJ40" s="2">
        <v>0</v>
      </c>
      <c r="GK40" s="2">
        <f>ROUND(R40*(R12)/100,2)</f>
        <v>0</v>
      </c>
      <c r="GL40" s="2">
        <f t="shared" si="53"/>
        <v>0</v>
      </c>
      <c r="GM40" s="2">
        <f t="shared" si="54"/>
        <v>130.43</v>
      </c>
      <c r="GN40" s="2">
        <f t="shared" si="55"/>
        <v>130.43</v>
      </c>
      <c r="GO40" s="2">
        <f t="shared" si="56"/>
        <v>0</v>
      </c>
      <c r="GP40" s="2">
        <f t="shared" si="57"/>
        <v>0</v>
      </c>
      <c r="GQ40" s="2"/>
      <c r="GR40" s="2">
        <v>0</v>
      </c>
      <c r="GS40" s="2">
        <v>3</v>
      </c>
      <c r="GT40" s="2">
        <v>0</v>
      </c>
      <c r="GU40" s="2" t="s">
        <v>6</v>
      </c>
      <c r="GV40" s="2">
        <f t="shared" si="58"/>
        <v>0</v>
      </c>
      <c r="GW40" s="2">
        <v>1</v>
      </c>
      <c r="GX40" s="2">
        <f t="shared" si="59"/>
        <v>0</v>
      </c>
      <c r="GY40" s="2"/>
      <c r="GZ40" s="2"/>
      <c r="HA40" s="2">
        <v>0</v>
      </c>
      <c r="HB40" s="2">
        <v>0</v>
      </c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>
        <v>0</v>
      </c>
      <c r="IL40" s="2"/>
      <c r="IM40" s="2"/>
      <c r="IN40" s="2"/>
      <c r="IO40" s="2"/>
      <c r="IP40" s="2"/>
      <c r="IQ40" s="2"/>
      <c r="IR40" s="2"/>
      <c r="IS40" s="2"/>
      <c r="IT40" s="2"/>
      <c r="IU40" s="2"/>
    </row>
    <row r="41" spans="1:255" x14ac:dyDescent="0.2">
      <c r="A41">
        <v>17</v>
      </c>
      <c r="B41">
        <v>1</v>
      </c>
      <c r="C41">
        <f>ROW(SmtRes!A48)</f>
        <v>48</v>
      </c>
      <c r="D41">
        <f>ROW(EtalonRes!A48)</f>
        <v>48</v>
      </c>
      <c r="E41" t="s">
        <v>53</v>
      </c>
      <c r="F41" t="s">
        <v>54</v>
      </c>
      <c r="G41" t="s">
        <v>55</v>
      </c>
      <c r="H41" t="s">
        <v>18</v>
      </c>
      <c r="I41">
        <f>ROUND(33.6/100,9)</f>
        <v>0.33600000000000002</v>
      </c>
      <c r="J41">
        <v>0</v>
      </c>
      <c r="O41">
        <f t="shared" si="21"/>
        <v>461.57</v>
      </c>
      <c r="P41">
        <f t="shared" si="22"/>
        <v>95.56</v>
      </c>
      <c r="Q41">
        <f t="shared" si="23"/>
        <v>6.71</v>
      </c>
      <c r="R41">
        <f t="shared" si="24"/>
        <v>1.1000000000000001</v>
      </c>
      <c r="S41">
        <f t="shared" si="25"/>
        <v>359.3</v>
      </c>
      <c r="T41">
        <f t="shared" si="26"/>
        <v>0</v>
      </c>
      <c r="U41">
        <f t="shared" si="27"/>
        <v>5.7657600000000002</v>
      </c>
      <c r="V41">
        <f t="shared" si="28"/>
        <v>1.3440000000000001E-2</v>
      </c>
      <c r="W41">
        <f t="shared" si="29"/>
        <v>0</v>
      </c>
      <c r="X41">
        <f t="shared" si="30"/>
        <v>288.32</v>
      </c>
      <c r="Y41">
        <f t="shared" si="31"/>
        <v>180.2</v>
      </c>
      <c r="AA41">
        <v>16687824</v>
      </c>
      <c r="AB41">
        <f t="shared" si="32"/>
        <v>192.67</v>
      </c>
      <c r="AC41">
        <f t="shared" si="33"/>
        <v>39.89</v>
      </c>
      <c r="AD41">
        <f t="shared" si="34"/>
        <v>2.8</v>
      </c>
      <c r="AE41">
        <f t="shared" si="35"/>
        <v>0.46</v>
      </c>
      <c r="AF41">
        <f t="shared" si="36"/>
        <v>149.97999999999999</v>
      </c>
      <c r="AG41">
        <f t="shared" si="37"/>
        <v>0</v>
      </c>
      <c r="AH41">
        <f t="shared" si="38"/>
        <v>17.16</v>
      </c>
      <c r="AI41">
        <f t="shared" si="39"/>
        <v>0.04</v>
      </c>
      <c r="AJ41">
        <f t="shared" si="40"/>
        <v>0</v>
      </c>
      <c r="AK41">
        <v>192.67</v>
      </c>
      <c r="AL41">
        <v>39.89</v>
      </c>
      <c r="AM41">
        <v>2.8</v>
      </c>
      <c r="AN41">
        <v>0.46</v>
      </c>
      <c r="AO41">
        <v>149.97999999999999</v>
      </c>
      <c r="AP41">
        <v>0</v>
      </c>
      <c r="AQ41">
        <v>17.16</v>
      </c>
      <c r="AR41">
        <v>0.04</v>
      </c>
      <c r="AS41">
        <v>0</v>
      </c>
      <c r="AT41">
        <v>80</v>
      </c>
      <c r="AU41">
        <v>50</v>
      </c>
      <c r="AV41">
        <v>1</v>
      </c>
      <c r="AW41">
        <v>1</v>
      </c>
      <c r="AZ41">
        <v>7.13</v>
      </c>
      <c r="BA41">
        <v>7.13</v>
      </c>
      <c r="BB41">
        <v>7.13</v>
      </c>
      <c r="BC41">
        <v>7.13</v>
      </c>
      <c r="BD41" t="s">
        <v>6</v>
      </c>
      <c r="BE41" t="s">
        <v>6</v>
      </c>
      <c r="BF41" t="s">
        <v>6</v>
      </c>
      <c r="BG41" t="s">
        <v>6</v>
      </c>
      <c r="BH41">
        <v>0</v>
      </c>
      <c r="BI41">
        <v>1</v>
      </c>
      <c r="BJ41" t="s">
        <v>56</v>
      </c>
      <c r="BM41">
        <v>62001</v>
      </c>
      <c r="BN41">
        <v>0</v>
      </c>
      <c r="BO41" t="s">
        <v>6</v>
      </c>
      <c r="BP41">
        <v>0</v>
      </c>
      <c r="BQ41">
        <v>6</v>
      </c>
      <c r="BR41">
        <v>0</v>
      </c>
      <c r="BS41">
        <v>7.13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6</v>
      </c>
      <c r="BZ41">
        <v>80</v>
      </c>
      <c r="CA41">
        <v>50</v>
      </c>
      <c r="CF41">
        <v>0</v>
      </c>
      <c r="CG41">
        <v>0</v>
      </c>
      <c r="CM41">
        <v>0</v>
      </c>
      <c r="CN41" t="s">
        <v>6</v>
      </c>
      <c r="CO41">
        <v>0</v>
      </c>
      <c r="CP41">
        <f t="shared" si="41"/>
        <v>461.57</v>
      </c>
      <c r="CQ41">
        <f t="shared" si="42"/>
        <v>284.41570000000002</v>
      </c>
      <c r="CR41">
        <f t="shared" si="43"/>
        <v>19.963999999999999</v>
      </c>
      <c r="CS41">
        <f t="shared" si="44"/>
        <v>3.2798000000000003</v>
      </c>
      <c r="CT41">
        <f t="shared" si="45"/>
        <v>1069.3573999999999</v>
      </c>
      <c r="CU41">
        <f t="shared" si="46"/>
        <v>0</v>
      </c>
      <c r="CV41">
        <f t="shared" si="47"/>
        <v>17.16</v>
      </c>
      <c r="CW41">
        <f t="shared" si="48"/>
        <v>0.04</v>
      </c>
      <c r="CX41">
        <f t="shared" si="49"/>
        <v>0</v>
      </c>
      <c r="CY41">
        <f t="shared" si="50"/>
        <v>288.32000000000005</v>
      </c>
      <c r="CZ41">
        <f t="shared" si="51"/>
        <v>180.2</v>
      </c>
      <c r="DC41" t="s">
        <v>6</v>
      </c>
      <c r="DD41" t="s">
        <v>6</v>
      </c>
      <c r="DE41" t="s">
        <v>6</v>
      </c>
      <c r="DF41" t="s">
        <v>6</v>
      </c>
      <c r="DG41" t="s">
        <v>6</v>
      </c>
      <c r="DH41" t="s">
        <v>6</v>
      </c>
      <c r="DI41" t="s">
        <v>6</v>
      </c>
      <c r="DJ41" t="s">
        <v>6</v>
      </c>
      <c r="DK41" t="s">
        <v>6</v>
      </c>
      <c r="DL41" t="s">
        <v>6</v>
      </c>
      <c r="DM41" t="s">
        <v>6</v>
      </c>
      <c r="DN41">
        <v>0</v>
      </c>
      <c r="DO41">
        <v>0</v>
      </c>
      <c r="DP41">
        <v>1</v>
      </c>
      <c r="DQ41">
        <v>1</v>
      </c>
      <c r="DU41">
        <v>1005</v>
      </c>
      <c r="DV41" t="s">
        <v>18</v>
      </c>
      <c r="DW41" t="s">
        <v>18</v>
      </c>
      <c r="DX41">
        <v>100</v>
      </c>
      <c r="EE41">
        <v>16510571</v>
      </c>
      <c r="EF41">
        <v>6</v>
      </c>
      <c r="EG41" t="s">
        <v>29</v>
      </c>
      <c r="EH41">
        <v>0</v>
      </c>
      <c r="EI41" t="s">
        <v>6</v>
      </c>
      <c r="EJ41">
        <v>1</v>
      </c>
      <c r="EK41">
        <v>62001</v>
      </c>
      <c r="EL41" t="s">
        <v>41</v>
      </c>
      <c r="EM41" t="s">
        <v>42</v>
      </c>
      <c r="EO41" t="s">
        <v>6</v>
      </c>
      <c r="EQ41">
        <v>0</v>
      </c>
      <c r="ER41">
        <v>192.67</v>
      </c>
      <c r="ES41">
        <v>39.89</v>
      </c>
      <c r="ET41">
        <v>2.8</v>
      </c>
      <c r="EU41">
        <v>0.46</v>
      </c>
      <c r="EV41">
        <v>149.97999999999999</v>
      </c>
      <c r="EW41">
        <v>17.16</v>
      </c>
      <c r="EX41">
        <v>0.04</v>
      </c>
      <c r="EY41">
        <v>0</v>
      </c>
      <c r="FQ41">
        <v>0</v>
      </c>
      <c r="FR41">
        <f t="shared" si="52"/>
        <v>0</v>
      </c>
      <c r="FS41">
        <v>0</v>
      </c>
      <c r="FX41">
        <v>80</v>
      </c>
      <c r="FY41">
        <v>50</v>
      </c>
      <c r="GA41" t="s">
        <v>6</v>
      </c>
      <c r="GD41">
        <v>0</v>
      </c>
      <c r="GF41">
        <v>-1709737594</v>
      </c>
      <c r="GG41">
        <v>1</v>
      </c>
      <c r="GH41">
        <v>1</v>
      </c>
      <c r="GI41">
        <v>4</v>
      </c>
      <c r="GJ41">
        <v>0</v>
      </c>
      <c r="GK41">
        <f>ROUND(R41*(S12)/100,2)</f>
        <v>0</v>
      </c>
      <c r="GL41">
        <f t="shared" si="53"/>
        <v>0</v>
      </c>
      <c r="GM41">
        <f t="shared" si="54"/>
        <v>930.09</v>
      </c>
      <c r="GN41">
        <f t="shared" si="55"/>
        <v>930.09</v>
      </c>
      <c r="GO41">
        <f t="shared" si="56"/>
        <v>0</v>
      </c>
      <c r="GP41">
        <f t="shared" si="57"/>
        <v>0</v>
      </c>
      <c r="GR41">
        <v>0</v>
      </c>
      <c r="GS41">
        <v>3</v>
      </c>
      <c r="GT41">
        <v>0</v>
      </c>
      <c r="GU41" t="s">
        <v>6</v>
      </c>
      <c r="GV41">
        <f t="shared" si="58"/>
        <v>0</v>
      </c>
      <c r="GW41">
        <v>1</v>
      </c>
      <c r="GX41">
        <f t="shared" si="59"/>
        <v>0</v>
      </c>
      <c r="HA41">
        <v>0</v>
      </c>
      <c r="HB41">
        <v>0</v>
      </c>
      <c r="IK41">
        <v>0</v>
      </c>
    </row>
    <row r="42" spans="1:255" x14ac:dyDescent="0.2">
      <c r="A42" s="2">
        <v>18</v>
      </c>
      <c r="B42" s="2">
        <v>1</v>
      </c>
      <c r="C42" s="2">
        <v>38</v>
      </c>
      <c r="D42" s="2"/>
      <c r="E42" s="2" t="s">
        <v>57</v>
      </c>
      <c r="F42" s="2" t="s">
        <v>58</v>
      </c>
      <c r="G42" s="2" t="s">
        <v>59</v>
      </c>
      <c r="H42" s="2" t="s">
        <v>46</v>
      </c>
      <c r="I42" s="2">
        <f>I40*J42</f>
        <v>4.7039999999999998E-3</v>
      </c>
      <c r="J42" s="2">
        <v>1.3999999999999999E-2</v>
      </c>
      <c r="K42" s="2"/>
      <c r="L42" s="2"/>
      <c r="M42" s="2"/>
      <c r="N42" s="2"/>
      <c r="O42" s="2">
        <f t="shared" si="21"/>
        <v>0</v>
      </c>
      <c r="P42" s="2">
        <f t="shared" si="22"/>
        <v>0</v>
      </c>
      <c r="Q42" s="2">
        <f t="shared" si="23"/>
        <v>0</v>
      </c>
      <c r="R42" s="2">
        <f t="shared" si="24"/>
        <v>0</v>
      </c>
      <c r="S42" s="2">
        <f t="shared" si="25"/>
        <v>0</v>
      </c>
      <c r="T42" s="2">
        <f t="shared" si="26"/>
        <v>0</v>
      </c>
      <c r="U42" s="2">
        <f t="shared" si="27"/>
        <v>0</v>
      </c>
      <c r="V42" s="2">
        <f t="shared" si="28"/>
        <v>0</v>
      </c>
      <c r="W42" s="2">
        <f t="shared" si="29"/>
        <v>0</v>
      </c>
      <c r="X42" s="2">
        <f t="shared" si="30"/>
        <v>0</v>
      </c>
      <c r="Y42" s="2">
        <f t="shared" si="31"/>
        <v>0</v>
      </c>
      <c r="Z42" s="2"/>
      <c r="AA42" s="2">
        <v>16687810</v>
      </c>
      <c r="AB42" s="2">
        <f t="shared" si="32"/>
        <v>0</v>
      </c>
      <c r="AC42" s="2">
        <f t="shared" si="33"/>
        <v>0</v>
      </c>
      <c r="AD42" s="2">
        <f t="shared" si="34"/>
        <v>0</v>
      </c>
      <c r="AE42" s="2">
        <f t="shared" si="35"/>
        <v>0</v>
      </c>
      <c r="AF42" s="2">
        <f t="shared" si="36"/>
        <v>0</v>
      </c>
      <c r="AG42" s="2">
        <f t="shared" si="37"/>
        <v>0</v>
      </c>
      <c r="AH42" s="2">
        <f t="shared" si="38"/>
        <v>0</v>
      </c>
      <c r="AI42" s="2">
        <f t="shared" si="39"/>
        <v>0</v>
      </c>
      <c r="AJ42" s="2">
        <f t="shared" si="40"/>
        <v>0</v>
      </c>
      <c r="AK42" s="2">
        <v>0</v>
      </c>
      <c r="AL42" s="2">
        <v>0</v>
      </c>
      <c r="AM42" s="2">
        <v>0</v>
      </c>
      <c r="AN42" s="2">
        <v>0</v>
      </c>
      <c r="AO42" s="2">
        <v>0</v>
      </c>
      <c r="AP42" s="2">
        <v>0</v>
      </c>
      <c r="AQ42" s="2">
        <v>0</v>
      </c>
      <c r="AR42" s="2">
        <v>0</v>
      </c>
      <c r="AS42" s="2">
        <v>0</v>
      </c>
      <c r="AT42" s="2">
        <v>80</v>
      </c>
      <c r="AU42" s="2">
        <v>50</v>
      </c>
      <c r="AV42" s="2">
        <v>1</v>
      </c>
      <c r="AW42" s="2">
        <v>1</v>
      </c>
      <c r="AX42" s="2"/>
      <c r="AY42" s="2"/>
      <c r="AZ42" s="2">
        <v>1</v>
      </c>
      <c r="BA42" s="2">
        <v>1</v>
      </c>
      <c r="BB42" s="2">
        <v>1</v>
      </c>
      <c r="BC42" s="2">
        <v>1</v>
      </c>
      <c r="BD42" s="2" t="s">
        <v>6</v>
      </c>
      <c r="BE42" s="2" t="s">
        <v>6</v>
      </c>
      <c r="BF42" s="2" t="s">
        <v>6</v>
      </c>
      <c r="BG42" s="2" t="s">
        <v>6</v>
      </c>
      <c r="BH42" s="2">
        <v>3</v>
      </c>
      <c r="BI42" s="2">
        <v>1</v>
      </c>
      <c r="BJ42" s="2" t="s">
        <v>6</v>
      </c>
      <c r="BK42" s="2"/>
      <c r="BL42" s="2"/>
      <c r="BM42" s="2">
        <v>62001</v>
      </c>
      <c r="BN42" s="2">
        <v>0</v>
      </c>
      <c r="BO42" s="2" t="s">
        <v>6</v>
      </c>
      <c r="BP42" s="2">
        <v>0</v>
      </c>
      <c r="BQ42" s="2">
        <v>6</v>
      </c>
      <c r="BR42" s="2">
        <v>0</v>
      </c>
      <c r="BS42" s="2">
        <v>1</v>
      </c>
      <c r="BT42" s="2">
        <v>1</v>
      </c>
      <c r="BU42" s="2">
        <v>1</v>
      </c>
      <c r="BV42" s="2">
        <v>1</v>
      </c>
      <c r="BW42" s="2">
        <v>1</v>
      </c>
      <c r="BX42" s="2">
        <v>1</v>
      </c>
      <c r="BY42" s="2" t="s">
        <v>6</v>
      </c>
      <c r="BZ42" s="2">
        <v>80</v>
      </c>
      <c r="CA42" s="2">
        <v>50</v>
      </c>
      <c r="CB42" s="2"/>
      <c r="CC42" s="2"/>
      <c r="CD42" s="2"/>
      <c r="CE42" s="2"/>
      <c r="CF42" s="2">
        <v>0</v>
      </c>
      <c r="CG42" s="2">
        <v>0</v>
      </c>
      <c r="CH42" s="2"/>
      <c r="CI42" s="2"/>
      <c r="CJ42" s="2"/>
      <c r="CK42" s="2"/>
      <c r="CL42" s="2"/>
      <c r="CM42" s="2">
        <v>0</v>
      </c>
      <c r="CN42" s="2" t="s">
        <v>6</v>
      </c>
      <c r="CO42" s="2">
        <v>0</v>
      </c>
      <c r="CP42" s="2">
        <f t="shared" si="41"/>
        <v>0</v>
      </c>
      <c r="CQ42" s="2">
        <f t="shared" si="42"/>
        <v>0</v>
      </c>
      <c r="CR42" s="2">
        <f t="shared" si="43"/>
        <v>0</v>
      </c>
      <c r="CS42" s="2">
        <f t="shared" si="44"/>
        <v>0</v>
      </c>
      <c r="CT42" s="2">
        <f t="shared" si="45"/>
        <v>0</v>
      </c>
      <c r="CU42" s="2">
        <f t="shared" si="46"/>
        <v>0</v>
      </c>
      <c r="CV42" s="2">
        <f t="shared" si="47"/>
        <v>0</v>
      </c>
      <c r="CW42" s="2">
        <f t="shared" si="48"/>
        <v>0</v>
      </c>
      <c r="CX42" s="2">
        <f t="shared" si="49"/>
        <v>0</v>
      </c>
      <c r="CY42" s="2">
        <f t="shared" si="50"/>
        <v>0</v>
      </c>
      <c r="CZ42" s="2">
        <f t="shared" si="51"/>
        <v>0</v>
      </c>
      <c r="DA42" s="2"/>
      <c r="DB42" s="2"/>
      <c r="DC42" s="2" t="s">
        <v>6</v>
      </c>
      <c r="DD42" s="2" t="s">
        <v>6</v>
      </c>
      <c r="DE42" s="2" t="s">
        <v>6</v>
      </c>
      <c r="DF42" s="2" t="s">
        <v>6</v>
      </c>
      <c r="DG42" s="2" t="s">
        <v>6</v>
      </c>
      <c r="DH42" s="2" t="s">
        <v>6</v>
      </c>
      <c r="DI42" s="2" t="s">
        <v>6</v>
      </c>
      <c r="DJ42" s="2" t="s">
        <v>6</v>
      </c>
      <c r="DK42" s="2" t="s">
        <v>6</v>
      </c>
      <c r="DL42" s="2" t="s">
        <v>6</v>
      </c>
      <c r="DM42" s="2" t="s">
        <v>6</v>
      </c>
      <c r="DN42" s="2">
        <v>0</v>
      </c>
      <c r="DO42" s="2">
        <v>0</v>
      </c>
      <c r="DP42" s="2">
        <v>1</v>
      </c>
      <c r="DQ42" s="2">
        <v>1</v>
      </c>
      <c r="DR42" s="2"/>
      <c r="DS42" s="2"/>
      <c r="DT42" s="2"/>
      <c r="DU42" s="2">
        <v>1009</v>
      </c>
      <c r="DV42" s="2" t="s">
        <v>46</v>
      </c>
      <c r="DW42" s="2" t="s">
        <v>46</v>
      </c>
      <c r="DX42" s="2">
        <v>1000</v>
      </c>
      <c r="DY42" s="2"/>
      <c r="DZ42" s="2"/>
      <c r="EA42" s="2"/>
      <c r="EB42" s="2"/>
      <c r="EC42" s="2"/>
      <c r="ED42" s="2"/>
      <c r="EE42" s="2">
        <v>16510571</v>
      </c>
      <c r="EF42" s="2">
        <v>6</v>
      </c>
      <c r="EG42" s="2" t="s">
        <v>29</v>
      </c>
      <c r="EH42" s="2">
        <v>0</v>
      </c>
      <c r="EI42" s="2" t="s">
        <v>6</v>
      </c>
      <c r="EJ42" s="2">
        <v>1</v>
      </c>
      <c r="EK42" s="2">
        <v>62001</v>
      </c>
      <c r="EL42" s="2" t="s">
        <v>41</v>
      </c>
      <c r="EM42" s="2" t="s">
        <v>42</v>
      </c>
      <c r="EN42" s="2"/>
      <c r="EO42" s="2" t="s">
        <v>6</v>
      </c>
      <c r="EP42" s="2"/>
      <c r="EQ42" s="2">
        <v>0</v>
      </c>
      <c r="ER42" s="2">
        <v>0</v>
      </c>
      <c r="ES42" s="2">
        <v>0</v>
      </c>
      <c r="ET42" s="2">
        <v>0</v>
      </c>
      <c r="EU42" s="2">
        <v>0</v>
      </c>
      <c r="EV42" s="2">
        <v>0</v>
      </c>
      <c r="EW42" s="2">
        <v>0</v>
      </c>
      <c r="EX42" s="2">
        <v>0</v>
      </c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>
        <v>0</v>
      </c>
      <c r="FR42" s="2">
        <f t="shared" si="52"/>
        <v>0</v>
      </c>
      <c r="FS42" s="2">
        <v>0</v>
      </c>
      <c r="FT42" s="2"/>
      <c r="FU42" s="2"/>
      <c r="FV42" s="2"/>
      <c r="FW42" s="2"/>
      <c r="FX42" s="2">
        <v>80</v>
      </c>
      <c r="FY42" s="2">
        <v>50</v>
      </c>
      <c r="FZ42" s="2"/>
      <c r="GA42" s="2" t="s">
        <v>6</v>
      </c>
      <c r="GB42" s="2"/>
      <c r="GC42" s="2"/>
      <c r="GD42" s="2">
        <v>0</v>
      </c>
      <c r="GE42" s="2"/>
      <c r="GF42" s="2">
        <v>-2007682757</v>
      </c>
      <c r="GG42" s="2">
        <v>2</v>
      </c>
      <c r="GH42" s="2">
        <v>1</v>
      </c>
      <c r="GI42" s="2">
        <v>-2</v>
      </c>
      <c r="GJ42" s="2">
        <v>0</v>
      </c>
      <c r="GK42" s="2">
        <f>ROUND(R42*(R12)/100,2)</f>
        <v>0</v>
      </c>
      <c r="GL42" s="2">
        <f t="shared" si="53"/>
        <v>0</v>
      </c>
      <c r="GM42" s="2">
        <f t="shared" si="54"/>
        <v>0</v>
      </c>
      <c r="GN42" s="2">
        <f t="shared" si="55"/>
        <v>0</v>
      </c>
      <c r="GO42" s="2">
        <f t="shared" si="56"/>
        <v>0</v>
      </c>
      <c r="GP42" s="2">
        <f t="shared" si="57"/>
        <v>0</v>
      </c>
      <c r="GQ42" s="2"/>
      <c r="GR42" s="2">
        <v>0</v>
      </c>
      <c r="GS42" s="2">
        <v>3</v>
      </c>
      <c r="GT42" s="2">
        <v>0</v>
      </c>
      <c r="GU42" s="2" t="s">
        <v>6</v>
      </c>
      <c r="GV42" s="2">
        <f t="shared" si="58"/>
        <v>0</v>
      </c>
      <c r="GW42" s="2">
        <v>1</v>
      </c>
      <c r="GX42" s="2">
        <f t="shared" si="59"/>
        <v>0</v>
      </c>
      <c r="GY42" s="2"/>
      <c r="GZ42" s="2"/>
      <c r="HA42" s="2">
        <v>0</v>
      </c>
      <c r="HB42" s="2">
        <v>0</v>
      </c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>
        <v>0</v>
      </c>
      <c r="IL42" s="2"/>
      <c r="IM42" s="2"/>
      <c r="IN42" s="2"/>
      <c r="IO42" s="2"/>
      <c r="IP42" s="2"/>
      <c r="IQ42" s="2"/>
      <c r="IR42" s="2"/>
      <c r="IS42" s="2"/>
      <c r="IT42" s="2"/>
      <c r="IU42" s="2"/>
    </row>
    <row r="43" spans="1:255" x14ac:dyDescent="0.2">
      <c r="A43">
        <v>18</v>
      </c>
      <c r="B43">
        <v>1</v>
      </c>
      <c r="C43">
        <v>47</v>
      </c>
      <c r="E43" t="s">
        <v>57</v>
      </c>
      <c r="F43" t="s">
        <v>58</v>
      </c>
      <c r="G43" t="s">
        <v>59</v>
      </c>
      <c r="H43" t="s">
        <v>46</v>
      </c>
      <c r="I43">
        <f>I41*J43</f>
        <v>4.7039999999999998E-3</v>
      </c>
      <c r="J43">
        <v>1.3999999999999999E-2</v>
      </c>
      <c r="O43">
        <f t="shared" si="21"/>
        <v>0</v>
      </c>
      <c r="P43">
        <f t="shared" si="22"/>
        <v>0</v>
      </c>
      <c r="Q43">
        <f t="shared" si="23"/>
        <v>0</v>
      </c>
      <c r="R43">
        <f t="shared" si="24"/>
        <v>0</v>
      </c>
      <c r="S43">
        <f t="shared" si="25"/>
        <v>0</v>
      </c>
      <c r="T43">
        <f t="shared" si="26"/>
        <v>0</v>
      </c>
      <c r="U43">
        <f t="shared" si="27"/>
        <v>0</v>
      </c>
      <c r="V43">
        <f t="shared" si="28"/>
        <v>0</v>
      </c>
      <c r="W43">
        <f t="shared" si="29"/>
        <v>0</v>
      </c>
      <c r="X43">
        <f t="shared" si="30"/>
        <v>0</v>
      </c>
      <c r="Y43">
        <f t="shared" si="31"/>
        <v>0</v>
      </c>
      <c r="AA43">
        <v>16687824</v>
      </c>
      <c r="AB43">
        <f t="shared" si="32"/>
        <v>0</v>
      </c>
      <c r="AC43">
        <f t="shared" si="33"/>
        <v>0</v>
      </c>
      <c r="AD43">
        <f t="shared" si="34"/>
        <v>0</v>
      </c>
      <c r="AE43">
        <f t="shared" si="35"/>
        <v>0</v>
      </c>
      <c r="AF43">
        <f t="shared" si="36"/>
        <v>0</v>
      </c>
      <c r="AG43">
        <f t="shared" si="37"/>
        <v>0</v>
      </c>
      <c r="AH43">
        <f t="shared" si="38"/>
        <v>0</v>
      </c>
      <c r="AI43">
        <f t="shared" si="39"/>
        <v>0</v>
      </c>
      <c r="AJ43">
        <f t="shared" si="40"/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80</v>
      </c>
      <c r="AU43">
        <v>50</v>
      </c>
      <c r="AV43">
        <v>1</v>
      </c>
      <c r="AW43">
        <v>1</v>
      </c>
      <c r="AZ43">
        <v>7.13</v>
      </c>
      <c r="BA43">
        <v>1</v>
      </c>
      <c r="BB43">
        <v>1</v>
      </c>
      <c r="BC43">
        <v>7.13</v>
      </c>
      <c r="BD43" t="s">
        <v>6</v>
      </c>
      <c r="BE43" t="s">
        <v>6</v>
      </c>
      <c r="BF43" t="s">
        <v>6</v>
      </c>
      <c r="BG43" t="s">
        <v>6</v>
      </c>
      <c r="BH43">
        <v>3</v>
      </c>
      <c r="BI43">
        <v>1</v>
      </c>
      <c r="BJ43" t="s">
        <v>6</v>
      </c>
      <c r="BM43">
        <v>62001</v>
      </c>
      <c r="BN43">
        <v>0</v>
      </c>
      <c r="BO43" t="s">
        <v>6</v>
      </c>
      <c r="BP43">
        <v>0</v>
      </c>
      <c r="BQ43">
        <v>6</v>
      </c>
      <c r="BR43">
        <v>0</v>
      </c>
      <c r="BS43">
        <v>1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6</v>
      </c>
      <c r="BZ43">
        <v>80</v>
      </c>
      <c r="CA43">
        <v>50</v>
      </c>
      <c r="CF43">
        <v>0</v>
      </c>
      <c r="CG43">
        <v>0</v>
      </c>
      <c r="CM43">
        <v>0</v>
      </c>
      <c r="CN43" t="s">
        <v>6</v>
      </c>
      <c r="CO43">
        <v>0</v>
      </c>
      <c r="CP43">
        <f t="shared" si="41"/>
        <v>0</v>
      </c>
      <c r="CQ43">
        <f t="shared" si="42"/>
        <v>0</v>
      </c>
      <c r="CR43">
        <f t="shared" si="43"/>
        <v>0</v>
      </c>
      <c r="CS43">
        <f t="shared" si="44"/>
        <v>0</v>
      </c>
      <c r="CT43">
        <f t="shared" si="45"/>
        <v>0</v>
      </c>
      <c r="CU43">
        <f t="shared" si="46"/>
        <v>0</v>
      </c>
      <c r="CV43">
        <f t="shared" si="47"/>
        <v>0</v>
      </c>
      <c r="CW43">
        <f t="shared" si="48"/>
        <v>0</v>
      </c>
      <c r="CX43">
        <f t="shared" si="49"/>
        <v>0</v>
      </c>
      <c r="CY43">
        <f t="shared" si="50"/>
        <v>0</v>
      </c>
      <c r="CZ43">
        <f t="shared" si="51"/>
        <v>0</v>
      </c>
      <c r="DC43" t="s">
        <v>6</v>
      </c>
      <c r="DD43" t="s">
        <v>6</v>
      </c>
      <c r="DE43" t="s">
        <v>6</v>
      </c>
      <c r="DF43" t="s">
        <v>6</v>
      </c>
      <c r="DG43" t="s">
        <v>6</v>
      </c>
      <c r="DH43" t="s">
        <v>6</v>
      </c>
      <c r="DI43" t="s">
        <v>6</v>
      </c>
      <c r="DJ43" t="s">
        <v>6</v>
      </c>
      <c r="DK43" t="s">
        <v>6</v>
      </c>
      <c r="DL43" t="s">
        <v>6</v>
      </c>
      <c r="DM43" t="s">
        <v>6</v>
      </c>
      <c r="DN43">
        <v>0</v>
      </c>
      <c r="DO43">
        <v>0</v>
      </c>
      <c r="DP43">
        <v>1</v>
      </c>
      <c r="DQ43">
        <v>1</v>
      </c>
      <c r="DU43">
        <v>1009</v>
      </c>
      <c r="DV43" t="s">
        <v>46</v>
      </c>
      <c r="DW43" t="s">
        <v>46</v>
      </c>
      <c r="DX43">
        <v>1000</v>
      </c>
      <c r="EE43">
        <v>16510571</v>
      </c>
      <c r="EF43">
        <v>6</v>
      </c>
      <c r="EG43" t="s">
        <v>29</v>
      </c>
      <c r="EH43">
        <v>0</v>
      </c>
      <c r="EI43" t="s">
        <v>6</v>
      </c>
      <c r="EJ43">
        <v>1</v>
      </c>
      <c r="EK43">
        <v>62001</v>
      </c>
      <c r="EL43" t="s">
        <v>41</v>
      </c>
      <c r="EM43" t="s">
        <v>42</v>
      </c>
      <c r="EO43" t="s">
        <v>6</v>
      </c>
      <c r="EQ43">
        <v>0</v>
      </c>
      <c r="ER43">
        <v>0</v>
      </c>
      <c r="ES43">
        <v>0</v>
      </c>
      <c r="ET43">
        <v>0</v>
      </c>
      <c r="EU43">
        <v>0</v>
      </c>
      <c r="EV43">
        <v>0</v>
      </c>
      <c r="EW43">
        <v>0</v>
      </c>
      <c r="EX43">
        <v>0</v>
      </c>
      <c r="FQ43">
        <v>0</v>
      </c>
      <c r="FR43">
        <f t="shared" si="52"/>
        <v>0</v>
      </c>
      <c r="FS43">
        <v>0</v>
      </c>
      <c r="FX43">
        <v>80</v>
      </c>
      <c r="FY43">
        <v>50</v>
      </c>
      <c r="GA43" t="s">
        <v>6</v>
      </c>
      <c r="GD43">
        <v>0</v>
      </c>
      <c r="GF43">
        <v>-2007682757</v>
      </c>
      <c r="GG43">
        <v>1</v>
      </c>
      <c r="GH43">
        <v>1</v>
      </c>
      <c r="GI43">
        <v>4</v>
      </c>
      <c r="GJ43">
        <v>0</v>
      </c>
      <c r="GK43">
        <f>ROUND(R43*(S12)/100,2)</f>
        <v>0</v>
      </c>
      <c r="GL43">
        <f t="shared" si="53"/>
        <v>0</v>
      </c>
      <c r="GM43">
        <f t="shared" si="54"/>
        <v>0</v>
      </c>
      <c r="GN43">
        <f t="shared" si="55"/>
        <v>0</v>
      </c>
      <c r="GO43">
        <f t="shared" si="56"/>
        <v>0</v>
      </c>
      <c r="GP43">
        <f t="shared" si="57"/>
        <v>0</v>
      </c>
      <c r="GR43">
        <v>0</v>
      </c>
      <c r="GS43">
        <v>3</v>
      </c>
      <c r="GT43">
        <v>0</v>
      </c>
      <c r="GU43" t="s">
        <v>6</v>
      </c>
      <c r="GV43">
        <f t="shared" si="58"/>
        <v>0</v>
      </c>
      <c r="GW43">
        <v>1</v>
      </c>
      <c r="GX43">
        <f t="shared" si="59"/>
        <v>0</v>
      </c>
      <c r="HA43">
        <v>0</v>
      </c>
      <c r="HB43">
        <v>0</v>
      </c>
      <c r="IK43">
        <v>0</v>
      </c>
    </row>
    <row r="44" spans="1:255" x14ac:dyDescent="0.2">
      <c r="A44" s="2">
        <v>18</v>
      </c>
      <c r="B44" s="2">
        <v>1</v>
      </c>
      <c r="C44" s="2">
        <v>39</v>
      </c>
      <c r="D44" s="2"/>
      <c r="E44" s="2" t="s">
        <v>60</v>
      </c>
      <c r="F44" s="2" t="s">
        <v>61</v>
      </c>
      <c r="G44" s="2" t="s">
        <v>62</v>
      </c>
      <c r="H44" s="2" t="s">
        <v>51</v>
      </c>
      <c r="I44" s="2">
        <f>I40*J44</f>
        <v>4.7039999999999997</v>
      </c>
      <c r="J44" s="2">
        <v>13.999999999999998</v>
      </c>
      <c r="K44" s="2"/>
      <c r="L44" s="2"/>
      <c r="M44" s="2"/>
      <c r="N44" s="2"/>
      <c r="O44" s="2">
        <f t="shared" si="21"/>
        <v>368.04</v>
      </c>
      <c r="P44" s="2">
        <f t="shared" si="22"/>
        <v>368.04</v>
      </c>
      <c r="Q44" s="2">
        <f t="shared" si="23"/>
        <v>0</v>
      </c>
      <c r="R44" s="2">
        <f t="shared" si="24"/>
        <v>0</v>
      </c>
      <c r="S44" s="2">
        <f t="shared" si="25"/>
        <v>0</v>
      </c>
      <c r="T44" s="2">
        <f t="shared" si="26"/>
        <v>0</v>
      </c>
      <c r="U44" s="2">
        <f t="shared" si="27"/>
        <v>0</v>
      </c>
      <c r="V44" s="2">
        <f t="shared" si="28"/>
        <v>0</v>
      </c>
      <c r="W44" s="2">
        <f t="shared" si="29"/>
        <v>0</v>
      </c>
      <c r="X44" s="2">
        <f t="shared" si="30"/>
        <v>0</v>
      </c>
      <c r="Y44" s="2">
        <f t="shared" si="31"/>
        <v>0</v>
      </c>
      <c r="Z44" s="2"/>
      <c r="AA44" s="2">
        <v>16687810</v>
      </c>
      <c r="AB44" s="2">
        <f t="shared" si="32"/>
        <v>78.239999999999995</v>
      </c>
      <c r="AC44" s="2">
        <f t="shared" si="33"/>
        <v>78.239999999999995</v>
      </c>
      <c r="AD44" s="2">
        <f t="shared" si="34"/>
        <v>0</v>
      </c>
      <c r="AE44" s="2">
        <f t="shared" si="35"/>
        <v>0</v>
      </c>
      <c r="AF44" s="2">
        <f t="shared" si="36"/>
        <v>0</v>
      </c>
      <c r="AG44" s="2">
        <f t="shared" si="37"/>
        <v>0</v>
      </c>
      <c r="AH44" s="2">
        <f t="shared" si="38"/>
        <v>0</v>
      </c>
      <c r="AI44" s="2">
        <f t="shared" si="39"/>
        <v>0</v>
      </c>
      <c r="AJ44" s="2">
        <f t="shared" si="40"/>
        <v>0</v>
      </c>
      <c r="AK44" s="2">
        <v>78.239999999999995</v>
      </c>
      <c r="AL44" s="2">
        <v>78.239999999999995</v>
      </c>
      <c r="AM44" s="2">
        <v>0</v>
      </c>
      <c r="AN44" s="2">
        <v>0</v>
      </c>
      <c r="AO44" s="2">
        <v>0</v>
      </c>
      <c r="AP44" s="2">
        <v>0</v>
      </c>
      <c r="AQ44" s="2">
        <v>0</v>
      </c>
      <c r="AR44" s="2">
        <v>0</v>
      </c>
      <c r="AS44" s="2">
        <v>0</v>
      </c>
      <c r="AT44" s="2">
        <v>80</v>
      </c>
      <c r="AU44" s="2">
        <v>50</v>
      </c>
      <c r="AV44" s="2">
        <v>1</v>
      </c>
      <c r="AW44" s="2">
        <v>1</v>
      </c>
      <c r="AX44" s="2"/>
      <c r="AY44" s="2"/>
      <c r="AZ44" s="2">
        <v>1</v>
      </c>
      <c r="BA44" s="2">
        <v>1</v>
      </c>
      <c r="BB44" s="2">
        <v>1</v>
      </c>
      <c r="BC44" s="2">
        <v>1</v>
      </c>
      <c r="BD44" s="2" t="s">
        <v>6</v>
      </c>
      <c r="BE44" s="2" t="s">
        <v>6</v>
      </c>
      <c r="BF44" s="2" t="s">
        <v>6</v>
      </c>
      <c r="BG44" s="2" t="s">
        <v>6</v>
      </c>
      <c r="BH44" s="2">
        <v>3</v>
      </c>
      <c r="BI44" s="2">
        <v>1</v>
      </c>
      <c r="BJ44" s="2" t="s">
        <v>63</v>
      </c>
      <c r="BK44" s="2"/>
      <c r="BL44" s="2"/>
      <c r="BM44" s="2">
        <v>62001</v>
      </c>
      <c r="BN44" s="2">
        <v>0</v>
      </c>
      <c r="BO44" s="2" t="s">
        <v>6</v>
      </c>
      <c r="BP44" s="2">
        <v>0</v>
      </c>
      <c r="BQ44" s="2">
        <v>6</v>
      </c>
      <c r="BR44" s="2">
        <v>0</v>
      </c>
      <c r="BS44" s="2">
        <v>1</v>
      </c>
      <c r="BT44" s="2">
        <v>1</v>
      </c>
      <c r="BU44" s="2">
        <v>1</v>
      </c>
      <c r="BV44" s="2">
        <v>1</v>
      </c>
      <c r="BW44" s="2">
        <v>1</v>
      </c>
      <c r="BX44" s="2">
        <v>1</v>
      </c>
      <c r="BY44" s="2" t="s">
        <v>6</v>
      </c>
      <c r="BZ44" s="2">
        <v>80</v>
      </c>
      <c r="CA44" s="2">
        <v>50</v>
      </c>
      <c r="CB44" s="2"/>
      <c r="CC44" s="2"/>
      <c r="CD44" s="2"/>
      <c r="CE44" s="2"/>
      <c r="CF44" s="2">
        <v>0</v>
      </c>
      <c r="CG44" s="2">
        <v>0</v>
      </c>
      <c r="CH44" s="2"/>
      <c r="CI44" s="2"/>
      <c r="CJ44" s="2"/>
      <c r="CK44" s="2"/>
      <c r="CL44" s="2"/>
      <c r="CM44" s="2">
        <v>0</v>
      </c>
      <c r="CN44" s="2" t="s">
        <v>6</v>
      </c>
      <c r="CO44" s="2">
        <v>0</v>
      </c>
      <c r="CP44" s="2">
        <f t="shared" si="41"/>
        <v>368.04</v>
      </c>
      <c r="CQ44" s="2">
        <f t="shared" si="42"/>
        <v>78.239999999999995</v>
      </c>
      <c r="CR44" s="2">
        <f t="shared" si="43"/>
        <v>0</v>
      </c>
      <c r="CS44" s="2">
        <f t="shared" si="44"/>
        <v>0</v>
      </c>
      <c r="CT44" s="2">
        <f t="shared" si="45"/>
        <v>0</v>
      </c>
      <c r="CU44" s="2">
        <f t="shared" si="46"/>
        <v>0</v>
      </c>
      <c r="CV44" s="2">
        <f t="shared" si="47"/>
        <v>0</v>
      </c>
      <c r="CW44" s="2">
        <f t="shared" si="48"/>
        <v>0</v>
      </c>
      <c r="CX44" s="2">
        <f t="shared" si="49"/>
        <v>0</v>
      </c>
      <c r="CY44" s="2">
        <f t="shared" si="50"/>
        <v>0</v>
      </c>
      <c r="CZ44" s="2">
        <f t="shared" si="51"/>
        <v>0</v>
      </c>
      <c r="DA44" s="2"/>
      <c r="DB44" s="2"/>
      <c r="DC44" s="2" t="s">
        <v>6</v>
      </c>
      <c r="DD44" s="2" t="s">
        <v>6</v>
      </c>
      <c r="DE44" s="2" t="s">
        <v>6</v>
      </c>
      <c r="DF44" s="2" t="s">
        <v>6</v>
      </c>
      <c r="DG44" s="2" t="s">
        <v>6</v>
      </c>
      <c r="DH44" s="2" t="s">
        <v>6</v>
      </c>
      <c r="DI44" s="2" t="s">
        <v>6</v>
      </c>
      <c r="DJ44" s="2" t="s">
        <v>6</v>
      </c>
      <c r="DK44" s="2" t="s">
        <v>6</v>
      </c>
      <c r="DL44" s="2" t="s">
        <v>6</v>
      </c>
      <c r="DM44" s="2" t="s">
        <v>6</v>
      </c>
      <c r="DN44" s="2">
        <v>0</v>
      </c>
      <c r="DO44" s="2">
        <v>0</v>
      </c>
      <c r="DP44" s="2">
        <v>1</v>
      </c>
      <c r="DQ44" s="2">
        <v>1</v>
      </c>
      <c r="DR44" s="2"/>
      <c r="DS44" s="2"/>
      <c r="DT44" s="2"/>
      <c r="DU44" s="2">
        <v>1009</v>
      </c>
      <c r="DV44" s="2" t="s">
        <v>51</v>
      </c>
      <c r="DW44" s="2" t="s">
        <v>51</v>
      </c>
      <c r="DX44" s="2">
        <v>1</v>
      </c>
      <c r="DY44" s="2"/>
      <c r="DZ44" s="2"/>
      <c r="EA44" s="2"/>
      <c r="EB44" s="2"/>
      <c r="EC44" s="2"/>
      <c r="ED44" s="2"/>
      <c r="EE44" s="2">
        <v>16510571</v>
      </c>
      <c r="EF44" s="2">
        <v>6</v>
      </c>
      <c r="EG44" s="2" t="s">
        <v>29</v>
      </c>
      <c r="EH44" s="2">
        <v>0</v>
      </c>
      <c r="EI44" s="2" t="s">
        <v>6</v>
      </c>
      <c r="EJ44" s="2">
        <v>1</v>
      </c>
      <c r="EK44" s="2">
        <v>62001</v>
      </c>
      <c r="EL44" s="2" t="s">
        <v>41</v>
      </c>
      <c r="EM44" s="2" t="s">
        <v>42</v>
      </c>
      <c r="EN44" s="2"/>
      <c r="EO44" s="2" t="s">
        <v>6</v>
      </c>
      <c r="EP44" s="2"/>
      <c r="EQ44" s="2">
        <v>0</v>
      </c>
      <c r="ER44" s="2">
        <v>78.239999999999995</v>
      </c>
      <c r="ES44" s="2">
        <v>78.239999999999995</v>
      </c>
      <c r="ET44" s="2">
        <v>0</v>
      </c>
      <c r="EU44" s="2">
        <v>0</v>
      </c>
      <c r="EV44" s="2">
        <v>0</v>
      </c>
      <c r="EW44" s="2">
        <v>0</v>
      </c>
      <c r="EX44" s="2">
        <v>0</v>
      </c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>
        <v>0</v>
      </c>
      <c r="FR44" s="2">
        <f t="shared" si="52"/>
        <v>0</v>
      </c>
      <c r="FS44" s="2">
        <v>0</v>
      </c>
      <c r="FT44" s="2"/>
      <c r="FU44" s="2"/>
      <c r="FV44" s="2"/>
      <c r="FW44" s="2"/>
      <c r="FX44" s="2">
        <v>80</v>
      </c>
      <c r="FY44" s="2">
        <v>50</v>
      </c>
      <c r="FZ44" s="2"/>
      <c r="GA44" s="2" t="s">
        <v>6</v>
      </c>
      <c r="GB44" s="2"/>
      <c r="GC44" s="2"/>
      <c r="GD44" s="2">
        <v>0</v>
      </c>
      <c r="GE44" s="2"/>
      <c r="GF44" s="2">
        <v>-1906556336</v>
      </c>
      <c r="GG44" s="2">
        <v>2</v>
      </c>
      <c r="GH44" s="2">
        <v>1</v>
      </c>
      <c r="GI44" s="2">
        <v>-2</v>
      </c>
      <c r="GJ44" s="2">
        <v>0</v>
      </c>
      <c r="GK44" s="2">
        <f>ROUND(R44*(R12)/100,2)</f>
        <v>0</v>
      </c>
      <c r="GL44" s="2">
        <f t="shared" si="53"/>
        <v>0</v>
      </c>
      <c r="GM44" s="2">
        <f t="shared" si="54"/>
        <v>368.04</v>
      </c>
      <c r="GN44" s="2">
        <f t="shared" si="55"/>
        <v>368.04</v>
      </c>
      <c r="GO44" s="2">
        <f t="shared" si="56"/>
        <v>0</v>
      </c>
      <c r="GP44" s="2">
        <f t="shared" si="57"/>
        <v>0</v>
      </c>
      <c r="GQ44" s="2"/>
      <c r="GR44" s="2">
        <v>0</v>
      </c>
      <c r="GS44" s="2">
        <v>3</v>
      </c>
      <c r="GT44" s="2">
        <v>0</v>
      </c>
      <c r="GU44" s="2" t="s">
        <v>6</v>
      </c>
      <c r="GV44" s="2">
        <f t="shared" si="58"/>
        <v>0</v>
      </c>
      <c r="GW44" s="2">
        <v>1</v>
      </c>
      <c r="GX44" s="2">
        <f t="shared" si="59"/>
        <v>0</v>
      </c>
      <c r="GY44" s="2"/>
      <c r="GZ44" s="2"/>
      <c r="HA44" s="2">
        <v>0</v>
      </c>
      <c r="HB44" s="2">
        <v>0</v>
      </c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>
        <v>0</v>
      </c>
      <c r="IL44" s="2"/>
      <c r="IM44" s="2"/>
      <c r="IN44" s="2"/>
      <c r="IO44" s="2"/>
      <c r="IP44" s="2"/>
      <c r="IQ44" s="2"/>
      <c r="IR44" s="2"/>
      <c r="IS44" s="2"/>
      <c r="IT44" s="2"/>
      <c r="IU44" s="2"/>
    </row>
    <row r="45" spans="1:255" x14ac:dyDescent="0.2">
      <c r="A45">
        <v>18</v>
      </c>
      <c r="B45">
        <v>1</v>
      </c>
      <c r="C45">
        <v>48</v>
      </c>
      <c r="E45" t="s">
        <v>60</v>
      </c>
      <c r="F45" t="s">
        <v>61</v>
      </c>
      <c r="G45" t="s">
        <v>62</v>
      </c>
      <c r="H45" t="s">
        <v>51</v>
      </c>
      <c r="I45">
        <f>I41*J45</f>
        <v>4.7039999999999997</v>
      </c>
      <c r="J45">
        <v>13.999999999999998</v>
      </c>
      <c r="O45">
        <f t="shared" si="21"/>
        <v>2624.13</v>
      </c>
      <c r="P45">
        <f t="shared" si="22"/>
        <v>2624.13</v>
      </c>
      <c r="Q45">
        <f t="shared" si="23"/>
        <v>0</v>
      </c>
      <c r="R45">
        <f t="shared" si="24"/>
        <v>0</v>
      </c>
      <c r="S45">
        <f t="shared" si="25"/>
        <v>0</v>
      </c>
      <c r="T45">
        <f t="shared" si="26"/>
        <v>0</v>
      </c>
      <c r="U45">
        <f t="shared" si="27"/>
        <v>0</v>
      </c>
      <c r="V45">
        <f t="shared" si="28"/>
        <v>0</v>
      </c>
      <c r="W45">
        <f t="shared" si="29"/>
        <v>0</v>
      </c>
      <c r="X45">
        <f t="shared" si="30"/>
        <v>0</v>
      </c>
      <c r="Y45">
        <f t="shared" si="31"/>
        <v>0</v>
      </c>
      <c r="AA45">
        <v>16687824</v>
      </c>
      <c r="AB45">
        <f t="shared" si="32"/>
        <v>78.239999999999995</v>
      </c>
      <c r="AC45">
        <f t="shared" si="33"/>
        <v>78.239999999999995</v>
      </c>
      <c r="AD45">
        <f t="shared" si="34"/>
        <v>0</v>
      </c>
      <c r="AE45">
        <f t="shared" si="35"/>
        <v>0</v>
      </c>
      <c r="AF45">
        <f t="shared" si="36"/>
        <v>0</v>
      </c>
      <c r="AG45">
        <f t="shared" si="37"/>
        <v>0</v>
      </c>
      <c r="AH45">
        <f t="shared" si="38"/>
        <v>0</v>
      </c>
      <c r="AI45">
        <f t="shared" si="39"/>
        <v>0</v>
      </c>
      <c r="AJ45">
        <f t="shared" si="40"/>
        <v>0</v>
      </c>
      <c r="AK45">
        <v>78.239999999999995</v>
      </c>
      <c r="AL45">
        <v>78.239999999999995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80</v>
      </c>
      <c r="AU45">
        <v>50</v>
      </c>
      <c r="AV45">
        <v>1</v>
      </c>
      <c r="AW45">
        <v>1</v>
      </c>
      <c r="AZ45">
        <v>7.13</v>
      </c>
      <c r="BA45">
        <v>1</v>
      </c>
      <c r="BB45">
        <v>1</v>
      </c>
      <c r="BC45">
        <v>7.13</v>
      </c>
      <c r="BD45" t="s">
        <v>6</v>
      </c>
      <c r="BE45" t="s">
        <v>6</v>
      </c>
      <c r="BF45" t="s">
        <v>6</v>
      </c>
      <c r="BG45" t="s">
        <v>6</v>
      </c>
      <c r="BH45">
        <v>3</v>
      </c>
      <c r="BI45">
        <v>1</v>
      </c>
      <c r="BJ45" t="s">
        <v>63</v>
      </c>
      <c r="BM45">
        <v>62001</v>
      </c>
      <c r="BN45">
        <v>0</v>
      </c>
      <c r="BO45" t="s">
        <v>6</v>
      </c>
      <c r="BP45">
        <v>0</v>
      </c>
      <c r="BQ45">
        <v>6</v>
      </c>
      <c r="BR45">
        <v>0</v>
      </c>
      <c r="BS45">
        <v>1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6</v>
      </c>
      <c r="BZ45">
        <v>80</v>
      </c>
      <c r="CA45">
        <v>50</v>
      </c>
      <c r="CF45">
        <v>0</v>
      </c>
      <c r="CG45">
        <v>0</v>
      </c>
      <c r="CM45">
        <v>0</v>
      </c>
      <c r="CN45" t="s">
        <v>6</v>
      </c>
      <c r="CO45">
        <v>0</v>
      </c>
      <c r="CP45">
        <f t="shared" si="41"/>
        <v>2624.13</v>
      </c>
      <c r="CQ45">
        <f t="shared" si="42"/>
        <v>557.85119999999995</v>
      </c>
      <c r="CR45">
        <f t="shared" si="43"/>
        <v>0</v>
      </c>
      <c r="CS45">
        <f t="shared" si="44"/>
        <v>0</v>
      </c>
      <c r="CT45">
        <f t="shared" si="45"/>
        <v>0</v>
      </c>
      <c r="CU45">
        <f t="shared" si="46"/>
        <v>0</v>
      </c>
      <c r="CV45">
        <f t="shared" si="47"/>
        <v>0</v>
      </c>
      <c r="CW45">
        <f t="shared" si="48"/>
        <v>0</v>
      </c>
      <c r="CX45">
        <f t="shared" si="49"/>
        <v>0</v>
      </c>
      <c r="CY45">
        <f t="shared" si="50"/>
        <v>0</v>
      </c>
      <c r="CZ45">
        <f t="shared" si="51"/>
        <v>0</v>
      </c>
      <c r="DC45" t="s">
        <v>6</v>
      </c>
      <c r="DD45" t="s">
        <v>6</v>
      </c>
      <c r="DE45" t="s">
        <v>6</v>
      </c>
      <c r="DF45" t="s">
        <v>6</v>
      </c>
      <c r="DG45" t="s">
        <v>6</v>
      </c>
      <c r="DH45" t="s">
        <v>6</v>
      </c>
      <c r="DI45" t="s">
        <v>6</v>
      </c>
      <c r="DJ45" t="s">
        <v>6</v>
      </c>
      <c r="DK45" t="s">
        <v>6</v>
      </c>
      <c r="DL45" t="s">
        <v>6</v>
      </c>
      <c r="DM45" t="s">
        <v>6</v>
      </c>
      <c r="DN45">
        <v>0</v>
      </c>
      <c r="DO45">
        <v>0</v>
      </c>
      <c r="DP45">
        <v>1</v>
      </c>
      <c r="DQ45">
        <v>1</v>
      </c>
      <c r="DU45">
        <v>1009</v>
      </c>
      <c r="DV45" t="s">
        <v>51</v>
      </c>
      <c r="DW45" t="s">
        <v>51</v>
      </c>
      <c r="DX45">
        <v>1</v>
      </c>
      <c r="EE45">
        <v>16510571</v>
      </c>
      <c r="EF45">
        <v>6</v>
      </c>
      <c r="EG45" t="s">
        <v>29</v>
      </c>
      <c r="EH45">
        <v>0</v>
      </c>
      <c r="EI45" t="s">
        <v>6</v>
      </c>
      <c r="EJ45">
        <v>1</v>
      </c>
      <c r="EK45">
        <v>62001</v>
      </c>
      <c r="EL45" t="s">
        <v>41</v>
      </c>
      <c r="EM45" t="s">
        <v>42</v>
      </c>
      <c r="EO45" t="s">
        <v>6</v>
      </c>
      <c r="EQ45">
        <v>0</v>
      </c>
      <c r="ER45">
        <v>78.239999999999995</v>
      </c>
      <c r="ES45">
        <v>78.239999999999995</v>
      </c>
      <c r="ET45">
        <v>0</v>
      </c>
      <c r="EU45">
        <v>0</v>
      </c>
      <c r="EV45">
        <v>0</v>
      </c>
      <c r="EW45">
        <v>0</v>
      </c>
      <c r="EX45">
        <v>0</v>
      </c>
      <c r="FQ45">
        <v>0</v>
      </c>
      <c r="FR45">
        <f t="shared" si="52"/>
        <v>0</v>
      </c>
      <c r="FS45">
        <v>0</v>
      </c>
      <c r="FX45">
        <v>80</v>
      </c>
      <c r="FY45">
        <v>50</v>
      </c>
      <c r="GA45" t="s">
        <v>6</v>
      </c>
      <c r="GD45">
        <v>0</v>
      </c>
      <c r="GF45">
        <v>-1906556336</v>
      </c>
      <c r="GG45">
        <v>1</v>
      </c>
      <c r="GH45">
        <v>1</v>
      </c>
      <c r="GI45">
        <v>4</v>
      </c>
      <c r="GJ45">
        <v>0</v>
      </c>
      <c r="GK45">
        <f>ROUND(R45*(S12)/100,2)</f>
        <v>0</v>
      </c>
      <c r="GL45">
        <f t="shared" si="53"/>
        <v>0</v>
      </c>
      <c r="GM45">
        <f t="shared" si="54"/>
        <v>2624.13</v>
      </c>
      <c r="GN45">
        <f t="shared" si="55"/>
        <v>2624.13</v>
      </c>
      <c r="GO45">
        <f t="shared" si="56"/>
        <v>0</v>
      </c>
      <c r="GP45">
        <f t="shared" si="57"/>
        <v>0</v>
      </c>
      <c r="GR45">
        <v>0</v>
      </c>
      <c r="GS45">
        <v>3</v>
      </c>
      <c r="GT45">
        <v>0</v>
      </c>
      <c r="GU45" t="s">
        <v>6</v>
      </c>
      <c r="GV45">
        <f t="shared" si="58"/>
        <v>0</v>
      </c>
      <c r="GW45">
        <v>1</v>
      </c>
      <c r="GX45">
        <f t="shared" si="59"/>
        <v>0</v>
      </c>
      <c r="HA45">
        <v>0</v>
      </c>
      <c r="HB45">
        <v>0</v>
      </c>
      <c r="IK45">
        <v>0</v>
      </c>
    </row>
    <row r="46" spans="1:255" x14ac:dyDescent="0.2">
      <c r="A46" s="2">
        <v>17</v>
      </c>
      <c r="B46" s="2">
        <v>1</v>
      </c>
      <c r="C46" s="2">
        <f>ROW(SmtRes!A53)</f>
        <v>53</v>
      </c>
      <c r="D46" s="2">
        <f>ROW(EtalonRes!A54)</f>
        <v>54</v>
      </c>
      <c r="E46" s="2" t="s">
        <v>64</v>
      </c>
      <c r="F46" s="2" t="s">
        <v>65</v>
      </c>
      <c r="G46" s="2" t="s">
        <v>66</v>
      </c>
      <c r="H46" s="2" t="s">
        <v>35</v>
      </c>
      <c r="I46" s="2">
        <f>ROUND(16/100,9)</f>
        <v>0.16</v>
      </c>
      <c r="J46" s="2">
        <v>0</v>
      </c>
      <c r="K46" s="2"/>
      <c r="L46" s="2"/>
      <c r="M46" s="2"/>
      <c r="N46" s="2"/>
      <c r="O46" s="2">
        <f t="shared" si="21"/>
        <v>22.54</v>
      </c>
      <c r="P46" s="2">
        <f t="shared" si="22"/>
        <v>0</v>
      </c>
      <c r="Q46" s="2">
        <f t="shared" si="23"/>
        <v>0.66</v>
      </c>
      <c r="R46" s="2">
        <f t="shared" si="24"/>
        <v>0.12</v>
      </c>
      <c r="S46" s="2">
        <f t="shared" si="25"/>
        <v>21.88</v>
      </c>
      <c r="T46" s="2">
        <f t="shared" si="26"/>
        <v>0</v>
      </c>
      <c r="U46" s="2">
        <f t="shared" si="27"/>
        <v>2.3552</v>
      </c>
      <c r="V46" s="2">
        <f t="shared" si="28"/>
        <v>0.01</v>
      </c>
      <c r="W46" s="2">
        <f t="shared" si="29"/>
        <v>0</v>
      </c>
      <c r="X46" s="2">
        <f t="shared" si="30"/>
        <v>17.82</v>
      </c>
      <c r="Y46" s="2">
        <f t="shared" si="31"/>
        <v>15.84</v>
      </c>
      <c r="Z46" s="2"/>
      <c r="AA46" s="2">
        <v>16687810</v>
      </c>
      <c r="AB46" s="2">
        <f t="shared" si="32"/>
        <v>140.85900000000001</v>
      </c>
      <c r="AC46" s="2">
        <f t="shared" si="33"/>
        <v>0</v>
      </c>
      <c r="AD46" s="2">
        <f>ROUND(((((ET46*1.25))-((EU46*1.25)))+AE46),6)</f>
        <v>4.1124999999999998</v>
      </c>
      <c r="AE46" s="2">
        <f>ROUND(((EU46*1.25)),6)</f>
        <v>0.72499999999999998</v>
      </c>
      <c r="AF46" s="2">
        <f>ROUND(((EV46*1.15)),6)</f>
        <v>136.7465</v>
      </c>
      <c r="AG46" s="2">
        <f t="shared" si="37"/>
        <v>0</v>
      </c>
      <c r="AH46" s="2">
        <f>((EW46*1.15))</f>
        <v>14.719999999999999</v>
      </c>
      <c r="AI46" s="2">
        <f>((EX46*1.25))</f>
        <v>6.25E-2</v>
      </c>
      <c r="AJ46" s="2">
        <f t="shared" si="40"/>
        <v>0</v>
      </c>
      <c r="AK46" s="2">
        <v>122.2</v>
      </c>
      <c r="AL46" s="2">
        <v>0</v>
      </c>
      <c r="AM46" s="2">
        <v>3.29</v>
      </c>
      <c r="AN46" s="2">
        <v>0.57999999999999996</v>
      </c>
      <c r="AO46" s="2">
        <v>118.91</v>
      </c>
      <c r="AP46" s="2">
        <v>0</v>
      </c>
      <c r="AQ46" s="2">
        <v>12.8</v>
      </c>
      <c r="AR46" s="2">
        <v>0.05</v>
      </c>
      <c r="AS46" s="2">
        <v>0</v>
      </c>
      <c r="AT46" s="2">
        <v>81</v>
      </c>
      <c r="AU46" s="2">
        <v>72</v>
      </c>
      <c r="AV46" s="2">
        <v>1</v>
      </c>
      <c r="AW46" s="2">
        <v>1</v>
      </c>
      <c r="AX46" s="2"/>
      <c r="AY46" s="2"/>
      <c r="AZ46" s="2">
        <v>1</v>
      </c>
      <c r="BA46" s="2">
        <v>1</v>
      </c>
      <c r="BB46" s="2">
        <v>1</v>
      </c>
      <c r="BC46" s="2">
        <v>1</v>
      </c>
      <c r="BD46" s="2" t="s">
        <v>6</v>
      </c>
      <c r="BE46" s="2" t="s">
        <v>6</v>
      </c>
      <c r="BF46" s="2" t="s">
        <v>6</v>
      </c>
      <c r="BG46" s="2" t="s">
        <v>6</v>
      </c>
      <c r="BH46" s="2">
        <v>0</v>
      </c>
      <c r="BI46" s="2">
        <v>1</v>
      </c>
      <c r="BJ46" s="2" t="s">
        <v>67</v>
      </c>
      <c r="BK46" s="2"/>
      <c r="BL46" s="2"/>
      <c r="BM46" s="2">
        <v>9001</v>
      </c>
      <c r="BN46" s="2">
        <v>0</v>
      </c>
      <c r="BO46" s="2" t="s">
        <v>6</v>
      </c>
      <c r="BP46" s="2">
        <v>0</v>
      </c>
      <c r="BQ46" s="2">
        <v>2</v>
      </c>
      <c r="BR46" s="2">
        <v>0</v>
      </c>
      <c r="BS46" s="2">
        <v>1</v>
      </c>
      <c r="BT46" s="2">
        <v>1</v>
      </c>
      <c r="BU46" s="2">
        <v>1</v>
      </c>
      <c r="BV46" s="2">
        <v>1</v>
      </c>
      <c r="BW46" s="2">
        <v>1</v>
      </c>
      <c r="BX46" s="2">
        <v>1</v>
      </c>
      <c r="BY46" s="2" t="s">
        <v>6</v>
      </c>
      <c r="BZ46" s="2">
        <v>90</v>
      </c>
      <c r="CA46" s="2">
        <v>85</v>
      </c>
      <c r="CB46" s="2"/>
      <c r="CC46" s="2"/>
      <c r="CD46" s="2"/>
      <c r="CE46" s="2"/>
      <c r="CF46" s="2">
        <v>0</v>
      </c>
      <c r="CG46" s="2">
        <v>0</v>
      </c>
      <c r="CH46" s="2"/>
      <c r="CI46" s="2"/>
      <c r="CJ46" s="2"/>
      <c r="CK46" s="2"/>
      <c r="CL46" s="2"/>
      <c r="CM46" s="2">
        <v>0</v>
      </c>
      <c r="CN46" s="2" t="s">
        <v>658</v>
      </c>
      <c r="CO46" s="2">
        <v>0</v>
      </c>
      <c r="CP46" s="2">
        <f t="shared" si="41"/>
        <v>22.54</v>
      </c>
      <c r="CQ46" s="2">
        <f t="shared" si="42"/>
        <v>0</v>
      </c>
      <c r="CR46" s="2">
        <f t="shared" si="43"/>
        <v>4.1124999999999998</v>
      </c>
      <c r="CS46" s="2">
        <f t="shared" si="44"/>
        <v>0.72499999999999998</v>
      </c>
      <c r="CT46" s="2">
        <f t="shared" si="45"/>
        <v>136.7465</v>
      </c>
      <c r="CU46" s="2">
        <f t="shared" si="46"/>
        <v>0</v>
      </c>
      <c r="CV46" s="2">
        <f t="shared" si="47"/>
        <v>14.719999999999999</v>
      </c>
      <c r="CW46" s="2">
        <f t="shared" si="48"/>
        <v>6.25E-2</v>
      </c>
      <c r="CX46" s="2">
        <f t="shared" si="49"/>
        <v>0</v>
      </c>
      <c r="CY46" s="2">
        <f t="shared" si="50"/>
        <v>17.82</v>
      </c>
      <c r="CZ46" s="2">
        <f t="shared" si="51"/>
        <v>15.84</v>
      </c>
      <c r="DA46" s="2"/>
      <c r="DB46" s="2"/>
      <c r="DC46" s="2" t="s">
        <v>6</v>
      </c>
      <c r="DD46" s="2" t="s">
        <v>6</v>
      </c>
      <c r="DE46" s="2" t="s">
        <v>68</v>
      </c>
      <c r="DF46" s="2" t="s">
        <v>68</v>
      </c>
      <c r="DG46" s="2" t="s">
        <v>69</v>
      </c>
      <c r="DH46" s="2" t="s">
        <v>6</v>
      </c>
      <c r="DI46" s="2" t="s">
        <v>69</v>
      </c>
      <c r="DJ46" s="2" t="s">
        <v>68</v>
      </c>
      <c r="DK46" s="2" t="s">
        <v>6</v>
      </c>
      <c r="DL46" s="2" t="s">
        <v>6</v>
      </c>
      <c r="DM46" s="2" t="s">
        <v>6</v>
      </c>
      <c r="DN46" s="2">
        <v>0</v>
      </c>
      <c r="DO46" s="2">
        <v>0</v>
      </c>
      <c r="DP46" s="2">
        <v>1</v>
      </c>
      <c r="DQ46" s="2">
        <v>1</v>
      </c>
      <c r="DR46" s="2"/>
      <c r="DS46" s="2"/>
      <c r="DT46" s="2"/>
      <c r="DU46" s="2">
        <v>1003</v>
      </c>
      <c r="DV46" s="2" t="s">
        <v>35</v>
      </c>
      <c r="DW46" s="2" t="s">
        <v>35</v>
      </c>
      <c r="DX46" s="2">
        <v>100</v>
      </c>
      <c r="DY46" s="2"/>
      <c r="DZ46" s="2"/>
      <c r="EA46" s="2"/>
      <c r="EB46" s="2"/>
      <c r="EC46" s="2"/>
      <c r="ED46" s="2"/>
      <c r="EE46" s="2">
        <v>16510486</v>
      </c>
      <c r="EF46" s="2">
        <v>2</v>
      </c>
      <c r="EG46" s="2" t="s">
        <v>20</v>
      </c>
      <c r="EH46" s="2">
        <v>0</v>
      </c>
      <c r="EI46" s="2" t="s">
        <v>6</v>
      </c>
      <c r="EJ46" s="2">
        <v>1</v>
      </c>
      <c r="EK46" s="2">
        <v>9001</v>
      </c>
      <c r="EL46" s="2" t="s">
        <v>70</v>
      </c>
      <c r="EM46" s="2" t="s">
        <v>71</v>
      </c>
      <c r="EN46" s="2"/>
      <c r="EO46" s="2" t="s">
        <v>72</v>
      </c>
      <c r="EP46" s="2"/>
      <c r="EQ46" s="2">
        <v>0</v>
      </c>
      <c r="ER46" s="2">
        <v>122.2</v>
      </c>
      <c r="ES46" s="2">
        <v>0</v>
      </c>
      <c r="ET46" s="2">
        <v>3.29</v>
      </c>
      <c r="EU46" s="2">
        <v>0.57999999999999996</v>
      </c>
      <c r="EV46" s="2">
        <v>118.91</v>
      </c>
      <c r="EW46" s="2">
        <v>12.8</v>
      </c>
      <c r="EX46" s="2">
        <v>0.05</v>
      </c>
      <c r="EY46" s="2">
        <v>0</v>
      </c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>
        <v>0</v>
      </c>
      <c r="FR46" s="2">
        <f t="shared" si="52"/>
        <v>0</v>
      </c>
      <c r="FS46" s="2">
        <v>0</v>
      </c>
      <c r="FT46" s="2" t="s">
        <v>23</v>
      </c>
      <c r="FU46" s="2" t="s">
        <v>24</v>
      </c>
      <c r="FV46" s="2"/>
      <c r="FW46" s="2"/>
      <c r="FX46" s="2">
        <v>81</v>
      </c>
      <c r="FY46" s="2">
        <v>72.25</v>
      </c>
      <c r="FZ46" s="2"/>
      <c r="GA46" s="2" t="s">
        <v>6</v>
      </c>
      <c r="GB46" s="2"/>
      <c r="GC46" s="2"/>
      <c r="GD46" s="2">
        <v>0</v>
      </c>
      <c r="GE46" s="2"/>
      <c r="GF46" s="2">
        <v>-1468733713</v>
      </c>
      <c r="GG46" s="2">
        <v>2</v>
      </c>
      <c r="GH46" s="2">
        <v>1</v>
      </c>
      <c r="GI46" s="2">
        <v>-2</v>
      </c>
      <c r="GJ46" s="2">
        <v>0</v>
      </c>
      <c r="GK46" s="2">
        <f>ROUND(R46*(R12)/100,2)</f>
        <v>0</v>
      </c>
      <c r="GL46" s="2">
        <f t="shared" si="53"/>
        <v>0</v>
      </c>
      <c r="GM46" s="2">
        <f t="shared" si="54"/>
        <v>56.2</v>
      </c>
      <c r="GN46" s="2">
        <f t="shared" si="55"/>
        <v>56.2</v>
      </c>
      <c r="GO46" s="2">
        <f t="shared" si="56"/>
        <v>0</v>
      </c>
      <c r="GP46" s="2">
        <f t="shared" si="57"/>
        <v>0</v>
      </c>
      <c r="GQ46" s="2"/>
      <c r="GR46" s="2">
        <v>0</v>
      </c>
      <c r="GS46" s="2">
        <v>3</v>
      </c>
      <c r="GT46" s="2">
        <v>0</v>
      </c>
      <c r="GU46" s="2" t="s">
        <v>6</v>
      </c>
      <c r="GV46" s="2">
        <f t="shared" si="58"/>
        <v>0</v>
      </c>
      <c r="GW46" s="2">
        <v>1</v>
      </c>
      <c r="GX46" s="2">
        <f t="shared" si="59"/>
        <v>0</v>
      </c>
      <c r="GY46" s="2"/>
      <c r="GZ46" s="2"/>
      <c r="HA46" s="2">
        <v>0</v>
      </c>
      <c r="HB46" s="2">
        <v>0</v>
      </c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>
        <v>0</v>
      </c>
      <c r="IL46" s="2"/>
      <c r="IM46" s="2"/>
      <c r="IN46" s="2"/>
      <c r="IO46" s="2"/>
      <c r="IP46" s="2"/>
      <c r="IQ46" s="2"/>
      <c r="IR46" s="2"/>
      <c r="IS46" s="2"/>
      <c r="IT46" s="2"/>
      <c r="IU46" s="2"/>
    </row>
    <row r="47" spans="1:255" x14ac:dyDescent="0.2">
      <c r="A47">
        <v>17</v>
      </c>
      <c r="B47">
        <v>1</v>
      </c>
      <c r="C47">
        <f>ROW(SmtRes!A58)</f>
        <v>58</v>
      </c>
      <c r="D47">
        <f>ROW(EtalonRes!A60)</f>
        <v>60</v>
      </c>
      <c r="E47" t="s">
        <v>64</v>
      </c>
      <c r="F47" t="s">
        <v>65</v>
      </c>
      <c r="G47" t="s">
        <v>66</v>
      </c>
      <c r="H47" t="s">
        <v>35</v>
      </c>
      <c r="I47">
        <f>ROUND(16/100,9)</f>
        <v>0.16</v>
      </c>
      <c r="J47">
        <v>0</v>
      </c>
      <c r="O47">
        <f t="shared" si="21"/>
        <v>160.69</v>
      </c>
      <c r="P47">
        <f t="shared" si="22"/>
        <v>0</v>
      </c>
      <c r="Q47">
        <f t="shared" si="23"/>
        <v>4.6900000000000004</v>
      </c>
      <c r="R47">
        <f t="shared" si="24"/>
        <v>0.83</v>
      </c>
      <c r="S47">
        <f t="shared" si="25"/>
        <v>156</v>
      </c>
      <c r="T47">
        <f t="shared" si="26"/>
        <v>0</v>
      </c>
      <c r="U47">
        <f t="shared" si="27"/>
        <v>2.3552</v>
      </c>
      <c r="V47">
        <f t="shared" si="28"/>
        <v>0.01</v>
      </c>
      <c r="W47">
        <f t="shared" si="29"/>
        <v>0</v>
      </c>
      <c r="X47">
        <f t="shared" si="30"/>
        <v>127.03</v>
      </c>
      <c r="Y47">
        <f t="shared" si="31"/>
        <v>112.92</v>
      </c>
      <c r="AA47">
        <v>16687824</v>
      </c>
      <c r="AB47">
        <f t="shared" si="32"/>
        <v>140.85900000000001</v>
      </c>
      <c r="AC47">
        <f t="shared" si="33"/>
        <v>0</v>
      </c>
      <c r="AD47">
        <f>ROUND(((((ET47*1.25))-((EU47*1.25)))+AE47),6)</f>
        <v>4.1124999999999998</v>
      </c>
      <c r="AE47">
        <f>ROUND(((EU47*1.25)),6)</f>
        <v>0.72499999999999998</v>
      </c>
      <c r="AF47">
        <f>ROUND(((EV47*1.15)),6)</f>
        <v>136.7465</v>
      </c>
      <c r="AG47">
        <f t="shared" si="37"/>
        <v>0</v>
      </c>
      <c r="AH47">
        <f>((EW47*1.15))</f>
        <v>14.719999999999999</v>
      </c>
      <c r="AI47">
        <f>((EX47*1.25))</f>
        <v>6.25E-2</v>
      </c>
      <c r="AJ47">
        <f t="shared" si="40"/>
        <v>0</v>
      </c>
      <c r="AK47">
        <v>122.2</v>
      </c>
      <c r="AL47">
        <v>0</v>
      </c>
      <c r="AM47">
        <v>3.29</v>
      </c>
      <c r="AN47">
        <v>0.57999999999999996</v>
      </c>
      <c r="AO47">
        <v>118.91</v>
      </c>
      <c r="AP47">
        <v>0</v>
      </c>
      <c r="AQ47">
        <v>12.8</v>
      </c>
      <c r="AR47">
        <v>0.05</v>
      </c>
      <c r="AS47">
        <v>0</v>
      </c>
      <c r="AT47">
        <v>81</v>
      </c>
      <c r="AU47">
        <v>72</v>
      </c>
      <c r="AV47">
        <v>1</v>
      </c>
      <c r="AW47">
        <v>1</v>
      </c>
      <c r="AZ47">
        <v>7.13</v>
      </c>
      <c r="BA47">
        <v>7.13</v>
      </c>
      <c r="BB47">
        <v>7.13</v>
      </c>
      <c r="BC47">
        <v>7.13</v>
      </c>
      <c r="BD47" t="s">
        <v>6</v>
      </c>
      <c r="BE47" t="s">
        <v>6</v>
      </c>
      <c r="BF47" t="s">
        <v>6</v>
      </c>
      <c r="BG47" t="s">
        <v>6</v>
      </c>
      <c r="BH47">
        <v>0</v>
      </c>
      <c r="BI47">
        <v>1</v>
      </c>
      <c r="BJ47" t="s">
        <v>67</v>
      </c>
      <c r="BM47">
        <v>9001</v>
      </c>
      <c r="BN47">
        <v>0</v>
      </c>
      <c r="BO47" t="s">
        <v>6</v>
      </c>
      <c r="BP47">
        <v>0</v>
      </c>
      <c r="BQ47">
        <v>2</v>
      </c>
      <c r="BR47">
        <v>0</v>
      </c>
      <c r="BS47">
        <v>7.13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6</v>
      </c>
      <c r="BZ47">
        <v>90</v>
      </c>
      <c r="CA47">
        <v>85</v>
      </c>
      <c r="CF47">
        <v>0</v>
      </c>
      <c r="CG47">
        <v>0</v>
      </c>
      <c r="CM47">
        <v>0</v>
      </c>
      <c r="CN47" t="s">
        <v>658</v>
      </c>
      <c r="CO47">
        <v>0</v>
      </c>
      <c r="CP47">
        <f t="shared" si="41"/>
        <v>160.69</v>
      </c>
      <c r="CQ47">
        <f t="shared" si="42"/>
        <v>0</v>
      </c>
      <c r="CR47">
        <f t="shared" si="43"/>
        <v>29.322125</v>
      </c>
      <c r="CS47">
        <f t="shared" si="44"/>
        <v>5.1692499999999999</v>
      </c>
      <c r="CT47">
        <f t="shared" si="45"/>
        <v>975.00254499999994</v>
      </c>
      <c r="CU47">
        <f t="shared" si="46"/>
        <v>0</v>
      </c>
      <c r="CV47">
        <f t="shared" si="47"/>
        <v>14.719999999999999</v>
      </c>
      <c r="CW47">
        <f t="shared" si="48"/>
        <v>6.25E-2</v>
      </c>
      <c r="CX47">
        <f t="shared" si="49"/>
        <v>0</v>
      </c>
      <c r="CY47">
        <f t="shared" si="50"/>
        <v>127.03230000000002</v>
      </c>
      <c r="CZ47">
        <f t="shared" si="51"/>
        <v>112.91760000000001</v>
      </c>
      <c r="DC47" t="s">
        <v>6</v>
      </c>
      <c r="DD47" t="s">
        <v>6</v>
      </c>
      <c r="DE47" t="s">
        <v>68</v>
      </c>
      <c r="DF47" t="s">
        <v>68</v>
      </c>
      <c r="DG47" t="s">
        <v>69</v>
      </c>
      <c r="DH47" t="s">
        <v>6</v>
      </c>
      <c r="DI47" t="s">
        <v>69</v>
      </c>
      <c r="DJ47" t="s">
        <v>68</v>
      </c>
      <c r="DK47" t="s">
        <v>6</v>
      </c>
      <c r="DL47" t="s">
        <v>6</v>
      </c>
      <c r="DM47" t="s">
        <v>6</v>
      </c>
      <c r="DN47">
        <v>0</v>
      </c>
      <c r="DO47">
        <v>0</v>
      </c>
      <c r="DP47">
        <v>1</v>
      </c>
      <c r="DQ47">
        <v>1</v>
      </c>
      <c r="DU47">
        <v>1003</v>
      </c>
      <c r="DV47" t="s">
        <v>35</v>
      </c>
      <c r="DW47" t="s">
        <v>35</v>
      </c>
      <c r="DX47">
        <v>100</v>
      </c>
      <c r="EE47">
        <v>16510486</v>
      </c>
      <c r="EF47">
        <v>2</v>
      </c>
      <c r="EG47" t="s">
        <v>20</v>
      </c>
      <c r="EH47">
        <v>0</v>
      </c>
      <c r="EI47" t="s">
        <v>6</v>
      </c>
      <c r="EJ47">
        <v>1</v>
      </c>
      <c r="EK47">
        <v>9001</v>
      </c>
      <c r="EL47" t="s">
        <v>70</v>
      </c>
      <c r="EM47" t="s">
        <v>71</v>
      </c>
      <c r="EO47" t="s">
        <v>72</v>
      </c>
      <c r="EQ47">
        <v>0</v>
      </c>
      <c r="ER47">
        <v>122.2</v>
      </c>
      <c r="ES47">
        <v>0</v>
      </c>
      <c r="ET47">
        <v>3.29</v>
      </c>
      <c r="EU47">
        <v>0.57999999999999996</v>
      </c>
      <c r="EV47">
        <v>118.91</v>
      </c>
      <c r="EW47">
        <v>12.8</v>
      </c>
      <c r="EX47">
        <v>0.05</v>
      </c>
      <c r="EY47">
        <v>0</v>
      </c>
      <c r="FQ47">
        <v>0</v>
      </c>
      <c r="FR47">
        <f t="shared" si="52"/>
        <v>0</v>
      </c>
      <c r="FS47">
        <v>0</v>
      </c>
      <c r="FT47" t="s">
        <v>23</v>
      </c>
      <c r="FU47" t="s">
        <v>24</v>
      </c>
      <c r="FX47">
        <v>81</v>
      </c>
      <c r="FY47">
        <v>72.25</v>
      </c>
      <c r="GA47" t="s">
        <v>6</v>
      </c>
      <c r="GD47">
        <v>0</v>
      </c>
      <c r="GF47">
        <v>-1468733713</v>
      </c>
      <c r="GG47">
        <v>1</v>
      </c>
      <c r="GH47">
        <v>1</v>
      </c>
      <c r="GI47">
        <v>4</v>
      </c>
      <c r="GJ47">
        <v>0</v>
      </c>
      <c r="GK47">
        <f>ROUND(R47*(S12)/100,2)</f>
        <v>0</v>
      </c>
      <c r="GL47">
        <f t="shared" si="53"/>
        <v>0</v>
      </c>
      <c r="GM47">
        <f t="shared" si="54"/>
        <v>400.64</v>
      </c>
      <c r="GN47">
        <f t="shared" si="55"/>
        <v>400.64</v>
      </c>
      <c r="GO47">
        <f t="shared" si="56"/>
        <v>0</v>
      </c>
      <c r="GP47">
        <f t="shared" si="57"/>
        <v>0</v>
      </c>
      <c r="GR47">
        <v>0</v>
      </c>
      <c r="GS47">
        <v>3</v>
      </c>
      <c r="GT47">
        <v>0</v>
      </c>
      <c r="GU47" t="s">
        <v>6</v>
      </c>
      <c r="GV47">
        <f t="shared" si="58"/>
        <v>0</v>
      </c>
      <c r="GW47">
        <v>1</v>
      </c>
      <c r="GX47">
        <f t="shared" si="59"/>
        <v>0</v>
      </c>
      <c r="HA47">
        <v>0</v>
      </c>
      <c r="HB47">
        <v>0</v>
      </c>
      <c r="IK47">
        <v>0</v>
      </c>
    </row>
    <row r="48" spans="1:255" x14ac:dyDescent="0.2">
      <c r="A48" s="2">
        <v>18</v>
      </c>
      <c r="B48" s="2">
        <v>1</v>
      </c>
      <c r="C48" s="2">
        <v>53</v>
      </c>
      <c r="D48" s="2"/>
      <c r="E48" s="2" t="s">
        <v>73</v>
      </c>
      <c r="F48" s="2" t="s">
        <v>74</v>
      </c>
      <c r="G48" s="2" t="s">
        <v>75</v>
      </c>
      <c r="H48" s="2" t="s">
        <v>46</v>
      </c>
      <c r="I48" s="2">
        <f>I46*J48</f>
        <v>6.4000000000000005E-4</v>
      </c>
      <c r="J48" s="2">
        <v>4.0000000000000001E-3</v>
      </c>
      <c r="K48" s="2"/>
      <c r="L48" s="2"/>
      <c r="M48" s="2"/>
      <c r="N48" s="2"/>
      <c r="O48" s="2">
        <f t="shared" si="21"/>
        <v>0</v>
      </c>
      <c r="P48" s="2">
        <f t="shared" si="22"/>
        <v>0</v>
      </c>
      <c r="Q48" s="2">
        <f t="shared" si="23"/>
        <v>0</v>
      </c>
      <c r="R48" s="2">
        <f t="shared" si="24"/>
        <v>0</v>
      </c>
      <c r="S48" s="2">
        <f t="shared" si="25"/>
        <v>0</v>
      </c>
      <c r="T48" s="2">
        <f t="shared" si="26"/>
        <v>0</v>
      </c>
      <c r="U48" s="2">
        <f t="shared" si="27"/>
        <v>0</v>
      </c>
      <c r="V48" s="2">
        <f t="shared" si="28"/>
        <v>0</v>
      </c>
      <c r="W48" s="2">
        <f t="shared" si="29"/>
        <v>0</v>
      </c>
      <c r="X48" s="2">
        <f t="shared" si="30"/>
        <v>0</v>
      </c>
      <c r="Y48" s="2">
        <f t="shared" si="31"/>
        <v>0</v>
      </c>
      <c r="Z48" s="2"/>
      <c r="AA48" s="2">
        <v>16687810</v>
      </c>
      <c r="AB48" s="2">
        <f t="shared" si="32"/>
        <v>0</v>
      </c>
      <c r="AC48" s="2">
        <f t="shared" si="33"/>
        <v>0</v>
      </c>
      <c r="AD48" s="2">
        <f>ROUND((((ET48)-(EU48))+AE48),6)</f>
        <v>0</v>
      </c>
      <c r="AE48" s="2">
        <f t="shared" ref="AE48:AF51" si="60">ROUND((EU48),6)</f>
        <v>0</v>
      </c>
      <c r="AF48" s="2">
        <f t="shared" si="60"/>
        <v>0</v>
      </c>
      <c r="AG48" s="2">
        <f t="shared" si="37"/>
        <v>0</v>
      </c>
      <c r="AH48" s="2">
        <f t="shared" ref="AH48:AI51" si="61">(EW48)</f>
        <v>0</v>
      </c>
      <c r="AI48" s="2">
        <f t="shared" si="61"/>
        <v>0</v>
      </c>
      <c r="AJ48" s="2">
        <f t="shared" si="40"/>
        <v>0</v>
      </c>
      <c r="AK48" s="2">
        <v>0</v>
      </c>
      <c r="AL48" s="2">
        <v>0</v>
      </c>
      <c r="AM48" s="2">
        <v>0</v>
      </c>
      <c r="AN48" s="2">
        <v>0</v>
      </c>
      <c r="AO48" s="2">
        <v>0</v>
      </c>
      <c r="AP48" s="2">
        <v>0</v>
      </c>
      <c r="AQ48" s="2">
        <v>0</v>
      </c>
      <c r="AR48" s="2">
        <v>0</v>
      </c>
      <c r="AS48" s="2">
        <v>0</v>
      </c>
      <c r="AT48" s="2">
        <v>81</v>
      </c>
      <c r="AU48" s="2">
        <v>72</v>
      </c>
      <c r="AV48" s="2">
        <v>1</v>
      </c>
      <c r="AW48" s="2">
        <v>1</v>
      </c>
      <c r="AX48" s="2"/>
      <c r="AY48" s="2"/>
      <c r="AZ48" s="2">
        <v>1</v>
      </c>
      <c r="BA48" s="2">
        <v>1</v>
      </c>
      <c r="BB48" s="2">
        <v>1</v>
      </c>
      <c r="BC48" s="2">
        <v>1</v>
      </c>
      <c r="BD48" s="2" t="s">
        <v>6</v>
      </c>
      <c r="BE48" s="2" t="s">
        <v>6</v>
      </c>
      <c r="BF48" s="2" t="s">
        <v>6</v>
      </c>
      <c r="BG48" s="2" t="s">
        <v>6</v>
      </c>
      <c r="BH48" s="2">
        <v>3</v>
      </c>
      <c r="BI48" s="2">
        <v>1</v>
      </c>
      <c r="BJ48" s="2" t="s">
        <v>6</v>
      </c>
      <c r="BK48" s="2"/>
      <c r="BL48" s="2"/>
      <c r="BM48" s="2">
        <v>9001</v>
      </c>
      <c r="BN48" s="2">
        <v>0</v>
      </c>
      <c r="BO48" s="2" t="s">
        <v>6</v>
      </c>
      <c r="BP48" s="2">
        <v>0</v>
      </c>
      <c r="BQ48" s="2">
        <v>2</v>
      </c>
      <c r="BR48" s="2">
        <v>0</v>
      </c>
      <c r="BS48" s="2">
        <v>1</v>
      </c>
      <c r="BT48" s="2">
        <v>1</v>
      </c>
      <c r="BU48" s="2">
        <v>1</v>
      </c>
      <c r="BV48" s="2">
        <v>1</v>
      </c>
      <c r="BW48" s="2">
        <v>1</v>
      </c>
      <c r="BX48" s="2">
        <v>1</v>
      </c>
      <c r="BY48" s="2" t="s">
        <v>6</v>
      </c>
      <c r="BZ48" s="2">
        <v>90</v>
      </c>
      <c r="CA48" s="2">
        <v>85</v>
      </c>
      <c r="CB48" s="2"/>
      <c r="CC48" s="2"/>
      <c r="CD48" s="2"/>
      <c r="CE48" s="2"/>
      <c r="CF48" s="2">
        <v>0</v>
      </c>
      <c r="CG48" s="2">
        <v>0</v>
      </c>
      <c r="CH48" s="2"/>
      <c r="CI48" s="2"/>
      <c r="CJ48" s="2"/>
      <c r="CK48" s="2"/>
      <c r="CL48" s="2"/>
      <c r="CM48" s="2">
        <v>0</v>
      </c>
      <c r="CN48" s="2" t="s">
        <v>6</v>
      </c>
      <c r="CO48" s="2">
        <v>0</v>
      </c>
      <c r="CP48" s="2">
        <f t="shared" si="41"/>
        <v>0</v>
      </c>
      <c r="CQ48" s="2">
        <f t="shared" si="42"/>
        <v>0</v>
      </c>
      <c r="CR48" s="2">
        <f t="shared" si="43"/>
        <v>0</v>
      </c>
      <c r="CS48" s="2">
        <f t="shared" si="44"/>
        <v>0</v>
      </c>
      <c r="CT48" s="2">
        <f t="shared" si="45"/>
        <v>0</v>
      </c>
      <c r="CU48" s="2">
        <f t="shared" si="46"/>
        <v>0</v>
      </c>
      <c r="CV48" s="2">
        <f t="shared" si="47"/>
        <v>0</v>
      </c>
      <c r="CW48" s="2">
        <f t="shared" si="48"/>
        <v>0</v>
      </c>
      <c r="CX48" s="2">
        <f t="shared" si="49"/>
        <v>0</v>
      </c>
      <c r="CY48" s="2">
        <f t="shared" si="50"/>
        <v>0</v>
      </c>
      <c r="CZ48" s="2">
        <f t="shared" si="51"/>
        <v>0</v>
      </c>
      <c r="DA48" s="2"/>
      <c r="DB48" s="2"/>
      <c r="DC48" s="2" t="s">
        <v>6</v>
      </c>
      <c r="DD48" s="2" t="s">
        <v>6</v>
      </c>
      <c r="DE48" s="2" t="s">
        <v>6</v>
      </c>
      <c r="DF48" s="2" t="s">
        <v>6</v>
      </c>
      <c r="DG48" s="2" t="s">
        <v>6</v>
      </c>
      <c r="DH48" s="2" t="s">
        <v>6</v>
      </c>
      <c r="DI48" s="2" t="s">
        <v>6</v>
      </c>
      <c r="DJ48" s="2" t="s">
        <v>6</v>
      </c>
      <c r="DK48" s="2" t="s">
        <v>6</v>
      </c>
      <c r="DL48" s="2" t="s">
        <v>6</v>
      </c>
      <c r="DM48" s="2" t="s">
        <v>6</v>
      </c>
      <c r="DN48" s="2">
        <v>0</v>
      </c>
      <c r="DO48" s="2">
        <v>0</v>
      </c>
      <c r="DP48" s="2">
        <v>1</v>
      </c>
      <c r="DQ48" s="2">
        <v>1</v>
      </c>
      <c r="DR48" s="2"/>
      <c r="DS48" s="2"/>
      <c r="DT48" s="2"/>
      <c r="DU48" s="2">
        <v>1009</v>
      </c>
      <c r="DV48" s="2" t="s">
        <v>46</v>
      </c>
      <c r="DW48" s="2" t="s">
        <v>46</v>
      </c>
      <c r="DX48" s="2">
        <v>1000</v>
      </c>
      <c r="DY48" s="2"/>
      <c r="DZ48" s="2"/>
      <c r="EA48" s="2"/>
      <c r="EB48" s="2"/>
      <c r="EC48" s="2"/>
      <c r="ED48" s="2"/>
      <c r="EE48" s="2">
        <v>16510486</v>
      </c>
      <c r="EF48" s="2">
        <v>2</v>
      </c>
      <c r="EG48" s="2" t="s">
        <v>20</v>
      </c>
      <c r="EH48" s="2">
        <v>0</v>
      </c>
      <c r="EI48" s="2" t="s">
        <v>6</v>
      </c>
      <c r="EJ48" s="2">
        <v>1</v>
      </c>
      <c r="EK48" s="2">
        <v>9001</v>
      </c>
      <c r="EL48" s="2" t="s">
        <v>70</v>
      </c>
      <c r="EM48" s="2" t="s">
        <v>71</v>
      </c>
      <c r="EN48" s="2"/>
      <c r="EO48" s="2" t="s">
        <v>6</v>
      </c>
      <c r="EP48" s="2"/>
      <c r="EQ48" s="2">
        <v>0</v>
      </c>
      <c r="ER48" s="2">
        <v>0</v>
      </c>
      <c r="ES48" s="2">
        <v>0</v>
      </c>
      <c r="ET48" s="2">
        <v>0</v>
      </c>
      <c r="EU48" s="2">
        <v>0</v>
      </c>
      <c r="EV48" s="2">
        <v>0</v>
      </c>
      <c r="EW48" s="2">
        <v>0</v>
      </c>
      <c r="EX48" s="2">
        <v>0</v>
      </c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>
        <v>0</v>
      </c>
      <c r="FR48" s="2">
        <f t="shared" si="52"/>
        <v>0</v>
      </c>
      <c r="FS48" s="2">
        <v>0</v>
      </c>
      <c r="FT48" s="2" t="s">
        <v>23</v>
      </c>
      <c r="FU48" s="2" t="s">
        <v>24</v>
      </c>
      <c r="FV48" s="2"/>
      <c r="FW48" s="2"/>
      <c r="FX48" s="2">
        <v>81</v>
      </c>
      <c r="FY48" s="2">
        <v>72.25</v>
      </c>
      <c r="FZ48" s="2"/>
      <c r="GA48" s="2" t="s">
        <v>6</v>
      </c>
      <c r="GB48" s="2"/>
      <c r="GC48" s="2"/>
      <c r="GD48" s="2">
        <v>0</v>
      </c>
      <c r="GE48" s="2"/>
      <c r="GF48" s="2">
        <v>1763388316</v>
      </c>
      <c r="GG48" s="2">
        <v>2</v>
      </c>
      <c r="GH48" s="2">
        <v>1</v>
      </c>
      <c r="GI48" s="2">
        <v>-2</v>
      </c>
      <c r="GJ48" s="2">
        <v>0</v>
      </c>
      <c r="GK48" s="2">
        <f>ROUND(R48*(R12)/100,2)</f>
        <v>0</v>
      </c>
      <c r="GL48" s="2">
        <f t="shared" si="53"/>
        <v>0</v>
      </c>
      <c r="GM48" s="2">
        <f t="shared" si="54"/>
        <v>0</v>
      </c>
      <c r="GN48" s="2">
        <f t="shared" si="55"/>
        <v>0</v>
      </c>
      <c r="GO48" s="2">
        <f t="shared" si="56"/>
        <v>0</v>
      </c>
      <c r="GP48" s="2">
        <f t="shared" si="57"/>
        <v>0</v>
      </c>
      <c r="GQ48" s="2"/>
      <c r="GR48" s="2">
        <v>0</v>
      </c>
      <c r="GS48" s="2">
        <v>3</v>
      </c>
      <c r="GT48" s="2">
        <v>0</v>
      </c>
      <c r="GU48" s="2" t="s">
        <v>6</v>
      </c>
      <c r="GV48" s="2">
        <f t="shared" si="58"/>
        <v>0</v>
      </c>
      <c r="GW48" s="2">
        <v>1</v>
      </c>
      <c r="GX48" s="2">
        <f t="shared" si="59"/>
        <v>0</v>
      </c>
      <c r="GY48" s="2"/>
      <c r="GZ48" s="2"/>
      <c r="HA48" s="2">
        <v>0</v>
      </c>
      <c r="HB48" s="2">
        <v>0</v>
      </c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>
        <v>0</v>
      </c>
      <c r="IL48" s="2"/>
      <c r="IM48" s="2"/>
      <c r="IN48" s="2"/>
      <c r="IO48" s="2"/>
      <c r="IP48" s="2"/>
      <c r="IQ48" s="2"/>
      <c r="IR48" s="2"/>
      <c r="IS48" s="2"/>
      <c r="IT48" s="2"/>
      <c r="IU48" s="2"/>
    </row>
    <row r="49" spans="1:255" x14ac:dyDescent="0.2">
      <c r="A49">
        <v>18</v>
      </c>
      <c r="B49">
        <v>1</v>
      </c>
      <c r="C49">
        <v>58</v>
      </c>
      <c r="E49" t="s">
        <v>73</v>
      </c>
      <c r="F49" t="s">
        <v>74</v>
      </c>
      <c r="G49" t="s">
        <v>75</v>
      </c>
      <c r="H49" t="s">
        <v>46</v>
      </c>
      <c r="I49">
        <f>I47*J49</f>
        <v>6.4000000000000005E-4</v>
      </c>
      <c r="J49">
        <v>4.0000000000000001E-3</v>
      </c>
      <c r="O49">
        <f t="shared" si="21"/>
        <v>0</v>
      </c>
      <c r="P49">
        <f t="shared" si="22"/>
        <v>0</v>
      </c>
      <c r="Q49">
        <f t="shared" si="23"/>
        <v>0</v>
      </c>
      <c r="R49">
        <f t="shared" si="24"/>
        <v>0</v>
      </c>
      <c r="S49">
        <f t="shared" si="25"/>
        <v>0</v>
      </c>
      <c r="T49">
        <f t="shared" si="26"/>
        <v>0</v>
      </c>
      <c r="U49">
        <f t="shared" si="27"/>
        <v>0</v>
      </c>
      <c r="V49">
        <f t="shared" si="28"/>
        <v>0</v>
      </c>
      <c r="W49">
        <f t="shared" si="29"/>
        <v>0</v>
      </c>
      <c r="X49">
        <f t="shared" si="30"/>
        <v>0</v>
      </c>
      <c r="Y49">
        <f t="shared" si="31"/>
        <v>0</v>
      </c>
      <c r="AA49">
        <v>16687824</v>
      </c>
      <c r="AB49">
        <f t="shared" si="32"/>
        <v>0</v>
      </c>
      <c r="AC49">
        <f t="shared" si="33"/>
        <v>0</v>
      </c>
      <c r="AD49">
        <f>ROUND((((ET49)-(EU49))+AE49),6)</f>
        <v>0</v>
      </c>
      <c r="AE49">
        <f t="shared" si="60"/>
        <v>0</v>
      </c>
      <c r="AF49">
        <f t="shared" si="60"/>
        <v>0</v>
      </c>
      <c r="AG49">
        <f t="shared" si="37"/>
        <v>0</v>
      </c>
      <c r="AH49">
        <f t="shared" si="61"/>
        <v>0</v>
      </c>
      <c r="AI49">
        <f t="shared" si="61"/>
        <v>0</v>
      </c>
      <c r="AJ49">
        <f t="shared" si="40"/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81</v>
      </c>
      <c r="AU49">
        <v>72</v>
      </c>
      <c r="AV49">
        <v>1</v>
      </c>
      <c r="AW49">
        <v>1</v>
      </c>
      <c r="AZ49">
        <v>7.13</v>
      </c>
      <c r="BA49">
        <v>1</v>
      </c>
      <c r="BB49">
        <v>1</v>
      </c>
      <c r="BC49">
        <v>7.13</v>
      </c>
      <c r="BD49" t="s">
        <v>6</v>
      </c>
      <c r="BE49" t="s">
        <v>6</v>
      </c>
      <c r="BF49" t="s">
        <v>6</v>
      </c>
      <c r="BG49" t="s">
        <v>6</v>
      </c>
      <c r="BH49">
        <v>3</v>
      </c>
      <c r="BI49">
        <v>1</v>
      </c>
      <c r="BJ49" t="s">
        <v>6</v>
      </c>
      <c r="BM49">
        <v>9001</v>
      </c>
      <c r="BN49">
        <v>0</v>
      </c>
      <c r="BO49" t="s">
        <v>6</v>
      </c>
      <c r="BP49">
        <v>0</v>
      </c>
      <c r="BQ49">
        <v>2</v>
      </c>
      <c r="BR49">
        <v>0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6</v>
      </c>
      <c r="BZ49">
        <v>90</v>
      </c>
      <c r="CA49">
        <v>85</v>
      </c>
      <c r="CF49">
        <v>0</v>
      </c>
      <c r="CG49">
        <v>0</v>
      </c>
      <c r="CM49">
        <v>0</v>
      </c>
      <c r="CN49" t="s">
        <v>6</v>
      </c>
      <c r="CO49">
        <v>0</v>
      </c>
      <c r="CP49">
        <f t="shared" si="41"/>
        <v>0</v>
      </c>
      <c r="CQ49">
        <f t="shared" si="42"/>
        <v>0</v>
      </c>
      <c r="CR49">
        <f t="shared" si="43"/>
        <v>0</v>
      </c>
      <c r="CS49">
        <f t="shared" si="44"/>
        <v>0</v>
      </c>
      <c r="CT49">
        <f t="shared" si="45"/>
        <v>0</v>
      </c>
      <c r="CU49">
        <f t="shared" si="46"/>
        <v>0</v>
      </c>
      <c r="CV49">
        <f t="shared" si="47"/>
        <v>0</v>
      </c>
      <c r="CW49">
        <f t="shared" si="48"/>
        <v>0</v>
      </c>
      <c r="CX49">
        <f t="shared" si="49"/>
        <v>0</v>
      </c>
      <c r="CY49">
        <f t="shared" si="50"/>
        <v>0</v>
      </c>
      <c r="CZ49">
        <f t="shared" si="51"/>
        <v>0</v>
      </c>
      <c r="DC49" t="s">
        <v>6</v>
      </c>
      <c r="DD49" t="s">
        <v>6</v>
      </c>
      <c r="DE49" t="s">
        <v>6</v>
      </c>
      <c r="DF49" t="s">
        <v>6</v>
      </c>
      <c r="DG49" t="s">
        <v>6</v>
      </c>
      <c r="DH49" t="s">
        <v>6</v>
      </c>
      <c r="DI49" t="s">
        <v>6</v>
      </c>
      <c r="DJ49" t="s">
        <v>6</v>
      </c>
      <c r="DK49" t="s">
        <v>6</v>
      </c>
      <c r="DL49" t="s">
        <v>6</v>
      </c>
      <c r="DM49" t="s">
        <v>6</v>
      </c>
      <c r="DN49">
        <v>0</v>
      </c>
      <c r="DO49">
        <v>0</v>
      </c>
      <c r="DP49">
        <v>1</v>
      </c>
      <c r="DQ49">
        <v>1</v>
      </c>
      <c r="DU49">
        <v>1009</v>
      </c>
      <c r="DV49" t="s">
        <v>46</v>
      </c>
      <c r="DW49" t="s">
        <v>46</v>
      </c>
      <c r="DX49">
        <v>1000</v>
      </c>
      <c r="EE49">
        <v>16510486</v>
      </c>
      <c r="EF49">
        <v>2</v>
      </c>
      <c r="EG49" t="s">
        <v>20</v>
      </c>
      <c r="EH49">
        <v>0</v>
      </c>
      <c r="EI49" t="s">
        <v>6</v>
      </c>
      <c r="EJ49">
        <v>1</v>
      </c>
      <c r="EK49">
        <v>9001</v>
      </c>
      <c r="EL49" t="s">
        <v>70</v>
      </c>
      <c r="EM49" t="s">
        <v>71</v>
      </c>
      <c r="EO49" t="s">
        <v>6</v>
      </c>
      <c r="EQ49">
        <v>0</v>
      </c>
      <c r="ER49">
        <v>0</v>
      </c>
      <c r="ES49">
        <v>0</v>
      </c>
      <c r="ET49">
        <v>0</v>
      </c>
      <c r="EU49">
        <v>0</v>
      </c>
      <c r="EV49">
        <v>0</v>
      </c>
      <c r="EW49">
        <v>0</v>
      </c>
      <c r="EX49">
        <v>0</v>
      </c>
      <c r="FQ49">
        <v>0</v>
      </c>
      <c r="FR49">
        <f t="shared" si="52"/>
        <v>0</v>
      </c>
      <c r="FS49">
        <v>0</v>
      </c>
      <c r="FT49" t="s">
        <v>23</v>
      </c>
      <c r="FU49" t="s">
        <v>24</v>
      </c>
      <c r="FX49">
        <v>81</v>
      </c>
      <c r="FY49">
        <v>72.25</v>
      </c>
      <c r="GA49" t="s">
        <v>6</v>
      </c>
      <c r="GD49">
        <v>0</v>
      </c>
      <c r="GF49">
        <v>1763388316</v>
      </c>
      <c r="GG49">
        <v>1</v>
      </c>
      <c r="GH49">
        <v>1</v>
      </c>
      <c r="GI49">
        <v>4</v>
      </c>
      <c r="GJ49">
        <v>0</v>
      </c>
      <c r="GK49">
        <f>ROUND(R49*(S12)/100,2)</f>
        <v>0</v>
      </c>
      <c r="GL49">
        <f t="shared" si="53"/>
        <v>0</v>
      </c>
      <c r="GM49">
        <f t="shared" si="54"/>
        <v>0</v>
      </c>
      <c r="GN49">
        <f t="shared" si="55"/>
        <v>0</v>
      </c>
      <c r="GO49">
        <f t="shared" si="56"/>
        <v>0</v>
      </c>
      <c r="GP49">
        <f t="shared" si="57"/>
        <v>0</v>
      </c>
      <c r="GR49">
        <v>0</v>
      </c>
      <c r="GS49">
        <v>3</v>
      </c>
      <c r="GT49">
        <v>0</v>
      </c>
      <c r="GU49" t="s">
        <v>6</v>
      </c>
      <c r="GV49">
        <f t="shared" si="58"/>
        <v>0</v>
      </c>
      <c r="GW49">
        <v>1</v>
      </c>
      <c r="GX49">
        <f t="shared" si="59"/>
        <v>0</v>
      </c>
      <c r="HA49">
        <v>0</v>
      </c>
      <c r="HB49">
        <v>0</v>
      </c>
      <c r="IK49">
        <v>0</v>
      </c>
    </row>
    <row r="50" spans="1:255" x14ac:dyDescent="0.2">
      <c r="A50" s="2">
        <v>18</v>
      </c>
      <c r="B50" s="2">
        <v>1</v>
      </c>
      <c r="C50" s="2">
        <v>52</v>
      </c>
      <c r="D50" s="2"/>
      <c r="E50" s="2" t="s">
        <v>76</v>
      </c>
      <c r="F50" s="2" t="s">
        <v>77</v>
      </c>
      <c r="G50" s="2" t="s">
        <v>78</v>
      </c>
      <c r="H50" s="2" t="s">
        <v>46</v>
      </c>
      <c r="I50" s="2">
        <f>I46*J50</f>
        <v>6.4000000000000005E-4</v>
      </c>
      <c r="J50" s="2">
        <v>4.0000000000000001E-3</v>
      </c>
      <c r="K50" s="2"/>
      <c r="L50" s="2"/>
      <c r="M50" s="2"/>
      <c r="N50" s="2"/>
      <c r="O50" s="2">
        <f t="shared" si="21"/>
        <v>3.27</v>
      </c>
      <c r="P50" s="2">
        <f t="shared" si="22"/>
        <v>3.27</v>
      </c>
      <c r="Q50" s="2">
        <f t="shared" si="23"/>
        <v>0</v>
      </c>
      <c r="R50" s="2">
        <f t="shared" si="24"/>
        <v>0</v>
      </c>
      <c r="S50" s="2">
        <f t="shared" si="25"/>
        <v>0</v>
      </c>
      <c r="T50" s="2">
        <f t="shared" si="26"/>
        <v>0</v>
      </c>
      <c r="U50" s="2">
        <f t="shared" si="27"/>
        <v>0</v>
      </c>
      <c r="V50" s="2">
        <f t="shared" si="28"/>
        <v>0</v>
      </c>
      <c r="W50" s="2">
        <f t="shared" si="29"/>
        <v>0</v>
      </c>
      <c r="X50" s="2">
        <f t="shared" si="30"/>
        <v>0</v>
      </c>
      <c r="Y50" s="2">
        <f t="shared" si="31"/>
        <v>0</v>
      </c>
      <c r="Z50" s="2"/>
      <c r="AA50" s="2">
        <v>16687810</v>
      </c>
      <c r="AB50" s="2">
        <f t="shared" si="32"/>
        <v>5106.21</v>
      </c>
      <c r="AC50" s="2">
        <f t="shared" si="33"/>
        <v>5106.21</v>
      </c>
      <c r="AD50" s="2">
        <f>ROUND((((ET50)-(EU50))+AE50),6)</f>
        <v>0</v>
      </c>
      <c r="AE50" s="2">
        <f t="shared" si="60"/>
        <v>0</v>
      </c>
      <c r="AF50" s="2">
        <f t="shared" si="60"/>
        <v>0</v>
      </c>
      <c r="AG50" s="2">
        <f t="shared" si="37"/>
        <v>0</v>
      </c>
      <c r="AH50" s="2">
        <f t="shared" si="61"/>
        <v>0</v>
      </c>
      <c r="AI50" s="2">
        <f t="shared" si="61"/>
        <v>0</v>
      </c>
      <c r="AJ50" s="2">
        <f t="shared" si="40"/>
        <v>0</v>
      </c>
      <c r="AK50" s="2">
        <v>5106.21</v>
      </c>
      <c r="AL50" s="2">
        <v>5106.21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 s="2">
        <v>0</v>
      </c>
      <c r="AT50" s="2">
        <v>81</v>
      </c>
      <c r="AU50" s="2">
        <v>72</v>
      </c>
      <c r="AV50" s="2">
        <v>1</v>
      </c>
      <c r="AW50" s="2">
        <v>1</v>
      </c>
      <c r="AX50" s="2"/>
      <c r="AY50" s="2"/>
      <c r="AZ50" s="2">
        <v>1</v>
      </c>
      <c r="BA50" s="2">
        <v>1</v>
      </c>
      <c r="BB50" s="2">
        <v>1</v>
      </c>
      <c r="BC50" s="2">
        <v>1</v>
      </c>
      <c r="BD50" s="2" t="s">
        <v>6</v>
      </c>
      <c r="BE50" s="2" t="s">
        <v>6</v>
      </c>
      <c r="BF50" s="2" t="s">
        <v>6</v>
      </c>
      <c r="BG50" s="2" t="s">
        <v>6</v>
      </c>
      <c r="BH50" s="2">
        <v>3</v>
      </c>
      <c r="BI50" s="2">
        <v>1</v>
      </c>
      <c r="BJ50" s="2" t="s">
        <v>79</v>
      </c>
      <c r="BK50" s="2"/>
      <c r="BL50" s="2"/>
      <c r="BM50" s="2">
        <v>9001</v>
      </c>
      <c r="BN50" s="2">
        <v>0</v>
      </c>
      <c r="BO50" s="2" t="s">
        <v>6</v>
      </c>
      <c r="BP50" s="2">
        <v>0</v>
      </c>
      <c r="BQ50" s="2">
        <v>2</v>
      </c>
      <c r="BR50" s="2">
        <v>0</v>
      </c>
      <c r="BS50" s="2">
        <v>1</v>
      </c>
      <c r="BT50" s="2">
        <v>1</v>
      </c>
      <c r="BU50" s="2">
        <v>1</v>
      </c>
      <c r="BV50" s="2">
        <v>1</v>
      </c>
      <c r="BW50" s="2">
        <v>1</v>
      </c>
      <c r="BX50" s="2">
        <v>1</v>
      </c>
      <c r="BY50" s="2" t="s">
        <v>6</v>
      </c>
      <c r="BZ50" s="2">
        <v>90</v>
      </c>
      <c r="CA50" s="2">
        <v>85</v>
      </c>
      <c r="CB50" s="2"/>
      <c r="CC50" s="2"/>
      <c r="CD50" s="2"/>
      <c r="CE50" s="2"/>
      <c r="CF50" s="2">
        <v>0</v>
      </c>
      <c r="CG50" s="2">
        <v>0</v>
      </c>
      <c r="CH50" s="2"/>
      <c r="CI50" s="2"/>
      <c r="CJ50" s="2"/>
      <c r="CK50" s="2"/>
      <c r="CL50" s="2"/>
      <c r="CM50" s="2">
        <v>0</v>
      </c>
      <c r="CN50" s="2" t="s">
        <v>6</v>
      </c>
      <c r="CO50" s="2">
        <v>0</v>
      </c>
      <c r="CP50" s="2">
        <f t="shared" si="41"/>
        <v>3.27</v>
      </c>
      <c r="CQ50" s="2">
        <f t="shared" si="42"/>
        <v>5106.21</v>
      </c>
      <c r="CR50" s="2">
        <f t="shared" si="43"/>
        <v>0</v>
      </c>
      <c r="CS50" s="2">
        <f t="shared" si="44"/>
        <v>0</v>
      </c>
      <c r="CT50" s="2">
        <f t="shared" si="45"/>
        <v>0</v>
      </c>
      <c r="CU50" s="2">
        <f t="shared" si="46"/>
        <v>0</v>
      </c>
      <c r="CV50" s="2">
        <f t="shared" si="47"/>
        <v>0</v>
      </c>
      <c r="CW50" s="2">
        <f t="shared" si="48"/>
        <v>0</v>
      </c>
      <c r="CX50" s="2">
        <f t="shared" si="49"/>
        <v>0</v>
      </c>
      <c r="CY50" s="2">
        <f t="shared" si="50"/>
        <v>0</v>
      </c>
      <c r="CZ50" s="2">
        <f t="shared" si="51"/>
        <v>0</v>
      </c>
      <c r="DA50" s="2"/>
      <c r="DB50" s="2"/>
      <c r="DC50" s="2" t="s">
        <v>6</v>
      </c>
      <c r="DD50" s="2" t="s">
        <v>6</v>
      </c>
      <c r="DE50" s="2" t="s">
        <v>6</v>
      </c>
      <c r="DF50" s="2" t="s">
        <v>6</v>
      </c>
      <c r="DG50" s="2" t="s">
        <v>6</v>
      </c>
      <c r="DH50" s="2" t="s">
        <v>6</v>
      </c>
      <c r="DI50" s="2" t="s">
        <v>6</v>
      </c>
      <c r="DJ50" s="2" t="s">
        <v>6</v>
      </c>
      <c r="DK50" s="2" t="s">
        <v>6</v>
      </c>
      <c r="DL50" s="2" t="s">
        <v>6</v>
      </c>
      <c r="DM50" s="2" t="s">
        <v>6</v>
      </c>
      <c r="DN50" s="2">
        <v>0</v>
      </c>
      <c r="DO50" s="2">
        <v>0</v>
      </c>
      <c r="DP50" s="2">
        <v>1</v>
      </c>
      <c r="DQ50" s="2">
        <v>1</v>
      </c>
      <c r="DR50" s="2"/>
      <c r="DS50" s="2"/>
      <c r="DT50" s="2"/>
      <c r="DU50" s="2">
        <v>1009</v>
      </c>
      <c r="DV50" s="2" t="s">
        <v>46</v>
      </c>
      <c r="DW50" s="2" t="s">
        <v>46</v>
      </c>
      <c r="DX50" s="2">
        <v>1000</v>
      </c>
      <c r="DY50" s="2"/>
      <c r="DZ50" s="2"/>
      <c r="EA50" s="2"/>
      <c r="EB50" s="2"/>
      <c r="EC50" s="2"/>
      <c r="ED50" s="2"/>
      <c r="EE50" s="2">
        <v>16510486</v>
      </c>
      <c r="EF50" s="2">
        <v>2</v>
      </c>
      <c r="EG50" s="2" t="s">
        <v>20</v>
      </c>
      <c r="EH50" s="2">
        <v>0</v>
      </c>
      <c r="EI50" s="2" t="s">
        <v>6</v>
      </c>
      <c r="EJ50" s="2">
        <v>1</v>
      </c>
      <c r="EK50" s="2">
        <v>9001</v>
      </c>
      <c r="EL50" s="2" t="s">
        <v>70</v>
      </c>
      <c r="EM50" s="2" t="s">
        <v>71</v>
      </c>
      <c r="EN50" s="2"/>
      <c r="EO50" s="2" t="s">
        <v>6</v>
      </c>
      <c r="EP50" s="2"/>
      <c r="EQ50" s="2">
        <v>0</v>
      </c>
      <c r="ER50" s="2">
        <v>5106.21</v>
      </c>
      <c r="ES50" s="2">
        <v>5106.21</v>
      </c>
      <c r="ET50" s="2">
        <v>0</v>
      </c>
      <c r="EU50" s="2">
        <v>0</v>
      </c>
      <c r="EV50" s="2">
        <v>0</v>
      </c>
      <c r="EW50" s="2">
        <v>0</v>
      </c>
      <c r="EX50" s="2">
        <v>0</v>
      </c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>
        <v>0</v>
      </c>
      <c r="FR50" s="2">
        <f t="shared" si="52"/>
        <v>0</v>
      </c>
      <c r="FS50" s="2">
        <v>0</v>
      </c>
      <c r="FT50" s="2" t="s">
        <v>23</v>
      </c>
      <c r="FU50" s="2" t="s">
        <v>24</v>
      </c>
      <c r="FV50" s="2"/>
      <c r="FW50" s="2"/>
      <c r="FX50" s="2">
        <v>81</v>
      </c>
      <c r="FY50" s="2">
        <v>72.25</v>
      </c>
      <c r="FZ50" s="2"/>
      <c r="GA50" s="2" t="s">
        <v>6</v>
      </c>
      <c r="GB50" s="2"/>
      <c r="GC50" s="2"/>
      <c r="GD50" s="2">
        <v>0</v>
      </c>
      <c r="GE50" s="2"/>
      <c r="GF50" s="2">
        <v>-685546342</v>
      </c>
      <c r="GG50" s="2">
        <v>2</v>
      </c>
      <c r="GH50" s="2">
        <v>1</v>
      </c>
      <c r="GI50" s="2">
        <v>-2</v>
      </c>
      <c r="GJ50" s="2">
        <v>0</v>
      </c>
      <c r="GK50" s="2">
        <f>ROUND(R50*(R12)/100,2)</f>
        <v>0</v>
      </c>
      <c r="GL50" s="2">
        <f t="shared" si="53"/>
        <v>0</v>
      </c>
      <c r="GM50" s="2">
        <f t="shared" si="54"/>
        <v>3.27</v>
      </c>
      <c r="GN50" s="2">
        <f t="shared" si="55"/>
        <v>3.27</v>
      </c>
      <c r="GO50" s="2">
        <f t="shared" si="56"/>
        <v>0</v>
      </c>
      <c r="GP50" s="2">
        <f t="shared" si="57"/>
        <v>0</v>
      </c>
      <c r="GQ50" s="2"/>
      <c r="GR50" s="2">
        <v>0</v>
      </c>
      <c r="GS50" s="2">
        <v>3</v>
      </c>
      <c r="GT50" s="2">
        <v>0</v>
      </c>
      <c r="GU50" s="2" t="s">
        <v>6</v>
      </c>
      <c r="GV50" s="2">
        <f t="shared" si="58"/>
        <v>0</v>
      </c>
      <c r="GW50" s="2">
        <v>1</v>
      </c>
      <c r="GX50" s="2">
        <f t="shared" si="59"/>
        <v>0</v>
      </c>
      <c r="GY50" s="2"/>
      <c r="GZ50" s="2"/>
      <c r="HA50" s="2">
        <v>0</v>
      </c>
      <c r="HB50" s="2">
        <v>0</v>
      </c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>
        <v>0</v>
      </c>
      <c r="IL50" s="2"/>
      <c r="IM50" s="2"/>
      <c r="IN50" s="2"/>
      <c r="IO50" s="2"/>
      <c r="IP50" s="2"/>
      <c r="IQ50" s="2"/>
      <c r="IR50" s="2"/>
      <c r="IS50" s="2"/>
      <c r="IT50" s="2"/>
      <c r="IU50" s="2"/>
    </row>
    <row r="51" spans="1:255" x14ac:dyDescent="0.2">
      <c r="A51">
        <v>18</v>
      </c>
      <c r="B51">
        <v>1</v>
      </c>
      <c r="C51">
        <v>57</v>
      </c>
      <c r="E51" t="s">
        <v>76</v>
      </c>
      <c r="F51" t="s">
        <v>77</v>
      </c>
      <c r="G51" t="s">
        <v>78</v>
      </c>
      <c r="H51" t="s">
        <v>46</v>
      </c>
      <c r="I51">
        <f>I47*J51</f>
        <v>6.4000000000000005E-4</v>
      </c>
      <c r="J51">
        <v>4.0000000000000001E-3</v>
      </c>
      <c r="O51">
        <f t="shared" si="21"/>
        <v>23.3</v>
      </c>
      <c r="P51">
        <f t="shared" si="22"/>
        <v>23.3</v>
      </c>
      <c r="Q51">
        <f t="shared" si="23"/>
        <v>0</v>
      </c>
      <c r="R51">
        <f t="shared" si="24"/>
        <v>0</v>
      </c>
      <c r="S51">
        <f t="shared" si="25"/>
        <v>0</v>
      </c>
      <c r="T51">
        <f t="shared" si="26"/>
        <v>0</v>
      </c>
      <c r="U51">
        <f t="shared" si="27"/>
        <v>0</v>
      </c>
      <c r="V51">
        <f t="shared" si="28"/>
        <v>0</v>
      </c>
      <c r="W51">
        <f t="shared" si="29"/>
        <v>0</v>
      </c>
      <c r="X51">
        <f t="shared" si="30"/>
        <v>0</v>
      </c>
      <c r="Y51">
        <f t="shared" si="31"/>
        <v>0</v>
      </c>
      <c r="AA51">
        <v>16687824</v>
      </c>
      <c r="AB51">
        <f t="shared" si="32"/>
        <v>5106.21</v>
      </c>
      <c r="AC51">
        <f t="shared" si="33"/>
        <v>5106.21</v>
      </c>
      <c r="AD51">
        <f>ROUND((((ET51)-(EU51))+AE51),6)</f>
        <v>0</v>
      </c>
      <c r="AE51">
        <f t="shared" si="60"/>
        <v>0</v>
      </c>
      <c r="AF51">
        <f t="shared" si="60"/>
        <v>0</v>
      </c>
      <c r="AG51">
        <f t="shared" si="37"/>
        <v>0</v>
      </c>
      <c r="AH51">
        <f t="shared" si="61"/>
        <v>0</v>
      </c>
      <c r="AI51">
        <f t="shared" si="61"/>
        <v>0</v>
      </c>
      <c r="AJ51">
        <f t="shared" si="40"/>
        <v>0</v>
      </c>
      <c r="AK51">
        <v>5106.21</v>
      </c>
      <c r="AL51">
        <v>5106.21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81</v>
      </c>
      <c r="AU51">
        <v>72</v>
      </c>
      <c r="AV51">
        <v>1</v>
      </c>
      <c r="AW51">
        <v>1</v>
      </c>
      <c r="AZ51">
        <v>7.13</v>
      </c>
      <c r="BA51">
        <v>1</v>
      </c>
      <c r="BB51">
        <v>1</v>
      </c>
      <c r="BC51">
        <v>7.13</v>
      </c>
      <c r="BD51" t="s">
        <v>6</v>
      </c>
      <c r="BE51" t="s">
        <v>6</v>
      </c>
      <c r="BF51" t="s">
        <v>6</v>
      </c>
      <c r="BG51" t="s">
        <v>6</v>
      </c>
      <c r="BH51">
        <v>3</v>
      </c>
      <c r="BI51">
        <v>1</v>
      </c>
      <c r="BJ51" t="s">
        <v>79</v>
      </c>
      <c r="BM51">
        <v>9001</v>
      </c>
      <c r="BN51">
        <v>0</v>
      </c>
      <c r="BO51" t="s">
        <v>6</v>
      </c>
      <c r="BP51">
        <v>0</v>
      </c>
      <c r="BQ51">
        <v>2</v>
      </c>
      <c r="BR51">
        <v>0</v>
      </c>
      <c r="BS51">
        <v>1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6</v>
      </c>
      <c r="BZ51">
        <v>90</v>
      </c>
      <c r="CA51">
        <v>85</v>
      </c>
      <c r="CF51">
        <v>0</v>
      </c>
      <c r="CG51">
        <v>0</v>
      </c>
      <c r="CM51">
        <v>0</v>
      </c>
      <c r="CN51" t="s">
        <v>6</v>
      </c>
      <c r="CO51">
        <v>0</v>
      </c>
      <c r="CP51">
        <f t="shared" si="41"/>
        <v>23.3</v>
      </c>
      <c r="CQ51">
        <f t="shared" si="42"/>
        <v>36407.277300000002</v>
      </c>
      <c r="CR51">
        <f t="shared" si="43"/>
        <v>0</v>
      </c>
      <c r="CS51">
        <f t="shared" si="44"/>
        <v>0</v>
      </c>
      <c r="CT51">
        <f t="shared" si="45"/>
        <v>0</v>
      </c>
      <c r="CU51">
        <f t="shared" si="46"/>
        <v>0</v>
      </c>
      <c r="CV51">
        <f t="shared" si="47"/>
        <v>0</v>
      </c>
      <c r="CW51">
        <f t="shared" si="48"/>
        <v>0</v>
      </c>
      <c r="CX51">
        <f t="shared" si="49"/>
        <v>0</v>
      </c>
      <c r="CY51">
        <f t="shared" si="50"/>
        <v>0</v>
      </c>
      <c r="CZ51">
        <f t="shared" si="51"/>
        <v>0</v>
      </c>
      <c r="DC51" t="s">
        <v>6</v>
      </c>
      <c r="DD51" t="s">
        <v>6</v>
      </c>
      <c r="DE51" t="s">
        <v>6</v>
      </c>
      <c r="DF51" t="s">
        <v>6</v>
      </c>
      <c r="DG51" t="s">
        <v>6</v>
      </c>
      <c r="DH51" t="s">
        <v>6</v>
      </c>
      <c r="DI51" t="s">
        <v>6</v>
      </c>
      <c r="DJ51" t="s">
        <v>6</v>
      </c>
      <c r="DK51" t="s">
        <v>6</v>
      </c>
      <c r="DL51" t="s">
        <v>6</v>
      </c>
      <c r="DM51" t="s">
        <v>6</v>
      </c>
      <c r="DN51">
        <v>0</v>
      </c>
      <c r="DO51">
        <v>0</v>
      </c>
      <c r="DP51">
        <v>1</v>
      </c>
      <c r="DQ51">
        <v>1</v>
      </c>
      <c r="DU51">
        <v>1009</v>
      </c>
      <c r="DV51" t="s">
        <v>46</v>
      </c>
      <c r="DW51" t="s">
        <v>46</v>
      </c>
      <c r="DX51">
        <v>1000</v>
      </c>
      <c r="EE51">
        <v>16510486</v>
      </c>
      <c r="EF51">
        <v>2</v>
      </c>
      <c r="EG51" t="s">
        <v>20</v>
      </c>
      <c r="EH51">
        <v>0</v>
      </c>
      <c r="EI51" t="s">
        <v>6</v>
      </c>
      <c r="EJ51">
        <v>1</v>
      </c>
      <c r="EK51">
        <v>9001</v>
      </c>
      <c r="EL51" t="s">
        <v>70</v>
      </c>
      <c r="EM51" t="s">
        <v>71</v>
      </c>
      <c r="EO51" t="s">
        <v>6</v>
      </c>
      <c r="EQ51">
        <v>0</v>
      </c>
      <c r="ER51">
        <v>5106.21</v>
      </c>
      <c r="ES51">
        <v>5106.21</v>
      </c>
      <c r="ET51">
        <v>0</v>
      </c>
      <c r="EU51">
        <v>0</v>
      </c>
      <c r="EV51">
        <v>0</v>
      </c>
      <c r="EW51">
        <v>0</v>
      </c>
      <c r="EX51">
        <v>0</v>
      </c>
      <c r="FQ51">
        <v>0</v>
      </c>
      <c r="FR51">
        <f t="shared" si="52"/>
        <v>0</v>
      </c>
      <c r="FS51">
        <v>0</v>
      </c>
      <c r="FT51" t="s">
        <v>23</v>
      </c>
      <c r="FU51" t="s">
        <v>24</v>
      </c>
      <c r="FX51">
        <v>81</v>
      </c>
      <c r="FY51">
        <v>72.25</v>
      </c>
      <c r="GA51" t="s">
        <v>6</v>
      </c>
      <c r="GD51">
        <v>0</v>
      </c>
      <c r="GF51">
        <v>-685546342</v>
      </c>
      <c r="GG51">
        <v>1</v>
      </c>
      <c r="GH51">
        <v>1</v>
      </c>
      <c r="GI51">
        <v>4</v>
      </c>
      <c r="GJ51">
        <v>0</v>
      </c>
      <c r="GK51">
        <f>ROUND(R51*(S12)/100,2)</f>
        <v>0</v>
      </c>
      <c r="GL51">
        <f t="shared" si="53"/>
        <v>0</v>
      </c>
      <c r="GM51">
        <f t="shared" si="54"/>
        <v>23.3</v>
      </c>
      <c r="GN51">
        <f t="shared" si="55"/>
        <v>23.3</v>
      </c>
      <c r="GO51">
        <f t="shared" si="56"/>
        <v>0</v>
      </c>
      <c r="GP51">
        <f t="shared" si="57"/>
        <v>0</v>
      </c>
      <c r="GR51">
        <v>0</v>
      </c>
      <c r="GS51">
        <v>3</v>
      </c>
      <c r="GT51">
        <v>0</v>
      </c>
      <c r="GU51" t="s">
        <v>6</v>
      </c>
      <c r="GV51">
        <f t="shared" si="58"/>
        <v>0</v>
      </c>
      <c r="GW51">
        <v>1</v>
      </c>
      <c r="GX51">
        <f t="shared" si="59"/>
        <v>0</v>
      </c>
      <c r="HA51">
        <v>0</v>
      </c>
      <c r="HB51">
        <v>0</v>
      </c>
      <c r="IK51">
        <v>0</v>
      </c>
    </row>
    <row r="52" spans="1:255" x14ac:dyDescent="0.2">
      <c r="A52" s="2">
        <v>17</v>
      </c>
      <c r="B52" s="2">
        <v>1</v>
      </c>
      <c r="C52" s="2">
        <f>ROW(SmtRes!A66)</f>
        <v>66</v>
      </c>
      <c r="D52" s="2">
        <f>ROW(EtalonRes!A67)</f>
        <v>67</v>
      </c>
      <c r="E52" s="2" t="s">
        <v>80</v>
      </c>
      <c r="F52" s="2" t="s">
        <v>81</v>
      </c>
      <c r="G52" s="2" t="s">
        <v>82</v>
      </c>
      <c r="H52" s="2" t="s">
        <v>18</v>
      </c>
      <c r="I52" s="2">
        <f>ROUND(2.78/100,9)</f>
        <v>2.7799999999999998E-2</v>
      </c>
      <c r="J52" s="2">
        <v>0</v>
      </c>
      <c r="K52" s="2"/>
      <c r="L52" s="2"/>
      <c r="M52" s="2"/>
      <c r="N52" s="2"/>
      <c r="O52" s="2">
        <f t="shared" si="21"/>
        <v>22.67</v>
      </c>
      <c r="P52" s="2">
        <f t="shared" si="22"/>
        <v>2.46</v>
      </c>
      <c r="Q52" s="2">
        <f t="shared" si="23"/>
        <v>0.08</v>
      </c>
      <c r="R52" s="2">
        <f t="shared" si="24"/>
        <v>0.02</v>
      </c>
      <c r="S52" s="2">
        <f t="shared" si="25"/>
        <v>20.13</v>
      </c>
      <c r="T52" s="2">
        <f t="shared" si="26"/>
        <v>0</v>
      </c>
      <c r="U52" s="2">
        <f t="shared" si="27"/>
        <v>2.2717881999999996</v>
      </c>
      <c r="V52" s="2">
        <f t="shared" si="28"/>
        <v>1.39E-3</v>
      </c>
      <c r="W52" s="2">
        <f t="shared" si="29"/>
        <v>0</v>
      </c>
      <c r="X52" s="2">
        <f t="shared" si="30"/>
        <v>19.14</v>
      </c>
      <c r="Y52" s="2">
        <f t="shared" si="31"/>
        <v>9.4700000000000006</v>
      </c>
      <c r="Z52" s="2"/>
      <c r="AA52" s="2">
        <v>16687810</v>
      </c>
      <c r="AB52" s="2">
        <f t="shared" si="32"/>
        <v>815.44849999999997</v>
      </c>
      <c r="AC52" s="2">
        <f t="shared" si="33"/>
        <v>88.57</v>
      </c>
      <c r="AD52" s="2">
        <f>ROUND(((((ET52*1.25))-((EU52*1.25)))+AE52),6)</f>
        <v>2.85</v>
      </c>
      <c r="AE52" s="2">
        <f>ROUND(((EU52*1.25)),6)</f>
        <v>0.61250000000000004</v>
      </c>
      <c r="AF52" s="2">
        <f>ROUND(((EV52*1.15)),6)</f>
        <v>724.02850000000001</v>
      </c>
      <c r="AG52" s="2">
        <f t="shared" si="37"/>
        <v>0</v>
      </c>
      <c r="AH52" s="2">
        <f>((EW52*1.15))</f>
        <v>81.718999999999994</v>
      </c>
      <c r="AI52" s="2">
        <f>((EX52*1.25))</f>
        <v>0.05</v>
      </c>
      <c r="AJ52" s="2">
        <f t="shared" si="40"/>
        <v>0</v>
      </c>
      <c r="AK52" s="2">
        <v>720.44</v>
      </c>
      <c r="AL52" s="2">
        <v>88.57</v>
      </c>
      <c r="AM52" s="2">
        <v>2.2799999999999998</v>
      </c>
      <c r="AN52" s="2">
        <v>0.49</v>
      </c>
      <c r="AO52" s="2">
        <v>629.59</v>
      </c>
      <c r="AP52" s="2">
        <v>0</v>
      </c>
      <c r="AQ52" s="2">
        <v>71.06</v>
      </c>
      <c r="AR52" s="2">
        <v>0.04</v>
      </c>
      <c r="AS52" s="2">
        <v>0</v>
      </c>
      <c r="AT52" s="2">
        <v>95</v>
      </c>
      <c r="AU52" s="2">
        <v>47</v>
      </c>
      <c r="AV52" s="2">
        <v>1</v>
      </c>
      <c r="AW52" s="2">
        <v>1</v>
      </c>
      <c r="AX52" s="2"/>
      <c r="AY52" s="2"/>
      <c r="AZ52" s="2">
        <v>1</v>
      </c>
      <c r="BA52" s="2">
        <v>1</v>
      </c>
      <c r="BB52" s="2">
        <v>1</v>
      </c>
      <c r="BC52" s="2">
        <v>1</v>
      </c>
      <c r="BD52" s="2" t="s">
        <v>6</v>
      </c>
      <c r="BE52" s="2" t="s">
        <v>6</v>
      </c>
      <c r="BF52" s="2" t="s">
        <v>6</v>
      </c>
      <c r="BG52" s="2" t="s">
        <v>6</v>
      </c>
      <c r="BH52" s="2">
        <v>0</v>
      </c>
      <c r="BI52" s="2">
        <v>1</v>
      </c>
      <c r="BJ52" s="2" t="s">
        <v>83</v>
      </c>
      <c r="BK52" s="2"/>
      <c r="BL52" s="2"/>
      <c r="BM52" s="2">
        <v>15001</v>
      </c>
      <c r="BN52" s="2">
        <v>0</v>
      </c>
      <c r="BO52" s="2" t="s">
        <v>6</v>
      </c>
      <c r="BP52" s="2">
        <v>0</v>
      </c>
      <c r="BQ52" s="2">
        <v>2</v>
      </c>
      <c r="BR52" s="2">
        <v>0</v>
      </c>
      <c r="BS52" s="2">
        <v>1</v>
      </c>
      <c r="BT52" s="2">
        <v>1</v>
      </c>
      <c r="BU52" s="2">
        <v>1</v>
      </c>
      <c r="BV52" s="2">
        <v>1</v>
      </c>
      <c r="BW52" s="2">
        <v>1</v>
      </c>
      <c r="BX52" s="2">
        <v>1</v>
      </c>
      <c r="BY52" s="2" t="s">
        <v>6</v>
      </c>
      <c r="BZ52" s="2">
        <v>105</v>
      </c>
      <c r="CA52" s="2">
        <v>55</v>
      </c>
      <c r="CB52" s="2"/>
      <c r="CC52" s="2"/>
      <c r="CD52" s="2"/>
      <c r="CE52" s="2"/>
      <c r="CF52" s="2">
        <v>0</v>
      </c>
      <c r="CG52" s="2">
        <v>0</v>
      </c>
      <c r="CH52" s="2"/>
      <c r="CI52" s="2"/>
      <c r="CJ52" s="2"/>
      <c r="CK52" s="2"/>
      <c r="CL52" s="2"/>
      <c r="CM52" s="2">
        <v>0</v>
      </c>
      <c r="CN52" s="2" t="s">
        <v>658</v>
      </c>
      <c r="CO52" s="2">
        <v>0</v>
      </c>
      <c r="CP52" s="2">
        <f t="shared" si="41"/>
        <v>22.669999999999998</v>
      </c>
      <c r="CQ52" s="2">
        <f t="shared" si="42"/>
        <v>88.57</v>
      </c>
      <c r="CR52" s="2">
        <f t="shared" si="43"/>
        <v>2.85</v>
      </c>
      <c r="CS52" s="2">
        <f t="shared" si="44"/>
        <v>0.61250000000000004</v>
      </c>
      <c r="CT52" s="2">
        <f t="shared" si="45"/>
        <v>724.02850000000001</v>
      </c>
      <c r="CU52" s="2">
        <f t="shared" si="46"/>
        <v>0</v>
      </c>
      <c r="CV52" s="2">
        <f t="shared" si="47"/>
        <v>81.718999999999994</v>
      </c>
      <c r="CW52" s="2">
        <f t="shared" si="48"/>
        <v>0.05</v>
      </c>
      <c r="CX52" s="2">
        <f t="shared" si="49"/>
        <v>0</v>
      </c>
      <c r="CY52" s="2">
        <f t="shared" si="50"/>
        <v>19.142499999999998</v>
      </c>
      <c r="CZ52" s="2">
        <f t="shared" si="51"/>
        <v>9.4704999999999995</v>
      </c>
      <c r="DA52" s="2"/>
      <c r="DB52" s="2"/>
      <c r="DC52" s="2" t="s">
        <v>6</v>
      </c>
      <c r="DD52" s="2" t="s">
        <v>6</v>
      </c>
      <c r="DE52" s="2" t="s">
        <v>68</v>
      </c>
      <c r="DF52" s="2" t="s">
        <v>68</v>
      </c>
      <c r="DG52" s="2" t="s">
        <v>69</v>
      </c>
      <c r="DH52" s="2" t="s">
        <v>6</v>
      </c>
      <c r="DI52" s="2" t="s">
        <v>69</v>
      </c>
      <c r="DJ52" s="2" t="s">
        <v>68</v>
      </c>
      <c r="DK52" s="2" t="s">
        <v>6</v>
      </c>
      <c r="DL52" s="2" t="s">
        <v>6</v>
      </c>
      <c r="DM52" s="2" t="s">
        <v>6</v>
      </c>
      <c r="DN52" s="2">
        <v>0</v>
      </c>
      <c r="DO52" s="2">
        <v>0</v>
      </c>
      <c r="DP52" s="2">
        <v>1</v>
      </c>
      <c r="DQ52" s="2">
        <v>1</v>
      </c>
      <c r="DR52" s="2"/>
      <c r="DS52" s="2"/>
      <c r="DT52" s="2"/>
      <c r="DU52" s="2">
        <v>1005</v>
      </c>
      <c r="DV52" s="2" t="s">
        <v>18</v>
      </c>
      <c r="DW52" s="2" t="s">
        <v>18</v>
      </c>
      <c r="DX52" s="2">
        <v>100</v>
      </c>
      <c r="DY52" s="2"/>
      <c r="DZ52" s="2"/>
      <c r="EA52" s="2"/>
      <c r="EB52" s="2"/>
      <c r="EC52" s="2"/>
      <c r="ED52" s="2"/>
      <c r="EE52" s="2">
        <v>16510513</v>
      </c>
      <c r="EF52" s="2">
        <v>2</v>
      </c>
      <c r="EG52" s="2" t="s">
        <v>20</v>
      </c>
      <c r="EH52" s="2">
        <v>0</v>
      </c>
      <c r="EI52" s="2" t="s">
        <v>6</v>
      </c>
      <c r="EJ52" s="2">
        <v>1</v>
      </c>
      <c r="EK52" s="2">
        <v>15001</v>
      </c>
      <c r="EL52" s="2" t="s">
        <v>84</v>
      </c>
      <c r="EM52" s="2" t="s">
        <v>85</v>
      </c>
      <c r="EN52" s="2"/>
      <c r="EO52" s="2" t="s">
        <v>72</v>
      </c>
      <c r="EP52" s="2"/>
      <c r="EQ52" s="2">
        <v>0</v>
      </c>
      <c r="ER52" s="2">
        <v>720.44</v>
      </c>
      <c r="ES52" s="2">
        <v>88.57</v>
      </c>
      <c r="ET52" s="2">
        <v>2.2799999999999998</v>
      </c>
      <c r="EU52" s="2">
        <v>0.49</v>
      </c>
      <c r="EV52" s="2">
        <v>629.59</v>
      </c>
      <c r="EW52" s="2">
        <v>71.06</v>
      </c>
      <c r="EX52" s="2">
        <v>0.04</v>
      </c>
      <c r="EY52" s="2">
        <v>0</v>
      </c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>
        <v>0</v>
      </c>
      <c r="FR52" s="2">
        <f t="shared" si="52"/>
        <v>0</v>
      </c>
      <c r="FS52" s="2">
        <v>0</v>
      </c>
      <c r="FT52" s="2" t="s">
        <v>23</v>
      </c>
      <c r="FU52" s="2" t="s">
        <v>24</v>
      </c>
      <c r="FV52" s="2"/>
      <c r="FW52" s="2"/>
      <c r="FX52" s="2">
        <v>94.5</v>
      </c>
      <c r="FY52" s="2">
        <v>46.75</v>
      </c>
      <c r="FZ52" s="2"/>
      <c r="GA52" s="2" t="s">
        <v>6</v>
      </c>
      <c r="GB52" s="2"/>
      <c r="GC52" s="2"/>
      <c r="GD52" s="2">
        <v>0</v>
      </c>
      <c r="GE52" s="2"/>
      <c r="GF52" s="2">
        <v>-1311473070</v>
      </c>
      <c r="GG52" s="2">
        <v>2</v>
      </c>
      <c r="GH52" s="2">
        <v>1</v>
      </c>
      <c r="GI52" s="2">
        <v>-2</v>
      </c>
      <c r="GJ52" s="2">
        <v>0</v>
      </c>
      <c r="GK52" s="2">
        <f>ROUND(R52*(R12)/100,2)</f>
        <v>0</v>
      </c>
      <c r="GL52" s="2">
        <f t="shared" si="53"/>
        <v>0</v>
      </c>
      <c r="GM52" s="2">
        <f t="shared" si="54"/>
        <v>51.28</v>
      </c>
      <c r="GN52" s="2">
        <f t="shared" si="55"/>
        <v>51.28</v>
      </c>
      <c r="GO52" s="2">
        <f t="shared" si="56"/>
        <v>0</v>
      </c>
      <c r="GP52" s="2">
        <f t="shared" si="57"/>
        <v>0</v>
      </c>
      <c r="GQ52" s="2"/>
      <c r="GR52" s="2">
        <v>0</v>
      </c>
      <c r="GS52" s="2">
        <v>3</v>
      </c>
      <c r="GT52" s="2">
        <v>0</v>
      </c>
      <c r="GU52" s="2" t="s">
        <v>6</v>
      </c>
      <c r="GV52" s="2">
        <f t="shared" si="58"/>
        <v>0</v>
      </c>
      <c r="GW52" s="2">
        <v>1</v>
      </c>
      <c r="GX52" s="2">
        <f t="shared" si="59"/>
        <v>0</v>
      </c>
      <c r="GY52" s="2"/>
      <c r="GZ52" s="2"/>
      <c r="HA52" s="2">
        <v>0</v>
      </c>
      <c r="HB52" s="2">
        <v>0</v>
      </c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>
        <v>0</v>
      </c>
      <c r="IL52" s="2"/>
      <c r="IM52" s="2"/>
      <c r="IN52" s="2"/>
      <c r="IO52" s="2"/>
      <c r="IP52" s="2"/>
      <c r="IQ52" s="2"/>
      <c r="IR52" s="2"/>
      <c r="IS52" s="2"/>
      <c r="IT52" s="2"/>
      <c r="IU52" s="2"/>
    </row>
    <row r="53" spans="1:255" x14ac:dyDescent="0.2">
      <c r="A53">
        <v>17</v>
      </c>
      <c r="B53">
        <v>1</v>
      </c>
      <c r="C53">
        <f>ROW(SmtRes!A74)</f>
        <v>74</v>
      </c>
      <c r="D53">
        <f>ROW(EtalonRes!A74)</f>
        <v>74</v>
      </c>
      <c r="E53" t="s">
        <v>80</v>
      </c>
      <c r="F53" t="s">
        <v>81</v>
      </c>
      <c r="G53" t="s">
        <v>82</v>
      </c>
      <c r="H53" t="s">
        <v>18</v>
      </c>
      <c r="I53">
        <f>ROUND(2.78/100,9)</f>
        <v>2.7799999999999998E-2</v>
      </c>
      <c r="J53">
        <v>0</v>
      </c>
      <c r="O53">
        <f t="shared" si="21"/>
        <v>161.63</v>
      </c>
      <c r="P53">
        <f t="shared" si="22"/>
        <v>17.559999999999999</v>
      </c>
      <c r="Q53">
        <f t="shared" si="23"/>
        <v>0.56000000000000005</v>
      </c>
      <c r="R53">
        <f t="shared" si="24"/>
        <v>0.12</v>
      </c>
      <c r="S53">
        <f t="shared" si="25"/>
        <v>143.51</v>
      </c>
      <c r="T53">
        <f t="shared" si="26"/>
        <v>0</v>
      </c>
      <c r="U53">
        <f t="shared" si="27"/>
        <v>2.2717881999999996</v>
      </c>
      <c r="V53">
        <f t="shared" si="28"/>
        <v>1.39E-3</v>
      </c>
      <c r="W53">
        <f t="shared" si="29"/>
        <v>0</v>
      </c>
      <c r="X53">
        <f t="shared" si="30"/>
        <v>136.44999999999999</v>
      </c>
      <c r="Y53">
        <f t="shared" si="31"/>
        <v>67.510000000000005</v>
      </c>
      <c r="AA53">
        <v>16687824</v>
      </c>
      <c r="AB53">
        <f t="shared" si="32"/>
        <v>815.44849999999997</v>
      </c>
      <c r="AC53">
        <f t="shared" si="33"/>
        <v>88.57</v>
      </c>
      <c r="AD53">
        <f>ROUND(((((ET53*1.25))-((EU53*1.25)))+AE53),6)</f>
        <v>2.85</v>
      </c>
      <c r="AE53">
        <f>ROUND(((EU53*1.25)),6)</f>
        <v>0.61250000000000004</v>
      </c>
      <c r="AF53">
        <f>ROUND(((EV53*1.15)),6)</f>
        <v>724.02850000000001</v>
      </c>
      <c r="AG53">
        <f t="shared" si="37"/>
        <v>0</v>
      </c>
      <c r="AH53">
        <f>((EW53*1.15))</f>
        <v>81.718999999999994</v>
      </c>
      <c r="AI53">
        <f>((EX53*1.25))</f>
        <v>0.05</v>
      </c>
      <c r="AJ53">
        <f t="shared" si="40"/>
        <v>0</v>
      </c>
      <c r="AK53">
        <v>720.44</v>
      </c>
      <c r="AL53">
        <v>88.57</v>
      </c>
      <c r="AM53">
        <v>2.2799999999999998</v>
      </c>
      <c r="AN53">
        <v>0.49</v>
      </c>
      <c r="AO53">
        <v>629.59</v>
      </c>
      <c r="AP53">
        <v>0</v>
      </c>
      <c r="AQ53">
        <v>71.06</v>
      </c>
      <c r="AR53">
        <v>0.04</v>
      </c>
      <c r="AS53">
        <v>0</v>
      </c>
      <c r="AT53">
        <v>95</v>
      </c>
      <c r="AU53">
        <v>47</v>
      </c>
      <c r="AV53">
        <v>1</v>
      </c>
      <c r="AW53">
        <v>1</v>
      </c>
      <c r="AZ53">
        <v>7.13</v>
      </c>
      <c r="BA53">
        <v>7.13</v>
      </c>
      <c r="BB53">
        <v>7.13</v>
      </c>
      <c r="BC53">
        <v>7.13</v>
      </c>
      <c r="BD53" t="s">
        <v>6</v>
      </c>
      <c r="BE53" t="s">
        <v>6</v>
      </c>
      <c r="BF53" t="s">
        <v>6</v>
      </c>
      <c r="BG53" t="s">
        <v>6</v>
      </c>
      <c r="BH53">
        <v>0</v>
      </c>
      <c r="BI53">
        <v>1</v>
      </c>
      <c r="BJ53" t="s">
        <v>83</v>
      </c>
      <c r="BM53">
        <v>15001</v>
      </c>
      <c r="BN53">
        <v>0</v>
      </c>
      <c r="BO53" t="s">
        <v>6</v>
      </c>
      <c r="BP53">
        <v>0</v>
      </c>
      <c r="BQ53">
        <v>2</v>
      </c>
      <c r="BR53">
        <v>0</v>
      </c>
      <c r="BS53">
        <v>7.13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6</v>
      </c>
      <c r="BZ53">
        <v>105</v>
      </c>
      <c r="CA53">
        <v>55</v>
      </c>
      <c r="CF53">
        <v>0</v>
      </c>
      <c r="CG53">
        <v>0</v>
      </c>
      <c r="CM53">
        <v>0</v>
      </c>
      <c r="CN53" t="s">
        <v>658</v>
      </c>
      <c r="CO53">
        <v>0</v>
      </c>
      <c r="CP53">
        <f t="shared" si="41"/>
        <v>161.63</v>
      </c>
      <c r="CQ53">
        <f t="shared" si="42"/>
        <v>631.50409999999999</v>
      </c>
      <c r="CR53">
        <f t="shared" si="43"/>
        <v>20.320499999999999</v>
      </c>
      <c r="CS53">
        <f t="shared" si="44"/>
        <v>4.3671250000000006</v>
      </c>
      <c r="CT53">
        <f t="shared" si="45"/>
        <v>5162.3232049999997</v>
      </c>
      <c r="CU53">
        <f t="shared" si="46"/>
        <v>0</v>
      </c>
      <c r="CV53">
        <f t="shared" si="47"/>
        <v>81.718999999999994</v>
      </c>
      <c r="CW53">
        <f t="shared" si="48"/>
        <v>0.05</v>
      </c>
      <c r="CX53">
        <f t="shared" si="49"/>
        <v>0</v>
      </c>
      <c r="CY53">
        <f t="shared" si="50"/>
        <v>136.4485</v>
      </c>
      <c r="CZ53">
        <f t="shared" si="51"/>
        <v>67.506100000000004</v>
      </c>
      <c r="DC53" t="s">
        <v>6</v>
      </c>
      <c r="DD53" t="s">
        <v>6</v>
      </c>
      <c r="DE53" t="s">
        <v>68</v>
      </c>
      <c r="DF53" t="s">
        <v>68</v>
      </c>
      <c r="DG53" t="s">
        <v>69</v>
      </c>
      <c r="DH53" t="s">
        <v>6</v>
      </c>
      <c r="DI53" t="s">
        <v>69</v>
      </c>
      <c r="DJ53" t="s">
        <v>68</v>
      </c>
      <c r="DK53" t="s">
        <v>6</v>
      </c>
      <c r="DL53" t="s">
        <v>6</v>
      </c>
      <c r="DM53" t="s">
        <v>6</v>
      </c>
      <c r="DN53">
        <v>0</v>
      </c>
      <c r="DO53">
        <v>0</v>
      </c>
      <c r="DP53">
        <v>1</v>
      </c>
      <c r="DQ53">
        <v>1</v>
      </c>
      <c r="DU53">
        <v>1005</v>
      </c>
      <c r="DV53" t="s">
        <v>18</v>
      </c>
      <c r="DW53" t="s">
        <v>18</v>
      </c>
      <c r="DX53">
        <v>100</v>
      </c>
      <c r="EE53">
        <v>16510513</v>
      </c>
      <c r="EF53">
        <v>2</v>
      </c>
      <c r="EG53" t="s">
        <v>20</v>
      </c>
      <c r="EH53">
        <v>0</v>
      </c>
      <c r="EI53" t="s">
        <v>6</v>
      </c>
      <c r="EJ53">
        <v>1</v>
      </c>
      <c r="EK53">
        <v>15001</v>
      </c>
      <c r="EL53" t="s">
        <v>84</v>
      </c>
      <c r="EM53" t="s">
        <v>85</v>
      </c>
      <c r="EO53" t="s">
        <v>72</v>
      </c>
      <c r="EQ53">
        <v>0</v>
      </c>
      <c r="ER53">
        <v>720.44</v>
      </c>
      <c r="ES53">
        <v>88.57</v>
      </c>
      <c r="ET53">
        <v>2.2799999999999998</v>
      </c>
      <c r="EU53">
        <v>0.49</v>
      </c>
      <c r="EV53">
        <v>629.59</v>
      </c>
      <c r="EW53">
        <v>71.06</v>
      </c>
      <c r="EX53">
        <v>0.04</v>
      </c>
      <c r="EY53">
        <v>0</v>
      </c>
      <c r="FQ53">
        <v>0</v>
      </c>
      <c r="FR53">
        <f t="shared" si="52"/>
        <v>0</v>
      </c>
      <c r="FS53">
        <v>0</v>
      </c>
      <c r="FT53" t="s">
        <v>23</v>
      </c>
      <c r="FU53" t="s">
        <v>24</v>
      </c>
      <c r="FX53">
        <v>94.5</v>
      </c>
      <c r="FY53">
        <v>46.75</v>
      </c>
      <c r="GA53" t="s">
        <v>6</v>
      </c>
      <c r="GD53">
        <v>0</v>
      </c>
      <c r="GF53">
        <v>-1311473070</v>
      </c>
      <c r="GG53">
        <v>1</v>
      </c>
      <c r="GH53">
        <v>1</v>
      </c>
      <c r="GI53">
        <v>4</v>
      </c>
      <c r="GJ53">
        <v>0</v>
      </c>
      <c r="GK53">
        <f>ROUND(R53*(S12)/100,2)</f>
        <v>0</v>
      </c>
      <c r="GL53">
        <f t="shared" si="53"/>
        <v>0</v>
      </c>
      <c r="GM53">
        <f t="shared" si="54"/>
        <v>365.59</v>
      </c>
      <c r="GN53">
        <f t="shared" si="55"/>
        <v>365.59</v>
      </c>
      <c r="GO53">
        <f t="shared" si="56"/>
        <v>0</v>
      </c>
      <c r="GP53">
        <f t="shared" si="57"/>
        <v>0</v>
      </c>
      <c r="GR53">
        <v>0</v>
      </c>
      <c r="GS53">
        <v>3</v>
      </c>
      <c r="GT53">
        <v>0</v>
      </c>
      <c r="GU53" t="s">
        <v>6</v>
      </c>
      <c r="GV53">
        <f t="shared" si="58"/>
        <v>0</v>
      </c>
      <c r="GW53">
        <v>1</v>
      </c>
      <c r="GX53">
        <f t="shared" si="59"/>
        <v>0</v>
      </c>
      <c r="HA53">
        <v>0</v>
      </c>
      <c r="HB53">
        <v>0</v>
      </c>
      <c r="IK53">
        <v>0</v>
      </c>
    </row>
    <row r="54" spans="1:255" x14ac:dyDescent="0.2">
      <c r="A54" s="2">
        <v>18</v>
      </c>
      <c r="B54" s="2">
        <v>1</v>
      </c>
      <c r="C54" s="2">
        <v>64</v>
      </c>
      <c r="D54" s="2"/>
      <c r="E54" s="2" t="s">
        <v>86</v>
      </c>
      <c r="F54" s="2" t="s">
        <v>87</v>
      </c>
      <c r="G54" s="2" t="s">
        <v>88</v>
      </c>
      <c r="H54" s="2" t="s">
        <v>46</v>
      </c>
      <c r="I54" s="2">
        <f>I52*J54</f>
        <v>6.8400000000000004E-4</v>
      </c>
      <c r="J54" s="2">
        <v>2.4604316546762591E-2</v>
      </c>
      <c r="K54" s="2"/>
      <c r="L54" s="2"/>
      <c r="M54" s="2"/>
      <c r="N54" s="2"/>
      <c r="O54" s="2">
        <f t="shared" si="21"/>
        <v>0</v>
      </c>
      <c r="P54" s="2">
        <f t="shared" si="22"/>
        <v>0</v>
      </c>
      <c r="Q54" s="2">
        <f t="shared" si="23"/>
        <v>0</v>
      </c>
      <c r="R54" s="2">
        <f t="shared" si="24"/>
        <v>0</v>
      </c>
      <c r="S54" s="2">
        <f t="shared" si="25"/>
        <v>0</v>
      </c>
      <c r="T54" s="2">
        <f t="shared" si="26"/>
        <v>0</v>
      </c>
      <c r="U54" s="2">
        <f t="shared" si="27"/>
        <v>0</v>
      </c>
      <c r="V54" s="2">
        <f t="shared" si="28"/>
        <v>0</v>
      </c>
      <c r="W54" s="2">
        <f t="shared" si="29"/>
        <v>0</v>
      </c>
      <c r="X54" s="2">
        <f t="shared" si="30"/>
        <v>0</v>
      </c>
      <c r="Y54" s="2">
        <f t="shared" si="31"/>
        <v>0</v>
      </c>
      <c r="Z54" s="2"/>
      <c r="AA54" s="2">
        <v>16687810</v>
      </c>
      <c r="AB54" s="2">
        <f t="shared" si="32"/>
        <v>0</v>
      </c>
      <c r="AC54" s="2">
        <f t="shared" si="33"/>
        <v>0</v>
      </c>
      <c r="AD54" s="2">
        <f t="shared" ref="AD54:AD63" si="62">ROUND((((ET54)-(EU54))+AE54),6)</f>
        <v>0</v>
      </c>
      <c r="AE54" s="2">
        <f t="shared" ref="AE54:AE63" si="63">ROUND((EU54),6)</f>
        <v>0</v>
      </c>
      <c r="AF54" s="2">
        <f t="shared" ref="AF54:AF63" si="64">ROUND((EV54),6)</f>
        <v>0</v>
      </c>
      <c r="AG54" s="2">
        <f t="shared" si="37"/>
        <v>0</v>
      </c>
      <c r="AH54" s="2">
        <f t="shared" ref="AH54:AH63" si="65">(EW54)</f>
        <v>0</v>
      </c>
      <c r="AI54" s="2">
        <f t="shared" ref="AI54:AI63" si="66">(EX54)</f>
        <v>0</v>
      </c>
      <c r="AJ54" s="2">
        <f t="shared" si="40"/>
        <v>0</v>
      </c>
      <c r="AK54" s="2">
        <v>0</v>
      </c>
      <c r="AL54" s="2">
        <v>0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 s="2">
        <v>0</v>
      </c>
      <c r="AT54" s="2">
        <v>95</v>
      </c>
      <c r="AU54" s="2">
        <v>47</v>
      </c>
      <c r="AV54" s="2">
        <v>1</v>
      </c>
      <c r="AW54" s="2">
        <v>1</v>
      </c>
      <c r="AX54" s="2"/>
      <c r="AY54" s="2"/>
      <c r="AZ54" s="2">
        <v>1</v>
      </c>
      <c r="BA54" s="2">
        <v>1</v>
      </c>
      <c r="BB54" s="2">
        <v>1</v>
      </c>
      <c r="BC54" s="2">
        <v>1</v>
      </c>
      <c r="BD54" s="2" t="s">
        <v>6</v>
      </c>
      <c r="BE54" s="2" t="s">
        <v>6</v>
      </c>
      <c r="BF54" s="2" t="s">
        <v>6</v>
      </c>
      <c r="BG54" s="2" t="s">
        <v>6</v>
      </c>
      <c r="BH54" s="2">
        <v>3</v>
      </c>
      <c r="BI54" s="2">
        <v>1</v>
      </c>
      <c r="BJ54" s="2" t="s">
        <v>6</v>
      </c>
      <c r="BK54" s="2"/>
      <c r="BL54" s="2"/>
      <c r="BM54" s="2">
        <v>15001</v>
      </c>
      <c r="BN54" s="2">
        <v>0</v>
      </c>
      <c r="BO54" s="2" t="s">
        <v>6</v>
      </c>
      <c r="BP54" s="2">
        <v>0</v>
      </c>
      <c r="BQ54" s="2">
        <v>2</v>
      </c>
      <c r="BR54" s="2">
        <v>0</v>
      </c>
      <c r="BS54" s="2">
        <v>1</v>
      </c>
      <c r="BT54" s="2">
        <v>1</v>
      </c>
      <c r="BU54" s="2">
        <v>1</v>
      </c>
      <c r="BV54" s="2">
        <v>1</v>
      </c>
      <c r="BW54" s="2">
        <v>1</v>
      </c>
      <c r="BX54" s="2">
        <v>1</v>
      </c>
      <c r="BY54" s="2" t="s">
        <v>6</v>
      </c>
      <c r="BZ54" s="2">
        <v>105</v>
      </c>
      <c r="CA54" s="2">
        <v>55</v>
      </c>
      <c r="CB54" s="2"/>
      <c r="CC54" s="2"/>
      <c r="CD54" s="2"/>
      <c r="CE54" s="2"/>
      <c r="CF54" s="2">
        <v>0</v>
      </c>
      <c r="CG54" s="2">
        <v>0</v>
      </c>
      <c r="CH54" s="2"/>
      <c r="CI54" s="2"/>
      <c r="CJ54" s="2"/>
      <c r="CK54" s="2"/>
      <c r="CL54" s="2"/>
      <c r="CM54" s="2">
        <v>0</v>
      </c>
      <c r="CN54" s="2" t="s">
        <v>6</v>
      </c>
      <c r="CO54" s="2">
        <v>0</v>
      </c>
      <c r="CP54" s="2">
        <f t="shared" si="41"/>
        <v>0</v>
      </c>
      <c r="CQ54" s="2">
        <f t="shared" si="42"/>
        <v>0</v>
      </c>
      <c r="CR54" s="2">
        <f t="shared" si="43"/>
        <v>0</v>
      </c>
      <c r="CS54" s="2">
        <f t="shared" si="44"/>
        <v>0</v>
      </c>
      <c r="CT54" s="2">
        <f t="shared" si="45"/>
        <v>0</v>
      </c>
      <c r="CU54" s="2">
        <f t="shared" si="46"/>
        <v>0</v>
      </c>
      <c r="CV54" s="2">
        <f t="shared" si="47"/>
        <v>0</v>
      </c>
      <c r="CW54" s="2">
        <f t="shared" si="48"/>
        <v>0</v>
      </c>
      <c r="CX54" s="2">
        <f t="shared" si="49"/>
        <v>0</v>
      </c>
      <c r="CY54" s="2">
        <f t="shared" si="50"/>
        <v>0</v>
      </c>
      <c r="CZ54" s="2">
        <f t="shared" si="51"/>
        <v>0</v>
      </c>
      <c r="DA54" s="2"/>
      <c r="DB54" s="2"/>
      <c r="DC54" s="2" t="s">
        <v>6</v>
      </c>
      <c r="DD54" s="2" t="s">
        <v>6</v>
      </c>
      <c r="DE54" s="2" t="s">
        <v>6</v>
      </c>
      <c r="DF54" s="2" t="s">
        <v>6</v>
      </c>
      <c r="DG54" s="2" t="s">
        <v>6</v>
      </c>
      <c r="DH54" s="2" t="s">
        <v>6</v>
      </c>
      <c r="DI54" s="2" t="s">
        <v>6</v>
      </c>
      <c r="DJ54" s="2" t="s">
        <v>6</v>
      </c>
      <c r="DK54" s="2" t="s">
        <v>6</v>
      </c>
      <c r="DL54" s="2" t="s">
        <v>6</v>
      </c>
      <c r="DM54" s="2" t="s">
        <v>6</v>
      </c>
      <c r="DN54" s="2">
        <v>0</v>
      </c>
      <c r="DO54" s="2">
        <v>0</v>
      </c>
      <c r="DP54" s="2">
        <v>1</v>
      </c>
      <c r="DQ54" s="2">
        <v>1</v>
      </c>
      <c r="DR54" s="2"/>
      <c r="DS54" s="2"/>
      <c r="DT54" s="2"/>
      <c r="DU54" s="2">
        <v>1009</v>
      </c>
      <c r="DV54" s="2" t="s">
        <v>46</v>
      </c>
      <c r="DW54" s="2" t="s">
        <v>46</v>
      </c>
      <c r="DX54" s="2">
        <v>1000</v>
      </c>
      <c r="DY54" s="2"/>
      <c r="DZ54" s="2"/>
      <c r="EA54" s="2"/>
      <c r="EB54" s="2"/>
      <c r="EC54" s="2"/>
      <c r="ED54" s="2"/>
      <c r="EE54" s="2">
        <v>16510513</v>
      </c>
      <c r="EF54" s="2">
        <v>2</v>
      </c>
      <c r="EG54" s="2" t="s">
        <v>20</v>
      </c>
      <c r="EH54" s="2">
        <v>0</v>
      </c>
      <c r="EI54" s="2" t="s">
        <v>6</v>
      </c>
      <c r="EJ54" s="2">
        <v>1</v>
      </c>
      <c r="EK54" s="2">
        <v>15001</v>
      </c>
      <c r="EL54" s="2" t="s">
        <v>84</v>
      </c>
      <c r="EM54" s="2" t="s">
        <v>85</v>
      </c>
      <c r="EN54" s="2"/>
      <c r="EO54" s="2" t="s">
        <v>6</v>
      </c>
      <c r="EP54" s="2"/>
      <c r="EQ54" s="2">
        <v>0</v>
      </c>
      <c r="ER54" s="2">
        <v>0</v>
      </c>
      <c r="ES54" s="2">
        <v>0</v>
      </c>
      <c r="ET54" s="2">
        <v>0</v>
      </c>
      <c r="EU54" s="2">
        <v>0</v>
      </c>
      <c r="EV54" s="2">
        <v>0</v>
      </c>
      <c r="EW54" s="2">
        <v>0</v>
      </c>
      <c r="EX54" s="2">
        <v>0</v>
      </c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>
        <v>0</v>
      </c>
      <c r="FR54" s="2">
        <f t="shared" si="52"/>
        <v>0</v>
      </c>
      <c r="FS54" s="2">
        <v>0</v>
      </c>
      <c r="FT54" s="2" t="s">
        <v>23</v>
      </c>
      <c r="FU54" s="2" t="s">
        <v>24</v>
      </c>
      <c r="FV54" s="2"/>
      <c r="FW54" s="2"/>
      <c r="FX54" s="2">
        <v>94.5</v>
      </c>
      <c r="FY54" s="2">
        <v>46.75</v>
      </c>
      <c r="FZ54" s="2"/>
      <c r="GA54" s="2" t="s">
        <v>6</v>
      </c>
      <c r="GB54" s="2"/>
      <c r="GC54" s="2"/>
      <c r="GD54" s="2">
        <v>0</v>
      </c>
      <c r="GE54" s="2"/>
      <c r="GF54" s="2">
        <v>84301199</v>
      </c>
      <c r="GG54" s="2">
        <v>2</v>
      </c>
      <c r="GH54" s="2">
        <v>1</v>
      </c>
      <c r="GI54" s="2">
        <v>-2</v>
      </c>
      <c r="GJ54" s="2">
        <v>0</v>
      </c>
      <c r="GK54" s="2">
        <f>ROUND(R54*(R12)/100,2)</f>
        <v>0</v>
      </c>
      <c r="GL54" s="2">
        <f t="shared" si="53"/>
        <v>0</v>
      </c>
      <c r="GM54" s="2">
        <f t="shared" si="54"/>
        <v>0</v>
      </c>
      <c r="GN54" s="2">
        <f t="shared" si="55"/>
        <v>0</v>
      </c>
      <c r="GO54" s="2">
        <f t="shared" si="56"/>
        <v>0</v>
      </c>
      <c r="GP54" s="2">
        <f t="shared" si="57"/>
        <v>0</v>
      </c>
      <c r="GQ54" s="2"/>
      <c r="GR54" s="2">
        <v>0</v>
      </c>
      <c r="GS54" s="2">
        <v>3</v>
      </c>
      <c r="GT54" s="2">
        <v>0</v>
      </c>
      <c r="GU54" s="2" t="s">
        <v>6</v>
      </c>
      <c r="GV54" s="2">
        <f t="shared" si="58"/>
        <v>0</v>
      </c>
      <c r="GW54" s="2">
        <v>1</v>
      </c>
      <c r="GX54" s="2">
        <f t="shared" si="59"/>
        <v>0</v>
      </c>
      <c r="GY54" s="2"/>
      <c r="GZ54" s="2"/>
      <c r="HA54" s="2">
        <v>0</v>
      </c>
      <c r="HB54" s="2">
        <v>0</v>
      </c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>
        <v>0</v>
      </c>
      <c r="IL54" s="2"/>
      <c r="IM54" s="2"/>
      <c r="IN54" s="2"/>
      <c r="IO54" s="2"/>
      <c r="IP54" s="2"/>
      <c r="IQ54" s="2"/>
      <c r="IR54" s="2"/>
      <c r="IS54" s="2"/>
      <c r="IT54" s="2"/>
      <c r="IU54" s="2"/>
    </row>
    <row r="55" spans="1:255" x14ac:dyDescent="0.2">
      <c r="A55">
        <v>18</v>
      </c>
      <c r="B55">
        <v>1</v>
      </c>
      <c r="C55">
        <v>72</v>
      </c>
      <c r="E55" t="s">
        <v>86</v>
      </c>
      <c r="F55" t="s">
        <v>87</v>
      </c>
      <c r="G55" t="s">
        <v>88</v>
      </c>
      <c r="H55" t="s">
        <v>46</v>
      </c>
      <c r="I55">
        <f>I53*J55</f>
        <v>6.8400000000000004E-4</v>
      </c>
      <c r="J55">
        <v>2.4604316546762591E-2</v>
      </c>
      <c r="O55">
        <f t="shared" si="21"/>
        <v>0</v>
      </c>
      <c r="P55">
        <f t="shared" si="22"/>
        <v>0</v>
      </c>
      <c r="Q55">
        <f t="shared" si="23"/>
        <v>0</v>
      </c>
      <c r="R55">
        <f t="shared" si="24"/>
        <v>0</v>
      </c>
      <c r="S55">
        <f t="shared" si="25"/>
        <v>0</v>
      </c>
      <c r="T55">
        <f t="shared" si="26"/>
        <v>0</v>
      </c>
      <c r="U55">
        <f t="shared" si="27"/>
        <v>0</v>
      </c>
      <c r="V55">
        <f t="shared" si="28"/>
        <v>0</v>
      </c>
      <c r="W55">
        <f t="shared" si="29"/>
        <v>0</v>
      </c>
      <c r="X55">
        <f t="shared" si="30"/>
        <v>0</v>
      </c>
      <c r="Y55">
        <f t="shared" si="31"/>
        <v>0</v>
      </c>
      <c r="AA55">
        <v>16687824</v>
      </c>
      <c r="AB55">
        <f t="shared" si="32"/>
        <v>0</v>
      </c>
      <c r="AC55">
        <f t="shared" si="33"/>
        <v>0</v>
      </c>
      <c r="AD55">
        <f t="shared" si="62"/>
        <v>0</v>
      </c>
      <c r="AE55">
        <f t="shared" si="63"/>
        <v>0</v>
      </c>
      <c r="AF55">
        <f t="shared" si="64"/>
        <v>0</v>
      </c>
      <c r="AG55">
        <f t="shared" si="37"/>
        <v>0</v>
      </c>
      <c r="AH55">
        <f t="shared" si="65"/>
        <v>0</v>
      </c>
      <c r="AI55">
        <f t="shared" si="66"/>
        <v>0</v>
      </c>
      <c r="AJ55">
        <f t="shared" si="40"/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95</v>
      </c>
      <c r="AU55">
        <v>47</v>
      </c>
      <c r="AV55">
        <v>1</v>
      </c>
      <c r="AW55">
        <v>1</v>
      </c>
      <c r="AZ55">
        <v>7.13</v>
      </c>
      <c r="BA55">
        <v>1</v>
      </c>
      <c r="BB55">
        <v>1</v>
      </c>
      <c r="BC55">
        <v>7.13</v>
      </c>
      <c r="BD55" t="s">
        <v>6</v>
      </c>
      <c r="BE55" t="s">
        <v>6</v>
      </c>
      <c r="BF55" t="s">
        <v>6</v>
      </c>
      <c r="BG55" t="s">
        <v>6</v>
      </c>
      <c r="BH55">
        <v>3</v>
      </c>
      <c r="BI55">
        <v>1</v>
      </c>
      <c r="BJ55" t="s">
        <v>6</v>
      </c>
      <c r="BM55">
        <v>15001</v>
      </c>
      <c r="BN55">
        <v>0</v>
      </c>
      <c r="BO55" t="s">
        <v>6</v>
      </c>
      <c r="BP55">
        <v>0</v>
      </c>
      <c r="BQ55">
        <v>2</v>
      </c>
      <c r="BR55">
        <v>0</v>
      </c>
      <c r="BS55">
        <v>1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6</v>
      </c>
      <c r="BZ55">
        <v>105</v>
      </c>
      <c r="CA55">
        <v>55</v>
      </c>
      <c r="CF55">
        <v>0</v>
      </c>
      <c r="CG55">
        <v>0</v>
      </c>
      <c r="CM55">
        <v>0</v>
      </c>
      <c r="CN55" t="s">
        <v>6</v>
      </c>
      <c r="CO55">
        <v>0</v>
      </c>
      <c r="CP55">
        <f t="shared" si="41"/>
        <v>0</v>
      </c>
      <c r="CQ55">
        <f t="shared" si="42"/>
        <v>0</v>
      </c>
      <c r="CR55">
        <f t="shared" si="43"/>
        <v>0</v>
      </c>
      <c r="CS55">
        <f t="shared" si="44"/>
        <v>0</v>
      </c>
      <c r="CT55">
        <f t="shared" si="45"/>
        <v>0</v>
      </c>
      <c r="CU55">
        <f t="shared" si="46"/>
        <v>0</v>
      </c>
      <c r="CV55">
        <f t="shared" si="47"/>
        <v>0</v>
      </c>
      <c r="CW55">
        <f t="shared" si="48"/>
        <v>0</v>
      </c>
      <c r="CX55">
        <f t="shared" si="49"/>
        <v>0</v>
      </c>
      <c r="CY55">
        <f t="shared" si="50"/>
        <v>0</v>
      </c>
      <c r="CZ55">
        <f t="shared" si="51"/>
        <v>0</v>
      </c>
      <c r="DC55" t="s">
        <v>6</v>
      </c>
      <c r="DD55" t="s">
        <v>6</v>
      </c>
      <c r="DE55" t="s">
        <v>6</v>
      </c>
      <c r="DF55" t="s">
        <v>6</v>
      </c>
      <c r="DG55" t="s">
        <v>6</v>
      </c>
      <c r="DH55" t="s">
        <v>6</v>
      </c>
      <c r="DI55" t="s">
        <v>6</v>
      </c>
      <c r="DJ55" t="s">
        <v>6</v>
      </c>
      <c r="DK55" t="s">
        <v>6</v>
      </c>
      <c r="DL55" t="s">
        <v>6</v>
      </c>
      <c r="DM55" t="s">
        <v>6</v>
      </c>
      <c r="DN55">
        <v>0</v>
      </c>
      <c r="DO55">
        <v>0</v>
      </c>
      <c r="DP55">
        <v>1</v>
      </c>
      <c r="DQ55">
        <v>1</v>
      </c>
      <c r="DU55">
        <v>1009</v>
      </c>
      <c r="DV55" t="s">
        <v>46</v>
      </c>
      <c r="DW55" t="s">
        <v>46</v>
      </c>
      <c r="DX55">
        <v>1000</v>
      </c>
      <c r="EE55">
        <v>16510513</v>
      </c>
      <c r="EF55">
        <v>2</v>
      </c>
      <c r="EG55" t="s">
        <v>20</v>
      </c>
      <c r="EH55">
        <v>0</v>
      </c>
      <c r="EI55" t="s">
        <v>6</v>
      </c>
      <c r="EJ55">
        <v>1</v>
      </c>
      <c r="EK55">
        <v>15001</v>
      </c>
      <c r="EL55" t="s">
        <v>84</v>
      </c>
      <c r="EM55" t="s">
        <v>85</v>
      </c>
      <c r="EO55" t="s">
        <v>6</v>
      </c>
      <c r="EQ55">
        <v>0</v>
      </c>
      <c r="ER55">
        <v>0</v>
      </c>
      <c r="ES55">
        <v>0</v>
      </c>
      <c r="ET55">
        <v>0</v>
      </c>
      <c r="EU55">
        <v>0</v>
      </c>
      <c r="EV55">
        <v>0</v>
      </c>
      <c r="EW55">
        <v>0</v>
      </c>
      <c r="EX55">
        <v>0</v>
      </c>
      <c r="FQ55">
        <v>0</v>
      </c>
      <c r="FR55">
        <f t="shared" si="52"/>
        <v>0</v>
      </c>
      <c r="FS55">
        <v>0</v>
      </c>
      <c r="FT55" t="s">
        <v>23</v>
      </c>
      <c r="FU55" t="s">
        <v>24</v>
      </c>
      <c r="FX55">
        <v>94.5</v>
      </c>
      <c r="FY55">
        <v>46.75</v>
      </c>
      <c r="GA55" t="s">
        <v>6</v>
      </c>
      <c r="GD55">
        <v>0</v>
      </c>
      <c r="GF55">
        <v>84301199</v>
      </c>
      <c r="GG55">
        <v>1</v>
      </c>
      <c r="GH55">
        <v>1</v>
      </c>
      <c r="GI55">
        <v>4</v>
      </c>
      <c r="GJ55">
        <v>0</v>
      </c>
      <c r="GK55">
        <f>ROUND(R55*(S12)/100,2)</f>
        <v>0</v>
      </c>
      <c r="GL55">
        <f t="shared" si="53"/>
        <v>0</v>
      </c>
      <c r="GM55">
        <f t="shared" si="54"/>
        <v>0</v>
      </c>
      <c r="GN55">
        <f t="shared" si="55"/>
        <v>0</v>
      </c>
      <c r="GO55">
        <f t="shared" si="56"/>
        <v>0</v>
      </c>
      <c r="GP55">
        <f t="shared" si="57"/>
        <v>0</v>
      </c>
      <c r="GR55">
        <v>0</v>
      </c>
      <c r="GS55">
        <v>3</v>
      </c>
      <c r="GT55">
        <v>0</v>
      </c>
      <c r="GU55" t="s">
        <v>6</v>
      </c>
      <c r="GV55">
        <f t="shared" si="58"/>
        <v>0</v>
      </c>
      <c r="GW55">
        <v>1</v>
      </c>
      <c r="GX55">
        <f t="shared" si="59"/>
        <v>0</v>
      </c>
      <c r="HA55">
        <v>0</v>
      </c>
      <c r="HB55">
        <v>0</v>
      </c>
      <c r="IK55">
        <v>0</v>
      </c>
    </row>
    <row r="56" spans="1:255" x14ac:dyDescent="0.2">
      <c r="A56" s="2">
        <v>18</v>
      </c>
      <c r="B56" s="2">
        <v>1</v>
      </c>
      <c r="C56" s="2">
        <v>65</v>
      </c>
      <c r="D56" s="2"/>
      <c r="E56" s="2" t="s">
        <v>89</v>
      </c>
      <c r="F56" s="2" t="s">
        <v>90</v>
      </c>
      <c r="G56" s="2" t="s">
        <v>91</v>
      </c>
      <c r="H56" s="2" t="s">
        <v>46</v>
      </c>
      <c r="I56" s="2">
        <f>I52*J56</f>
        <v>6.8400000000000004E-4</v>
      </c>
      <c r="J56" s="2">
        <v>2.4604316546762591E-2</v>
      </c>
      <c r="K56" s="2"/>
      <c r="L56" s="2"/>
      <c r="M56" s="2"/>
      <c r="N56" s="2"/>
      <c r="O56" s="2">
        <f t="shared" si="21"/>
        <v>23.51</v>
      </c>
      <c r="P56" s="2">
        <f t="shared" si="22"/>
        <v>23.51</v>
      </c>
      <c r="Q56" s="2">
        <f t="shared" si="23"/>
        <v>0</v>
      </c>
      <c r="R56" s="2">
        <f t="shared" si="24"/>
        <v>0</v>
      </c>
      <c r="S56" s="2">
        <f t="shared" si="25"/>
        <v>0</v>
      </c>
      <c r="T56" s="2">
        <f t="shared" si="26"/>
        <v>0</v>
      </c>
      <c r="U56" s="2">
        <f t="shared" si="27"/>
        <v>0</v>
      </c>
      <c r="V56" s="2">
        <f t="shared" si="28"/>
        <v>0</v>
      </c>
      <c r="W56" s="2">
        <f t="shared" si="29"/>
        <v>0</v>
      </c>
      <c r="X56" s="2">
        <f t="shared" si="30"/>
        <v>0</v>
      </c>
      <c r="Y56" s="2">
        <f t="shared" si="31"/>
        <v>0</v>
      </c>
      <c r="Z56" s="2"/>
      <c r="AA56" s="2">
        <v>16687810</v>
      </c>
      <c r="AB56" s="2">
        <f t="shared" si="32"/>
        <v>34375.18</v>
      </c>
      <c r="AC56" s="2">
        <f t="shared" si="33"/>
        <v>34375.18</v>
      </c>
      <c r="AD56" s="2">
        <f t="shared" si="62"/>
        <v>0</v>
      </c>
      <c r="AE56" s="2">
        <f t="shared" si="63"/>
        <v>0</v>
      </c>
      <c r="AF56" s="2">
        <f t="shared" si="64"/>
        <v>0</v>
      </c>
      <c r="AG56" s="2">
        <f t="shared" si="37"/>
        <v>0</v>
      </c>
      <c r="AH56" s="2">
        <f t="shared" si="65"/>
        <v>0</v>
      </c>
      <c r="AI56" s="2">
        <f t="shared" si="66"/>
        <v>0</v>
      </c>
      <c r="AJ56" s="2">
        <f t="shared" si="40"/>
        <v>0</v>
      </c>
      <c r="AK56" s="2">
        <v>34375.18</v>
      </c>
      <c r="AL56" s="2">
        <v>34375.18</v>
      </c>
      <c r="AM56" s="2">
        <v>0</v>
      </c>
      <c r="AN56" s="2">
        <v>0</v>
      </c>
      <c r="AO56" s="2">
        <v>0</v>
      </c>
      <c r="AP56" s="2">
        <v>0</v>
      </c>
      <c r="AQ56" s="2">
        <v>0</v>
      </c>
      <c r="AR56" s="2">
        <v>0</v>
      </c>
      <c r="AS56" s="2">
        <v>0</v>
      </c>
      <c r="AT56" s="2">
        <v>95</v>
      </c>
      <c r="AU56" s="2">
        <v>47</v>
      </c>
      <c r="AV56" s="2">
        <v>1</v>
      </c>
      <c r="AW56" s="2">
        <v>1</v>
      </c>
      <c r="AX56" s="2"/>
      <c r="AY56" s="2"/>
      <c r="AZ56" s="2">
        <v>1</v>
      </c>
      <c r="BA56" s="2">
        <v>1</v>
      </c>
      <c r="BB56" s="2">
        <v>1</v>
      </c>
      <c r="BC56" s="2">
        <v>1</v>
      </c>
      <c r="BD56" s="2" t="s">
        <v>6</v>
      </c>
      <c r="BE56" s="2" t="s">
        <v>6</v>
      </c>
      <c r="BF56" s="2" t="s">
        <v>6</v>
      </c>
      <c r="BG56" s="2" t="s">
        <v>6</v>
      </c>
      <c r="BH56" s="2">
        <v>3</v>
      </c>
      <c r="BI56" s="2">
        <v>1</v>
      </c>
      <c r="BJ56" s="2" t="s">
        <v>92</v>
      </c>
      <c r="BK56" s="2"/>
      <c r="BL56" s="2"/>
      <c r="BM56" s="2">
        <v>15001</v>
      </c>
      <c r="BN56" s="2">
        <v>0</v>
      </c>
      <c r="BO56" s="2" t="s">
        <v>6</v>
      </c>
      <c r="BP56" s="2">
        <v>0</v>
      </c>
      <c r="BQ56" s="2">
        <v>2</v>
      </c>
      <c r="BR56" s="2">
        <v>0</v>
      </c>
      <c r="BS56" s="2">
        <v>1</v>
      </c>
      <c r="BT56" s="2">
        <v>1</v>
      </c>
      <c r="BU56" s="2">
        <v>1</v>
      </c>
      <c r="BV56" s="2">
        <v>1</v>
      </c>
      <c r="BW56" s="2">
        <v>1</v>
      </c>
      <c r="BX56" s="2">
        <v>1</v>
      </c>
      <c r="BY56" s="2" t="s">
        <v>6</v>
      </c>
      <c r="BZ56" s="2">
        <v>105</v>
      </c>
      <c r="CA56" s="2">
        <v>55</v>
      </c>
      <c r="CB56" s="2"/>
      <c r="CC56" s="2"/>
      <c r="CD56" s="2"/>
      <c r="CE56" s="2"/>
      <c r="CF56" s="2">
        <v>0</v>
      </c>
      <c r="CG56" s="2">
        <v>0</v>
      </c>
      <c r="CH56" s="2"/>
      <c r="CI56" s="2"/>
      <c r="CJ56" s="2"/>
      <c r="CK56" s="2"/>
      <c r="CL56" s="2"/>
      <c r="CM56" s="2">
        <v>0</v>
      </c>
      <c r="CN56" s="2" t="s">
        <v>6</v>
      </c>
      <c r="CO56" s="2">
        <v>0</v>
      </c>
      <c r="CP56" s="2">
        <f t="shared" si="41"/>
        <v>23.51</v>
      </c>
      <c r="CQ56" s="2">
        <f t="shared" si="42"/>
        <v>34375.18</v>
      </c>
      <c r="CR56" s="2">
        <f t="shared" si="43"/>
        <v>0</v>
      </c>
      <c r="CS56" s="2">
        <f t="shared" si="44"/>
        <v>0</v>
      </c>
      <c r="CT56" s="2">
        <f t="shared" si="45"/>
        <v>0</v>
      </c>
      <c r="CU56" s="2">
        <f t="shared" si="46"/>
        <v>0</v>
      </c>
      <c r="CV56" s="2">
        <f t="shared" si="47"/>
        <v>0</v>
      </c>
      <c r="CW56" s="2">
        <f t="shared" si="48"/>
        <v>0</v>
      </c>
      <c r="CX56" s="2">
        <f t="shared" si="49"/>
        <v>0</v>
      </c>
      <c r="CY56" s="2">
        <f t="shared" si="50"/>
        <v>0</v>
      </c>
      <c r="CZ56" s="2">
        <f t="shared" si="51"/>
        <v>0</v>
      </c>
      <c r="DA56" s="2"/>
      <c r="DB56" s="2"/>
      <c r="DC56" s="2" t="s">
        <v>6</v>
      </c>
      <c r="DD56" s="2" t="s">
        <v>6</v>
      </c>
      <c r="DE56" s="2" t="s">
        <v>6</v>
      </c>
      <c r="DF56" s="2" t="s">
        <v>6</v>
      </c>
      <c r="DG56" s="2" t="s">
        <v>6</v>
      </c>
      <c r="DH56" s="2" t="s">
        <v>6</v>
      </c>
      <c r="DI56" s="2" t="s">
        <v>6</v>
      </c>
      <c r="DJ56" s="2" t="s">
        <v>6</v>
      </c>
      <c r="DK56" s="2" t="s">
        <v>6</v>
      </c>
      <c r="DL56" s="2" t="s">
        <v>6</v>
      </c>
      <c r="DM56" s="2" t="s">
        <v>6</v>
      </c>
      <c r="DN56" s="2">
        <v>0</v>
      </c>
      <c r="DO56" s="2">
        <v>0</v>
      </c>
      <c r="DP56" s="2">
        <v>1</v>
      </c>
      <c r="DQ56" s="2">
        <v>1</v>
      </c>
      <c r="DR56" s="2"/>
      <c r="DS56" s="2"/>
      <c r="DT56" s="2"/>
      <c r="DU56" s="2">
        <v>1009</v>
      </c>
      <c r="DV56" s="2" t="s">
        <v>46</v>
      </c>
      <c r="DW56" s="2" t="s">
        <v>46</v>
      </c>
      <c r="DX56" s="2">
        <v>1000</v>
      </c>
      <c r="DY56" s="2"/>
      <c r="DZ56" s="2"/>
      <c r="EA56" s="2"/>
      <c r="EB56" s="2"/>
      <c r="EC56" s="2"/>
      <c r="ED56" s="2"/>
      <c r="EE56" s="2">
        <v>16510513</v>
      </c>
      <c r="EF56" s="2">
        <v>2</v>
      </c>
      <c r="EG56" s="2" t="s">
        <v>20</v>
      </c>
      <c r="EH56" s="2">
        <v>0</v>
      </c>
      <c r="EI56" s="2" t="s">
        <v>6</v>
      </c>
      <c r="EJ56" s="2">
        <v>1</v>
      </c>
      <c r="EK56" s="2">
        <v>15001</v>
      </c>
      <c r="EL56" s="2" t="s">
        <v>84</v>
      </c>
      <c r="EM56" s="2" t="s">
        <v>85</v>
      </c>
      <c r="EN56" s="2"/>
      <c r="EO56" s="2" t="s">
        <v>6</v>
      </c>
      <c r="EP56" s="2"/>
      <c r="EQ56" s="2">
        <v>0</v>
      </c>
      <c r="ER56" s="2">
        <v>34375.18</v>
      </c>
      <c r="ES56" s="2">
        <v>34375.18</v>
      </c>
      <c r="ET56" s="2">
        <v>0</v>
      </c>
      <c r="EU56" s="2">
        <v>0</v>
      </c>
      <c r="EV56" s="2">
        <v>0</v>
      </c>
      <c r="EW56" s="2">
        <v>0</v>
      </c>
      <c r="EX56" s="2">
        <v>0</v>
      </c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>
        <v>0</v>
      </c>
      <c r="FR56" s="2">
        <f t="shared" si="52"/>
        <v>0</v>
      </c>
      <c r="FS56" s="2">
        <v>0</v>
      </c>
      <c r="FT56" s="2" t="s">
        <v>23</v>
      </c>
      <c r="FU56" s="2" t="s">
        <v>24</v>
      </c>
      <c r="FV56" s="2"/>
      <c r="FW56" s="2"/>
      <c r="FX56" s="2">
        <v>94.5</v>
      </c>
      <c r="FY56" s="2">
        <v>46.75</v>
      </c>
      <c r="FZ56" s="2"/>
      <c r="GA56" s="2" t="s">
        <v>6</v>
      </c>
      <c r="GB56" s="2"/>
      <c r="GC56" s="2"/>
      <c r="GD56" s="2">
        <v>0</v>
      </c>
      <c r="GE56" s="2"/>
      <c r="GF56" s="2">
        <v>-1981045358</v>
      </c>
      <c r="GG56" s="2">
        <v>2</v>
      </c>
      <c r="GH56" s="2">
        <v>1</v>
      </c>
      <c r="GI56" s="2">
        <v>-2</v>
      </c>
      <c r="GJ56" s="2">
        <v>0</v>
      </c>
      <c r="GK56" s="2">
        <f>ROUND(R56*(R12)/100,2)</f>
        <v>0</v>
      </c>
      <c r="GL56" s="2">
        <f t="shared" si="53"/>
        <v>0</v>
      </c>
      <c r="GM56" s="2">
        <f t="shared" si="54"/>
        <v>23.51</v>
      </c>
      <c r="GN56" s="2">
        <f t="shared" si="55"/>
        <v>23.51</v>
      </c>
      <c r="GO56" s="2">
        <f t="shared" si="56"/>
        <v>0</v>
      </c>
      <c r="GP56" s="2">
        <f t="shared" si="57"/>
        <v>0</v>
      </c>
      <c r="GQ56" s="2"/>
      <c r="GR56" s="2">
        <v>0</v>
      </c>
      <c r="GS56" s="2">
        <v>3</v>
      </c>
      <c r="GT56" s="2">
        <v>0</v>
      </c>
      <c r="GU56" s="2" t="s">
        <v>6</v>
      </c>
      <c r="GV56" s="2">
        <f t="shared" si="58"/>
        <v>0</v>
      </c>
      <c r="GW56" s="2">
        <v>1</v>
      </c>
      <c r="GX56" s="2">
        <f t="shared" si="59"/>
        <v>0</v>
      </c>
      <c r="GY56" s="2"/>
      <c r="GZ56" s="2"/>
      <c r="HA56" s="2">
        <v>0</v>
      </c>
      <c r="HB56" s="2">
        <v>0</v>
      </c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>
        <v>0</v>
      </c>
      <c r="IL56" s="2"/>
      <c r="IM56" s="2"/>
      <c r="IN56" s="2"/>
      <c r="IO56" s="2"/>
      <c r="IP56" s="2"/>
      <c r="IQ56" s="2"/>
      <c r="IR56" s="2"/>
      <c r="IS56" s="2"/>
      <c r="IT56" s="2"/>
      <c r="IU56" s="2"/>
    </row>
    <row r="57" spans="1:255" x14ac:dyDescent="0.2">
      <c r="A57">
        <v>18</v>
      </c>
      <c r="B57">
        <v>1</v>
      </c>
      <c r="C57">
        <v>73</v>
      </c>
      <c r="E57" t="s">
        <v>89</v>
      </c>
      <c r="F57" t="s">
        <v>90</v>
      </c>
      <c r="G57" t="s">
        <v>91</v>
      </c>
      <c r="H57" t="s">
        <v>46</v>
      </c>
      <c r="I57">
        <f>I53*J57</f>
        <v>6.8400000000000004E-4</v>
      </c>
      <c r="J57">
        <v>2.4604316546762591E-2</v>
      </c>
      <c r="O57">
        <f t="shared" si="21"/>
        <v>167.65</v>
      </c>
      <c r="P57">
        <f t="shared" si="22"/>
        <v>167.65</v>
      </c>
      <c r="Q57">
        <f t="shared" si="23"/>
        <v>0</v>
      </c>
      <c r="R57">
        <f t="shared" si="24"/>
        <v>0</v>
      </c>
      <c r="S57">
        <f t="shared" si="25"/>
        <v>0</v>
      </c>
      <c r="T57">
        <f t="shared" si="26"/>
        <v>0</v>
      </c>
      <c r="U57">
        <f t="shared" si="27"/>
        <v>0</v>
      </c>
      <c r="V57">
        <f t="shared" si="28"/>
        <v>0</v>
      </c>
      <c r="W57">
        <f t="shared" si="29"/>
        <v>0</v>
      </c>
      <c r="X57">
        <f t="shared" si="30"/>
        <v>0</v>
      </c>
      <c r="Y57">
        <f t="shared" si="31"/>
        <v>0</v>
      </c>
      <c r="AA57">
        <v>16687824</v>
      </c>
      <c r="AB57">
        <f t="shared" si="32"/>
        <v>34375.18</v>
      </c>
      <c r="AC57">
        <f t="shared" si="33"/>
        <v>34375.18</v>
      </c>
      <c r="AD57">
        <f t="shared" si="62"/>
        <v>0</v>
      </c>
      <c r="AE57">
        <f t="shared" si="63"/>
        <v>0</v>
      </c>
      <c r="AF57">
        <f t="shared" si="64"/>
        <v>0</v>
      </c>
      <c r="AG57">
        <f t="shared" si="37"/>
        <v>0</v>
      </c>
      <c r="AH57">
        <f t="shared" si="65"/>
        <v>0</v>
      </c>
      <c r="AI57">
        <f t="shared" si="66"/>
        <v>0</v>
      </c>
      <c r="AJ57">
        <f t="shared" si="40"/>
        <v>0</v>
      </c>
      <c r="AK57">
        <v>34375.18</v>
      </c>
      <c r="AL57">
        <v>34375.18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95</v>
      </c>
      <c r="AU57">
        <v>47</v>
      </c>
      <c r="AV57">
        <v>1</v>
      </c>
      <c r="AW57">
        <v>1</v>
      </c>
      <c r="AZ57">
        <v>7.13</v>
      </c>
      <c r="BA57">
        <v>1</v>
      </c>
      <c r="BB57">
        <v>1</v>
      </c>
      <c r="BC57">
        <v>7.13</v>
      </c>
      <c r="BD57" t="s">
        <v>6</v>
      </c>
      <c r="BE57" t="s">
        <v>6</v>
      </c>
      <c r="BF57" t="s">
        <v>6</v>
      </c>
      <c r="BG57" t="s">
        <v>6</v>
      </c>
      <c r="BH57">
        <v>3</v>
      </c>
      <c r="BI57">
        <v>1</v>
      </c>
      <c r="BJ57" t="s">
        <v>92</v>
      </c>
      <c r="BM57">
        <v>15001</v>
      </c>
      <c r="BN57">
        <v>0</v>
      </c>
      <c r="BO57" t="s">
        <v>6</v>
      </c>
      <c r="BP57">
        <v>0</v>
      </c>
      <c r="BQ57">
        <v>2</v>
      </c>
      <c r="BR57">
        <v>0</v>
      </c>
      <c r="BS57">
        <v>1</v>
      </c>
      <c r="BT57">
        <v>1</v>
      </c>
      <c r="BU57">
        <v>1</v>
      </c>
      <c r="BV57">
        <v>1</v>
      </c>
      <c r="BW57">
        <v>1</v>
      </c>
      <c r="BX57">
        <v>1</v>
      </c>
      <c r="BY57" t="s">
        <v>6</v>
      </c>
      <c r="BZ57">
        <v>105</v>
      </c>
      <c r="CA57">
        <v>55</v>
      </c>
      <c r="CF57">
        <v>0</v>
      </c>
      <c r="CG57">
        <v>0</v>
      </c>
      <c r="CM57">
        <v>0</v>
      </c>
      <c r="CN57" t="s">
        <v>6</v>
      </c>
      <c r="CO57">
        <v>0</v>
      </c>
      <c r="CP57">
        <f t="shared" si="41"/>
        <v>167.65</v>
      </c>
      <c r="CQ57">
        <f t="shared" si="42"/>
        <v>245095.03339999999</v>
      </c>
      <c r="CR57">
        <f t="shared" si="43"/>
        <v>0</v>
      </c>
      <c r="CS57">
        <f t="shared" si="44"/>
        <v>0</v>
      </c>
      <c r="CT57">
        <f t="shared" si="45"/>
        <v>0</v>
      </c>
      <c r="CU57">
        <f t="shared" si="46"/>
        <v>0</v>
      </c>
      <c r="CV57">
        <f t="shared" si="47"/>
        <v>0</v>
      </c>
      <c r="CW57">
        <f t="shared" si="48"/>
        <v>0</v>
      </c>
      <c r="CX57">
        <f t="shared" si="49"/>
        <v>0</v>
      </c>
      <c r="CY57">
        <f t="shared" si="50"/>
        <v>0</v>
      </c>
      <c r="CZ57">
        <f t="shared" si="51"/>
        <v>0</v>
      </c>
      <c r="DC57" t="s">
        <v>6</v>
      </c>
      <c r="DD57" t="s">
        <v>6</v>
      </c>
      <c r="DE57" t="s">
        <v>6</v>
      </c>
      <c r="DF57" t="s">
        <v>6</v>
      </c>
      <c r="DG57" t="s">
        <v>6</v>
      </c>
      <c r="DH57" t="s">
        <v>6</v>
      </c>
      <c r="DI57" t="s">
        <v>6</v>
      </c>
      <c r="DJ57" t="s">
        <v>6</v>
      </c>
      <c r="DK57" t="s">
        <v>6</v>
      </c>
      <c r="DL57" t="s">
        <v>6</v>
      </c>
      <c r="DM57" t="s">
        <v>6</v>
      </c>
      <c r="DN57">
        <v>0</v>
      </c>
      <c r="DO57">
        <v>0</v>
      </c>
      <c r="DP57">
        <v>1</v>
      </c>
      <c r="DQ57">
        <v>1</v>
      </c>
      <c r="DU57">
        <v>1009</v>
      </c>
      <c r="DV57" t="s">
        <v>46</v>
      </c>
      <c r="DW57" t="s">
        <v>46</v>
      </c>
      <c r="DX57">
        <v>1000</v>
      </c>
      <c r="EE57">
        <v>16510513</v>
      </c>
      <c r="EF57">
        <v>2</v>
      </c>
      <c r="EG57" t="s">
        <v>20</v>
      </c>
      <c r="EH57">
        <v>0</v>
      </c>
      <c r="EI57" t="s">
        <v>6</v>
      </c>
      <c r="EJ57">
        <v>1</v>
      </c>
      <c r="EK57">
        <v>15001</v>
      </c>
      <c r="EL57" t="s">
        <v>84</v>
      </c>
      <c r="EM57" t="s">
        <v>85</v>
      </c>
      <c r="EO57" t="s">
        <v>6</v>
      </c>
      <c r="EQ57">
        <v>0</v>
      </c>
      <c r="ER57">
        <v>34375.18</v>
      </c>
      <c r="ES57">
        <v>34375.18</v>
      </c>
      <c r="ET57">
        <v>0</v>
      </c>
      <c r="EU57">
        <v>0</v>
      </c>
      <c r="EV57">
        <v>0</v>
      </c>
      <c r="EW57">
        <v>0</v>
      </c>
      <c r="EX57">
        <v>0</v>
      </c>
      <c r="FQ57">
        <v>0</v>
      </c>
      <c r="FR57">
        <f t="shared" si="52"/>
        <v>0</v>
      </c>
      <c r="FS57">
        <v>0</v>
      </c>
      <c r="FT57" t="s">
        <v>23</v>
      </c>
      <c r="FU57" t="s">
        <v>24</v>
      </c>
      <c r="FX57">
        <v>94.5</v>
      </c>
      <c r="FY57">
        <v>46.75</v>
      </c>
      <c r="GA57" t="s">
        <v>6</v>
      </c>
      <c r="GD57">
        <v>0</v>
      </c>
      <c r="GF57">
        <v>-1981045358</v>
      </c>
      <c r="GG57">
        <v>1</v>
      </c>
      <c r="GH57">
        <v>1</v>
      </c>
      <c r="GI57">
        <v>4</v>
      </c>
      <c r="GJ57">
        <v>0</v>
      </c>
      <c r="GK57">
        <f>ROUND(R57*(S12)/100,2)</f>
        <v>0</v>
      </c>
      <c r="GL57">
        <f t="shared" si="53"/>
        <v>0</v>
      </c>
      <c r="GM57">
        <f t="shared" si="54"/>
        <v>167.65</v>
      </c>
      <c r="GN57">
        <f t="shared" si="55"/>
        <v>167.65</v>
      </c>
      <c r="GO57">
        <f t="shared" si="56"/>
        <v>0</v>
      </c>
      <c r="GP57">
        <f t="shared" si="57"/>
        <v>0</v>
      </c>
      <c r="GR57">
        <v>0</v>
      </c>
      <c r="GS57">
        <v>3</v>
      </c>
      <c r="GT57">
        <v>0</v>
      </c>
      <c r="GU57" t="s">
        <v>6</v>
      </c>
      <c r="GV57">
        <f t="shared" si="58"/>
        <v>0</v>
      </c>
      <c r="GW57">
        <v>1</v>
      </c>
      <c r="GX57">
        <f t="shared" si="59"/>
        <v>0</v>
      </c>
      <c r="HA57">
        <v>0</v>
      </c>
      <c r="HB57">
        <v>0</v>
      </c>
      <c r="IK57">
        <v>0</v>
      </c>
    </row>
    <row r="58" spans="1:255" x14ac:dyDescent="0.2">
      <c r="A58" s="2">
        <v>17</v>
      </c>
      <c r="B58" s="2">
        <v>1</v>
      </c>
      <c r="C58" s="2">
        <f>ROW(SmtRes!A79)</f>
        <v>79</v>
      </c>
      <c r="D58" s="2">
        <f>ROW(EtalonRes!A78)</f>
        <v>78</v>
      </c>
      <c r="E58" s="2" t="s">
        <v>93</v>
      </c>
      <c r="F58" s="2" t="s">
        <v>94</v>
      </c>
      <c r="G58" s="2" t="s">
        <v>95</v>
      </c>
      <c r="H58" s="2" t="s">
        <v>96</v>
      </c>
      <c r="I58" s="2">
        <v>1.1299999999999999</v>
      </c>
      <c r="J58" s="2">
        <v>0</v>
      </c>
      <c r="K58" s="2"/>
      <c r="L58" s="2"/>
      <c r="M58" s="2"/>
      <c r="N58" s="2"/>
      <c r="O58" s="2">
        <f t="shared" si="21"/>
        <v>278.45</v>
      </c>
      <c r="P58" s="2">
        <f t="shared" si="22"/>
        <v>140.97</v>
      </c>
      <c r="Q58" s="2">
        <f t="shared" si="23"/>
        <v>2.41</v>
      </c>
      <c r="R58" s="2">
        <f t="shared" si="24"/>
        <v>0</v>
      </c>
      <c r="S58" s="2">
        <f t="shared" si="25"/>
        <v>135.07</v>
      </c>
      <c r="T58" s="2">
        <f t="shared" si="26"/>
        <v>0</v>
      </c>
      <c r="U58" s="2">
        <f t="shared" si="27"/>
        <v>16.5319</v>
      </c>
      <c r="V58" s="2">
        <f t="shared" si="28"/>
        <v>0</v>
      </c>
      <c r="W58" s="2">
        <f t="shared" si="29"/>
        <v>0</v>
      </c>
      <c r="X58" s="2">
        <f t="shared" si="30"/>
        <v>133.72</v>
      </c>
      <c r="Y58" s="2">
        <f t="shared" si="31"/>
        <v>81.040000000000006</v>
      </c>
      <c r="Z58" s="2"/>
      <c r="AA58" s="2">
        <v>16687810</v>
      </c>
      <c r="AB58" s="2">
        <f t="shared" si="32"/>
        <v>246.41</v>
      </c>
      <c r="AC58" s="2">
        <f t="shared" si="33"/>
        <v>124.75</v>
      </c>
      <c r="AD58" s="2">
        <f t="shared" si="62"/>
        <v>2.13</v>
      </c>
      <c r="AE58" s="2">
        <f t="shared" si="63"/>
        <v>0</v>
      </c>
      <c r="AF58" s="2">
        <f t="shared" si="64"/>
        <v>119.53</v>
      </c>
      <c r="AG58" s="2">
        <f t="shared" si="37"/>
        <v>0</v>
      </c>
      <c r="AH58" s="2">
        <f t="shared" si="65"/>
        <v>14.63</v>
      </c>
      <c r="AI58" s="2">
        <f t="shared" si="66"/>
        <v>0</v>
      </c>
      <c r="AJ58" s="2">
        <f t="shared" si="40"/>
        <v>0</v>
      </c>
      <c r="AK58" s="2">
        <v>246.41</v>
      </c>
      <c r="AL58" s="2">
        <v>124.75</v>
      </c>
      <c r="AM58" s="2">
        <v>2.13</v>
      </c>
      <c r="AN58" s="2">
        <v>0</v>
      </c>
      <c r="AO58" s="2">
        <v>119.53</v>
      </c>
      <c r="AP58" s="2">
        <v>0</v>
      </c>
      <c r="AQ58" s="2">
        <v>14.63</v>
      </c>
      <c r="AR58" s="2">
        <v>0</v>
      </c>
      <c r="AS58" s="2">
        <v>0</v>
      </c>
      <c r="AT58" s="2">
        <v>99</v>
      </c>
      <c r="AU58" s="2">
        <v>60</v>
      </c>
      <c r="AV58" s="2">
        <v>1</v>
      </c>
      <c r="AW58" s="2">
        <v>1</v>
      </c>
      <c r="AX58" s="2"/>
      <c r="AY58" s="2"/>
      <c r="AZ58" s="2">
        <v>1</v>
      </c>
      <c r="BA58" s="2">
        <v>1</v>
      </c>
      <c r="BB58" s="2">
        <v>1</v>
      </c>
      <c r="BC58" s="2">
        <v>1</v>
      </c>
      <c r="BD58" s="2" t="s">
        <v>6</v>
      </c>
      <c r="BE58" s="2" t="s">
        <v>6</v>
      </c>
      <c r="BF58" s="2" t="s">
        <v>6</v>
      </c>
      <c r="BG58" s="2" t="s">
        <v>6</v>
      </c>
      <c r="BH58" s="2">
        <v>0</v>
      </c>
      <c r="BI58" s="2">
        <v>1</v>
      </c>
      <c r="BJ58" s="2" t="s">
        <v>97</v>
      </c>
      <c r="BK58" s="2"/>
      <c r="BL58" s="2"/>
      <c r="BM58" s="2">
        <v>46001</v>
      </c>
      <c r="BN58" s="2">
        <v>0</v>
      </c>
      <c r="BO58" s="2" t="s">
        <v>6</v>
      </c>
      <c r="BP58" s="2">
        <v>0</v>
      </c>
      <c r="BQ58" s="2">
        <v>2</v>
      </c>
      <c r="BR58" s="2">
        <v>0</v>
      </c>
      <c r="BS58" s="2">
        <v>1</v>
      </c>
      <c r="BT58" s="2">
        <v>1</v>
      </c>
      <c r="BU58" s="2">
        <v>1</v>
      </c>
      <c r="BV58" s="2">
        <v>1</v>
      </c>
      <c r="BW58" s="2">
        <v>1</v>
      </c>
      <c r="BX58" s="2">
        <v>1</v>
      </c>
      <c r="BY58" s="2" t="s">
        <v>6</v>
      </c>
      <c r="BZ58" s="2">
        <v>110</v>
      </c>
      <c r="CA58" s="2">
        <v>70</v>
      </c>
      <c r="CB58" s="2"/>
      <c r="CC58" s="2"/>
      <c r="CD58" s="2"/>
      <c r="CE58" s="2"/>
      <c r="CF58" s="2">
        <v>0</v>
      </c>
      <c r="CG58" s="2">
        <v>0</v>
      </c>
      <c r="CH58" s="2"/>
      <c r="CI58" s="2"/>
      <c r="CJ58" s="2"/>
      <c r="CK58" s="2"/>
      <c r="CL58" s="2"/>
      <c r="CM58" s="2">
        <v>0</v>
      </c>
      <c r="CN58" s="2" t="s">
        <v>6</v>
      </c>
      <c r="CO58" s="2">
        <v>0</v>
      </c>
      <c r="CP58" s="2">
        <f t="shared" si="41"/>
        <v>278.45</v>
      </c>
      <c r="CQ58" s="2">
        <f t="shared" si="42"/>
        <v>124.75</v>
      </c>
      <c r="CR58" s="2">
        <f t="shared" si="43"/>
        <v>2.13</v>
      </c>
      <c r="CS58" s="2">
        <f t="shared" si="44"/>
        <v>0</v>
      </c>
      <c r="CT58" s="2">
        <f t="shared" si="45"/>
        <v>119.53</v>
      </c>
      <c r="CU58" s="2">
        <f t="shared" si="46"/>
        <v>0</v>
      </c>
      <c r="CV58" s="2">
        <f t="shared" si="47"/>
        <v>14.63</v>
      </c>
      <c r="CW58" s="2">
        <f t="shared" si="48"/>
        <v>0</v>
      </c>
      <c r="CX58" s="2">
        <f t="shared" si="49"/>
        <v>0</v>
      </c>
      <c r="CY58" s="2">
        <f t="shared" si="50"/>
        <v>133.71929999999998</v>
      </c>
      <c r="CZ58" s="2">
        <f t="shared" si="51"/>
        <v>81.042000000000002</v>
      </c>
      <c r="DA58" s="2"/>
      <c r="DB58" s="2"/>
      <c r="DC58" s="2" t="s">
        <v>6</v>
      </c>
      <c r="DD58" s="2" t="s">
        <v>6</v>
      </c>
      <c r="DE58" s="2" t="s">
        <v>6</v>
      </c>
      <c r="DF58" s="2" t="s">
        <v>6</v>
      </c>
      <c r="DG58" s="2" t="s">
        <v>6</v>
      </c>
      <c r="DH58" s="2" t="s">
        <v>6</v>
      </c>
      <c r="DI58" s="2" t="s">
        <v>6</v>
      </c>
      <c r="DJ58" s="2" t="s">
        <v>6</v>
      </c>
      <c r="DK58" s="2" t="s">
        <v>6</v>
      </c>
      <c r="DL58" s="2" t="s">
        <v>6</v>
      </c>
      <c r="DM58" s="2" t="s">
        <v>6</v>
      </c>
      <c r="DN58" s="2">
        <v>0</v>
      </c>
      <c r="DO58" s="2">
        <v>0</v>
      </c>
      <c r="DP58" s="2">
        <v>1</v>
      </c>
      <c r="DQ58" s="2">
        <v>1</v>
      </c>
      <c r="DR58" s="2"/>
      <c r="DS58" s="2"/>
      <c r="DT58" s="2"/>
      <c r="DU58" s="2">
        <v>1007</v>
      </c>
      <c r="DV58" s="2" t="s">
        <v>96</v>
      </c>
      <c r="DW58" s="2" t="s">
        <v>96</v>
      </c>
      <c r="DX58" s="2">
        <v>1</v>
      </c>
      <c r="DY58" s="2"/>
      <c r="DZ58" s="2"/>
      <c r="EA58" s="2"/>
      <c r="EB58" s="2"/>
      <c r="EC58" s="2"/>
      <c r="ED58" s="2"/>
      <c r="EE58" s="2">
        <v>16510555</v>
      </c>
      <c r="EF58" s="2">
        <v>2</v>
      </c>
      <c r="EG58" s="2" t="s">
        <v>20</v>
      </c>
      <c r="EH58" s="2">
        <v>0</v>
      </c>
      <c r="EI58" s="2" t="s">
        <v>6</v>
      </c>
      <c r="EJ58" s="2">
        <v>1</v>
      </c>
      <c r="EK58" s="2">
        <v>46001</v>
      </c>
      <c r="EL58" s="2" t="s">
        <v>21</v>
      </c>
      <c r="EM58" s="2" t="s">
        <v>22</v>
      </c>
      <c r="EN58" s="2"/>
      <c r="EO58" s="2" t="s">
        <v>6</v>
      </c>
      <c r="EP58" s="2"/>
      <c r="EQ58" s="2">
        <v>0</v>
      </c>
      <c r="ER58" s="2">
        <v>246.41</v>
      </c>
      <c r="ES58" s="2">
        <v>124.75</v>
      </c>
      <c r="ET58" s="2">
        <v>2.13</v>
      </c>
      <c r="EU58" s="2">
        <v>0</v>
      </c>
      <c r="EV58" s="2">
        <v>119.53</v>
      </c>
      <c r="EW58" s="2">
        <v>14.63</v>
      </c>
      <c r="EX58" s="2">
        <v>0</v>
      </c>
      <c r="EY58" s="2">
        <v>0</v>
      </c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>
        <v>0</v>
      </c>
      <c r="FR58" s="2">
        <f t="shared" si="52"/>
        <v>0</v>
      </c>
      <c r="FS58" s="2">
        <v>0</v>
      </c>
      <c r="FT58" s="2" t="s">
        <v>23</v>
      </c>
      <c r="FU58" s="2" t="s">
        <v>24</v>
      </c>
      <c r="FV58" s="2"/>
      <c r="FW58" s="2"/>
      <c r="FX58" s="2">
        <v>99</v>
      </c>
      <c r="FY58" s="2">
        <v>59.5</v>
      </c>
      <c r="FZ58" s="2"/>
      <c r="GA58" s="2" t="s">
        <v>6</v>
      </c>
      <c r="GB58" s="2"/>
      <c r="GC58" s="2"/>
      <c r="GD58" s="2">
        <v>0</v>
      </c>
      <c r="GE58" s="2"/>
      <c r="GF58" s="2">
        <v>1109849592</v>
      </c>
      <c r="GG58" s="2">
        <v>2</v>
      </c>
      <c r="GH58" s="2">
        <v>1</v>
      </c>
      <c r="GI58" s="2">
        <v>-2</v>
      </c>
      <c r="GJ58" s="2">
        <v>0</v>
      </c>
      <c r="GK58" s="2">
        <f>ROUND(R58*(R12)/100,2)</f>
        <v>0</v>
      </c>
      <c r="GL58" s="2">
        <f t="shared" si="53"/>
        <v>0</v>
      </c>
      <c r="GM58" s="2">
        <f t="shared" si="54"/>
        <v>493.21</v>
      </c>
      <c r="GN58" s="2">
        <f t="shared" si="55"/>
        <v>493.21</v>
      </c>
      <c r="GO58" s="2">
        <f t="shared" si="56"/>
        <v>0</v>
      </c>
      <c r="GP58" s="2">
        <f t="shared" si="57"/>
        <v>0</v>
      </c>
      <c r="GQ58" s="2"/>
      <c r="GR58" s="2">
        <v>0</v>
      </c>
      <c r="GS58" s="2">
        <v>3</v>
      </c>
      <c r="GT58" s="2">
        <v>0</v>
      </c>
      <c r="GU58" s="2" t="s">
        <v>6</v>
      </c>
      <c r="GV58" s="2">
        <f t="shared" si="58"/>
        <v>0</v>
      </c>
      <c r="GW58" s="2">
        <v>1</v>
      </c>
      <c r="GX58" s="2">
        <f t="shared" si="59"/>
        <v>0</v>
      </c>
      <c r="GY58" s="2"/>
      <c r="GZ58" s="2"/>
      <c r="HA58" s="2">
        <v>0</v>
      </c>
      <c r="HB58" s="2">
        <v>0</v>
      </c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>
        <v>0</v>
      </c>
      <c r="IL58" s="2"/>
      <c r="IM58" s="2"/>
      <c r="IN58" s="2"/>
      <c r="IO58" s="2"/>
      <c r="IP58" s="2"/>
      <c r="IQ58" s="2"/>
      <c r="IR58" s="2"/>
      <c r="IS58" s="2"/>
      <c r="IT58" s="2"/>
      <c r="IU58" s="2"/>
    </row>
    <row r="59" spans="1:255" x14ac:dyDescent="0.2">
      <c r="A59">
        <v>17</v>
      </c>
      <c r="B59">
        <v>1</v>
      </c>
      <c r="C59">
        <f>ROW(SmtRes!A84)</f>
        <v>84</v>
      </c>
      <c r="D59">
        <f>ROW(EtalonRes!A82)</f>
        <v>82</v>
      </c>
      <c r="E59" t="s">
        <v>93</v>
      </c>
      <c r="F59" t="s">
        <v>94</v>
      </c>
      <c r="G59" t="s">
        <v>95</v>
      </c>
      <c r="H59" t="s">
        <v>96</v>
      </c>
      <c r="I59">
        <v>1.1299999999999999</v>
      </c>
      <c r="J59">
        <v>0</v>
      </c>
      <c r="O59">
        <f t="shared" si="21"/>
        <v>1985.3</v>
      </c>
      <c r="P59">
        <f t="shared" si="22"/>
        <v>1005.1</v>
      </c>
      <c r="Q59">
        <f t="shared" si="23"/>
        <v>17.16</v>
      </c>
      <c r="R59">
        <f t="shared" si="24"/>
        <v>0</v>
      </c>
      <c r="S59">
        <f t="shared" si="25"/>
        <v>963.04</v>
      </c>
      <c r="T59">
        <f t="shared" si="26"/>
        <v>0</v>
      </c>
      <c r="U59">
        <f t="shared" si="27"/>
        <v>16.5319</v>
      </c>
      <c r="V59">
        <f t="shared" si="28"/>
        <v>0</v>
      </c>
      <c r="W59">
        <f t="shared" si="29"/>
        <v>0</v>
      </c>
      <c r="X59">
        <f t="shared" si="30"/>
        <v>953.41</v>
      </c>
      <c r="Y59">
        <f t="shared" si="31"/>
        <v>577.82000000000005</v>
      </c>
      <c r="AA59">
        <v>16687824</v>
      </c>
      <c r="AB59">
        <f t="shared" si="32"/>
        <v>246.41</v>
      </c>
      <c r="AC59">
        <f t="shared" si="33"/>
        <v>124.75</v>
      </c>
      <c r="AD59">
        <f t="shared" si="62"/>
        <v>2.13</v>
      </c>
      <c r="AE59">
        <f t="shared" si="63"/>
        <v>0</v>
      </c>
      <c r="AF59">
        <f t="shared" si="64"/>
        <v>119.53</v>
      </c>
      <c r="AG59">
        <f t="shared" si="37"/>
        <v>0</v>
      </c>
      <c r="AH59">
        <f t="shared" si="65"/>
        <v>14.63</v>
      </c>
      <c r="AI59">
        <f t="shared" si="66"/>
        <v>0</v>
      </c>
      <c r="AJ59">
        <f t="shared" si="40"/>
        <v>0</v>
      </c>
      <c r="AK59">
        <v>246.41</v>
      </c>
      <c r="AL59">
        <v>124.75</v>
      </c>
      <c r="AM59">
        <v>2.13</v>
      </c>
      <c r="AN59">
        <v>0</v>
      </c>
      <c r="AO59">
        <v>119.53</v>
      </c>
      <c r="AP59">
        <v>0</v>
      </c>
      <c r="AQ59">
        <v>14.63</v>
      </c>
      <c r="AR59">
        <v>0</v>
      </c>
      <c r="AS59">
        <v>0</v>
      </c>
      <c r="AT59">
        <v>99</v>
      </c>
      <c r="AU59">
        <v>60</v>
      </c>
      <c r="AV59">
        <v>1</v>
      </c>
      <c r="AW59">
        <v>1</v>
      </c>
      <c r="AZ59">
        <v>7.13</v>
      </c>
      <c r="BA59">
        <v>7.13</v>
      </c>
      <c r="BB59">
        <v>7.13</v>
      </c>
      <c r="BC59">
        <v>7.13</v>
      </c>
      <c r="BD59" t="s">
        <v>6</v>
      </c>
      <c r="BE59" t="s">
        <v>6</v>
      </c>
      <c r="BF59" t="s">
        <v>6</v>
      </c>
      <c r="BG59" t="s">
        <v>6</v>
      </c>
      <c r="BH59">
        <v>0</v>
      </c>
      <c r="BI59">
        <v>1</v>
      </c>
      <c r="BJ59" t="s">
        <v>97</v>
      </c>
      <c r="BM59">
        <v>46001</v>
      </c>
      <c r="BN59">
        <v>0</v>
      </c>
      <c r="BO59" t="s">
        <v>6</v>
      </c>
      <c r="BP59">
        <v>0</v>
      </c>
      <c r="BQ59">
        <v>2</v>
      </c>
      <c r="BR59">
        <v>0</v>
      </c>
      <c r="BS59">
        <v>7.13</v>
      </c>
      <c r="BT59">
        <v>1</v>
      </c>
      <c r="BU59">
        <v>1</v>
      </c>
      <c r="BV59">
        <v>1</v>
      </c>
      <c r="BW59">
        <v>1</v>
      </c>
      <c r="BX59">
        <v>1</v>
      </c>
      <c r="BY59" t="s">
        <v>6</v>
      </c>
      <c r="BZ59">
        <v>110</v>
      </c>
      <c r="CA59">
        <v>70</v>
      </c>
      <c r="CF59">
        <v>0</v>
      </c>
      <c r="CG59">
        <v>0</v>
      </c>
      <c r="CM59">
        <v>0</v>
      </c>
      <c r="CN59" t="s">
        <v>6</v>
      </c>
      <c r="CO59">
        <v>0</v>
      </c>
      <c r="CP59">
        <f t="shared" si="41"/>
        <v>1985.3</v>
      </c>
      <c r="CQ59">
        <f t="shared" si="42"/>
        <v>889.46749999999997</v>
      </c>
      <c r="CR59">
        <f t="shared" si="43"/>
        <v>15.1869</v>
      </c>
      <c r="CS59">
        <f t="shared" si="44"/>
        <v>0</v>
      </c>
      <c r="CT59">
        <f t="shared" si="45"/>
        <v>852.24890000000005</v>
      </c>
      <c r="CU59">
        <f t="shared" si="46"/>
        <v>0</v>
      </c>
      <c r="CV59">
        <f t="shared" si="47"/>
        <v>14.63</v>
      </c>
      <c r="CW59">
        <f t="shared" si="48"/>
        <v>0</v>
      </c>
      <c r="CX59">
        <f t="shared" si="49"/>
        <v>0</v>
      </c>
      <c r="CY59">
        <f t="shared" si="50"/>
        <v>953.40959999999995</v>
      </c>
      <c r="CZ59">
        <f t="shared" si="51"/>
        <v>577.82399999999996</v>
      </c>
      <c r="DC59" t="s">
        <v>6</v>
      </c>
      <c r="DD59" t="s">
        <v>6</v>
      </c>
      <c r="DE59" t="s">
        <v>6</v>
      </c>
      <c r="DF59" t="s">
        <v>6</v>
      </c>
      <c r="DG59" t="s">
        <v>6</v>
      </c>
      <c r="DH59" t="s">
        <v>6</v>
      </c>
      <c r="DI59" t="s">
        <v>6</v>
      </c>
      <c r="DJ59" t="s">
        <v>6</v>
      </c>
      <c r="DK59" t="s">
        <v>6</v>
      </c>
      <c r="DL59" t="s">
        <v>6</v>
      </c>
      <c r="DM59" t="s">
        <v>6</v>
      </c>
      <c r="DN59">
        <v>0</v>
      </c>
      <c r="DO59">
        <v>0</v>
      </c>
      <c r="DP59">
        <v>1</v>
      </c>
      <c r="DQ59">
        <v>1</v>
      </c>
      <c r="DU59">
        <v>1007</v>
      </c>
      <c r="DV59" t="s">
        <v>96</v>
      </c>
      <c r="DW59" t="s">
        <v>96</v>
      </c>
      <c r="DX59">
        <v>1</v>
      </c>
      <c r="EE59">
        <v>16510555</v>
      </c>
      <c r="EF59">
        <v>2</v>
      </c>
      <c r="EG59" t="s">
        <v>20</v>
      </c>
      <c r="EH59">
        <v>0</v>
      </c>
      <c r="EI59" t="s">
        <v>6</v>
      </c>
      <c r="EJ59">
        <v>1</v>
      </c>
      <c r="EK59">
        <v>46001</v>
      </c>
      <c r="EL59" t="s">
        <v>21</v>
      </c>
      <c r="EM59" t="s">
        <v>22</v>
      </c>
      <c r="EO59" t="s">
        <v>6</v>
      </c>
      <c r="EQ59">
        <v>0</v>
      </c>
      <c r="ER59">
        <v>246.41</v>
      </c>
      <c r="ES59">
        <v>124.75</v>
      </c>
      <c r="ET59">
        <v>2.13</v>
      </c>
      <c r="EU59">
        <v>0</v>
      </c>
      <c r="EV59">
        <v>119.53</v>
      </c>
      <c r="EW59">
        <v>14.63</v>
      </c>
      <c r="EX59">
        <v>0</v>
      </c>
      <c r="EY59">
        <v>0</v>
      </c>
      <c r="FQ59">
        <v>0</v>
      </c>
      <c r="FR59">
        <f t="shared" si="52"/>
        <v>0</v>
      </c>
      <c r="FS59">
        <v>0</v>
      </c>
      <c r="FT59" t="s">
        <v>23</v>
      </c>
      <c r="FU59" t="s">
        <v>24</v>
      </c>
      <c r="FX59">
        <v>99</v>
      </c>
      <c r="FY59">
        <v>59.5</v>
      </c>
      <c r="GA59" t="s">
        <v>6</v>
      </c>
      <c r="GD59">
        <v>0</v>
      </c>
      <c r="GF59">
        <v>1109849592</v>
      </c>
      <c r="GG59">
        <v>1</v>
      </c>
      <c r="GH59">
        <v>1</v>
      </c>
      <c r="GI59">
        <v>4</v>
      </c>
      <c r="GJ59">
        <v>0</v>
      </c>
      <c r="GK59">
        <f>ROUND(R59*(S12)/100,2)</f>
        <v>0</v>
      </c>
      <c r="GL59">
        <f t="shared" si="53"/>
        <v>0</v>
      </c>
      <c r="GM59">
        <f t="shared" si="54"/>
        <v>3516.53</v>
      </c>
      <c r="GN59">
        <f t="shared" si="55"/>
        <v>3516.53</v>
      </c>
      <c r="GO59">
        <f t="shared" si="56"/>
        <v>0</v>
      </c>
      <c r="GP59">
        <f t="shared" si="57"/>
        <v>0</v>
      </c>
      <c r="GR59">
        <v>0</v>
      </c>
      <c r="GS59">
        <v>3</v>
      </c>
      <c r="GT59">
        <v>0</v>
      </c>
      <c r="GU59" t="s">
        <v>6</v>
      </c>
      <c r="GV59">
        <f t="shared" si="58"/>
        <v>0</v>
      </c>
      <c r="GW59">
        <v>1</v>
      </c>
      <c r="GX59">
        <f t="shared" si="59"/>
        <v>0</v>
      </c>
      <c r="HA59">
        <v>0</v>
      </c>
      <c r="HB59">
        <v>0</v>
      </c>
      <c r="IK59">
        <v>0</v>
      </c>
    </row>
    <row r="60" spans="1:255" x14ac:dyDescent="0.2">
      <c r="A60" s="2">
        <v>18</v>
      </c>
      <c r="B60" s="2">
        <v>1</v>
      </c>
      <c r="C60" s="2">
        <v>78</v>
      </c>
      <c r="D60" s="2"/>
      <c r="E60" s="2" t="s">
        <v>98</v>
      </c>
      <c r="F60" s="2" t="s">
        <v>99</v>
      </c>
      <c r="G60" s="2" t="s">
        <v>100</v>
      </c>
      <c r="H60" s="2" t="s">
        <v>101</v>
      </c>
      <c r="I60" s="2">
        <f>I58*J60</f>
        <v>0.45199999999999996</v>
      </c>
      <c r="J60" s="2">
        <v>0.4</v>
      </c>
      <c r="K60" s="2"/>
      <c r="L60" s="2"/>
      <c r="M60" s="2"/>
      <c r="N60" s="2"/>
      <c r="O60" s="2">
        <f t="shared" ref="O60:O91" si="67">ROUND(CP60,2)</f>
        <v>0</v>
      </c>
      <c r="P60" s="2">
        <f t="shared" ref="P60:P91" si="68">ROUND(CQ60*I60,2)</f>
        <v>0</v>
      </c>
      <c r="Q60" s="2">
        <f t="shared" ref="Q60:Q91" si="69">ROUND(CR60*I60,2)</f>
        <v>0</v>
      </c>
      <c r="R60" s="2">
        <f t="shared" ref="R60:R91" si="70">ROUND(CS60*I60,2)</f>
        <v>0</v>
      </c>
      <c r="S60" s="2">
        <f t="shared" ref="S60:S91" si="71">ROUND(CT60*I60,2)</f>
        <v>0</v>
      </c>
      <c r="T60" s="2">
        <f t="shared" ref="T60:T91" si="72">ROUND(CU60*I60,2)</f>
        <v>0</v>
      </c>
      <c r="U60" s="2">
        <f t="shared" ref="U60:U91" si="73">CV60*I60</f>
        <v>0</v>
      </c>
      <c r="V60" s="2">
        <f t="shared" ref="V60:V91" si="74">CW60*I60</f>
        <v>0</v>
      </c>
      <c r="W60" s="2">
        <f t="shared" ref="W60:W91" si="75">ROUND(CX60*I60,2)</f>
        <v>0</v>
      </c>
      <c r="X60" s="2">
        <f t="shared" ref="X60:X91" si="76">ROUND(CY60,2)</f>
        <v>0</v>
      </c>
      <c r="Y60" s="2">
        <f t="shared" ref="Y60:Y91" si="77">ROUND(CZ60,2)</f>
        <v>0</v>
      </c>
      <c r="Z60" s="2"/>
      <c r="AA60" s="2">
        <v>16687810</v>
      </c>
      <c r="AB60" s="2">
        <f t="shared" ref="AB60:AB91" si="78">ROUND((AC60+AD60+AF60),6)</f>
        <v>0</v>
      </c>
      <c r="AC60" s="2">
        <f t="shared" si="33"/>
        <v>0</v>
      </c>
      <c r="AD60" s="2">
        <f t="shared" si="62"/>
        <v>0</v>
      </c>
      <c r="AE60" s="2">
        <f t="shared" si="63"/>
        <v>0</v>
      </c>
      <c r="AF60" s="2">
        <f t="shared" si="64"/>
        <v>0</v>
      </c>
      <c r="AG60" s="2">
        <f t="shared" ref="AG60:AG91" si="79">ROUND((AP60),6)</f>
        <v>0</v>
      </c>
      <c r="AH60" s="2">
        <f t="shared" si="65"/>
        <v>0</v>
      </c>
      <c r="AI60" s="2">
        <f t="shared" si="66"/>
        <v>0</v>
      </c>
      <c r="AJ60" s="2">
        <f t="shared" ref="AJ60:AJ91" si="80">ROUND((AS60),6)</f>
        <v>0</v>
      </c>
      <c r="AK60" s="2">
        <v>0</v>
      </c>
      <c r="AL60" s="2">
        <v>0</v>
      </c>
      <c r="AM60" s="2">
        <v>0</v>
      </c>
      <c r="AN60" s="2">
        <v>0</v>
      </c>
      <c r="AO60" s="2">
        <v>0</v>
      </c>
      <c r="AP60" s="2">
        <v>0</v>
      </c>
      <c r="AQ60" s="2">
        <v>0</v>
      </c>
      <c r="AR60" s="2">
        <v>0</v>
      </c>
      <c r="AS60" s="2">
        <v>0</v>
      </c>
      <c r="AT60" s="2">
        <v>99</v>
      </c>
      <c r="AU60" s="2">
        <v>60</v>
      </c>
      <c r="AV60" s="2">
        <v>1</v>
      </c>
      <c r="AW60" s="2">
        <v>1</v>
      </c>
      <c r="AX60" s="2"/>
      <c r="AY60" s="2"/>
      <c r="AZ60" s="2">
        <v>1</v>
      </c>
      <c r="BA60" s="2">
        <v>1</v>
      </c>
      <c r="BB60" s="2">
        <v>1</v>
      </c>
      <c r="BC60" s="2">
        <v>1</v>
      </c>
      <c r="BD60" s="2" t="s">
        <v>6</v>
      </c>
      <c r="BE60" s="2" t="s">
        <v>6</v>
      </c>
      <c r="BF60" s="2" t="s">
        <v>6</v>
      </c>
      <c r="BG60" s="2" t="s">
        <v>6</v>
      </c>
      <c r="BH60" s="2">
        <v>3</v>
      </c>
      <c r="BI60" s="2">
        <v>1</v>
      </c>
      <c r="BJ60" s="2" t="s">
        <v>6</v>
      </c>
      <c r="BK60" s="2"/>
      <c r="BL60" s="2"/>
      <c r="BM60" s="2">
        <v>46001</v>
      </c>
      <c r="BN60" s="2">
        <v>0</v>
      </c>
      <c r="BO60" s="2" t="s">
        <v>6</v>
      </c>
      <c r="BP60" s="2">
        <v>0</v>
      </c>
      <c r="BQ60" s="2">
        <v>2</v>
      </c>
      <c r="BR60" s="2">
        <v>0</v>
      </c>
      <c r="BS60" s="2">
        <v>1</v>
      </c>
      <c r="BT60" s="2">
        <v>1</v>
      </c>
      <c r="BU60" s="2">
        <v>1</v>
      </c>
      <c r="BV60" s="2">
        <v>1</v>
      </c>
      <c r="BW60" s="2">
        <v>1</v>
      </c>
      <c r="BX60" s="2">
        <v>1</v>
      </c>
      <c r="BY60" s="2" t="s">
        <v>6</v>
      </c>
      <c r="BZ60" s="2">
        <v>110</v>
      </c>
      <c r="CA60" s="2">
        <v>70</v>
      </c>
      <c r="CB60" s="2"/>
      <c r="CC60" s="2"/>
      <c r="CD60" s="2"/>
      <c r="CE60" s="2"/>
      <c r="CF60" s="2">
        <v>0</v>
      </c>
      <c r="CG60" s="2">
        <v>0</v>
      </c>
      <c r="CH60" s="2"/>
      <c r="CI60" s="2"/>
      <c r="CJ60" s="2"/>
      <c r="CK60" s="2"/>
      <c r="CL60" s="2"/>
      <c r="CM60" s="2">
        <v>0</v>
      </c>
      <c r="CN60" s="2" t="s">
        <v>6</v>
      </c>
      <c r="CO60" s="2">
        <v>0</v>
      </c>
      <c r="CP60" s="2">
        <f t="shared" ref="CP60:CP91" si="81">(P60+Q60+S60)</f>
        <v>0</v>
      </c>
      <c r="CQ60" s="2">
        <f t="shared" ref="CQ60:CQ91" si="82">AC60*BC60</f>
        <v>0</v>
      </c>
      <c r="CR60" s="2">
        <f t="shared" ref="CR60:CR91" si="83">AD60*BB60</f>
        <v>0</v>
      </c>
      <c r="CS60" s="2">
        <f t="shared" ref="CS60:CS91" si="84">AE60*BS60</f>
        <v>0</v>
      </c>
      <c r="CT60" s="2">
        <f t="shared" ref="CT60:CT91" si="85">AF60*BA60</f>
        <v>0</v>
      </c>
      <c r="CU60" s="2">
        <f t="shared" ref="CU60:CU91" si="86">AG60</f>
        <v>0</v>
      </c>
      <c r="CV60" s="2">
        <f t="shared" ref="CV60:CV91" si="87">AH60</f>
        <v>0</v>
      </c>
      <c r="CW60" s="2">
        <f t="shared" ref="CW60:CW91" si="88">AI60</f>
        <v>0</v>
      </c>
      <c r="CX60" s="2">
        <f t="shared" ref="CX60:CX91" si="89">AJ60</f>
        <v>0</v>
      </c>
      <c r="CY60" s="2">
        <f t="shared" ref="CY60:CY91" si="90">(((S60+R60)*AT60)/100)</f>
        <v>0</v>
      </c>
      <c r="CZ60" s="2">
        <f t="shared" ref="CZ60:CZ91" si="91">(((S60+R60)*AU60)/100)</f>
        <v>0</v>
      </c>
      <c r="DA60" s="2"/>
      <c r="DB60" s="2"/>
      <c r="DC60" s="2" t="s">
        <v>6</v>
      </c>
      <c r="DD60" s="2" t="s">
        <v>6</v>
      </c>
      <c r="DE60" s="2" t="s">
        <v>6</v>
      </c>
      <c r="DF60" s="2" t="s">
        <v>6</v>
      </c>
      <c r="DG60" s="2" t="s">
        <v>6</v>
      </c>
      <c r="DH60" s="2" t="s">
        <v>6</v>
      </c>
      <c r="DI60" s="2" t="s">
        <v>6</v>
      </c>
      <c r="DJ60" s="2" t="s">
        <v>6</v>
      </c>
      <c r="DK60" s="2" t="s">
        <v>6</v>
      </c>
      <c r="DL60" s="2" t="s">
        <v>6</v>
      </c>
      <c r="DM60" s="2" t="s">
        <v>6</v>
      </c>
      <c r="DN60" s="2">
        <v>0</v>
      </c>
      <c r="DO60" s="2">
        <v>0</v>
      </c>
      <c r="DP60" s="2">
        <v>1</v>
      </c>
      <c r="DQ60" s="2">
        <v>1</v>
      </c>
      <c r="DR60" s="2"/>
      <c r="DS60" s="2"/>
      <c r="DT60" s="2"/>
      <c r="DU60" s="2">
        <v>1010</v>
      </c>
      <c r="DV60" s="2" t="s">
        <v>101</v>
      </c>
      <c r="DW60" s="2" t="s">
        <v>101</v>
      </c>
      <c r="DX60" s="2">
        <v>1000</v>
      </c>
      <c r="DY60" s="2"/>
      <c r="DZ60" s="2"/>
      <c r="EA60" s="2"/>
      <c r="EB60" s="2"/>
      <c r="EC60" s="2"/>
      <c r="ED60" s="2"/>
      <c r="EE60" s="2">
        <v>16510555</v>
      </c>
      <c r="EF60" s="2">
        <v>2</v>
      </c>
      <c r="EG60" s="2" t="s">
        <v>20</v>
      </c>
      <c r="EH60" s="2">
        <v>0</v>
      </c>
      <c r="EI60" s="2" t="s">
        <v>6</v>
      </c>
      <c r="EJ60" s="2">
        <v>1</v>
      </c>
      <c r="EK60" s="2">
        <v>46001</v>
      </c>
      <c r="EL60" s="2" t="s">
        <v>21</v>
      </c>
      <c r="EM60" s="2" t="s">
        <v>22</v>
      </c>
      <c r="EN60" s="2"/>
      <c r="EO60" s="2" t="s">
        <v>6</v>
      </c>
      <c r="EP60" s="2"/>
      <c r="EQ60" s="2">
        <v>0</v>
      </c>
      <c r="ER60" s="2">
        <v>0</v>
      </c>
      <c r="ES60" s="2">
        <v>0</v>
      </c>
      <c r="ET60" s="2">
        <v>0</v>
      </c>
      <c r="EU60" s="2">
        <v>0</v>
      </c>
      <c r="EV60" s="2">
        <v>0</v>
      </c>
      <c r="EW60" s="2">
        <v>0</v>
      </c>
      <c r="EX60" s="2">
        <v>0</v>
      </c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>
        <v>0</v>
      </c>
      <c r="FR60" s="2">
        <f t="shared" ref="FR60:FR91" si="92">ROUND(IF(AND(BH60=3,BI60=3),P60,0),2)</f>
        <v>0</v>
      </c>
      <c r="FS60" s="2">
        <v>0</v>
      </c>
      <c r="FT60" s="2" t="s">
        <v>23</v>
      </c>
      <c r="FU60" s="2" t="s">
        <v>24</v>
      </c>
      <c r="FV60" s="2"/>
      <c r="FW60" s="2"/>
      <c r="FX60" s="2">
        <v>99</v>
      </c>
      <c r="FY60" s="2">
        <v>59.5</v>
      </c>
      <c r="FZ60" s="2"/>
      <c r="GA60" s="2" t="s">
        <v>6</v>
      </c>
      <c r="GB60" s="2"/>
      <c r="GC60" s="2"/>
      <c r="GD60" s="2">
        <v>0</v>
      </c>
      <c r="GE60" s="2"/>
      <c r="GF60" s="2">
        <v>1453754496</v>
      </c>
      <c r="GG60" s="2">
        <v>2</v>
      </c>
      <c r="GH60" s="2">
        <v>1</v>
      </c>
      <c r="GI60" s="2">
        <v>-2</v>
      </c>
      <c r="GJ60" s="2">
        <v>0</v>
      </c>
      <c r="GK60" s="2">
        <f>ROUND(R60*(R12)/100,2)</f>
        <v>0</v>
      </c>
      <c r="GL60" s="2">
        <f t="shared" ref="GL60:GL91" si="93">ROUND(IF(AND(BH60=3,BI60=3,FS60&lt;&gt;0),P60,0),2)</f>
        <v>0</v>
      </c>
      <c r="GM60" s="2">
        <f t="shared" ref="GM60:GM91" si="94">ROUND(O60+X60+Y60+GK60,2)+GX60</f>
        <v>0</v>
      </c>
      <c r="GN60" s="2">
        <f t="shared" ref="GN60:GN91" si="95">IF(OR(BI60=0,BI60=1),ROUND(O60+X60+Y60+GK60,2),0)</f>
        <v>0</v>
      </c>
      <c r="GO60" s="2">
        <f t="shared" ref="GO60:GO91" si="96">IF(BI60=2,ROUND(O60+X60+Y60+GK60,2),0)</f>
        <v>0</v>
      </c>
      <c r="GP60" s="2">
        <f t="shared" ref="GP60:GP91" si="97">IF(BI60=4,ROUND(O60+X60+Y60+GK60,2)+GX60,0)</f>
        <v>0</v>
      </c>
      <c r="GQ60" s="2"/>
      <c r="GR60" s="2">
        <v>0</v>
      </c>
      <c r="GS60" s="2">
        <v>3</v>
      </c>
      <c r="GT60" s="2">
        <v>0</v>
      </c>
      <c r="GU60" s="2" t="s">
        <v>6</v>
      </c>
      <c r="GV60" s="2">
        <f t="shared" ref="GV60:GV91" si="98">ROUND(GT60,6)</f>
        <v>0</v>
      </c>
      <c r="GW60" s="2">
        <v>1</v>
      </c>
      <c r="GX60" s="2">
        <f t="shared" ref="GX60:GX91" si="99">ROUND(GV60*GW60*I60,2)</f>
        <v>0</v>
      </c>
      <c r="GY60" s="2"/>
      <c r="GZ60" s="2"/>
      <c r="HA60" s="2">
        <v>0</v>
      </c>
      <c r="HB60" s="2">
        <v>0</v>
      </c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>
        <v>0</v>
      </c>
      <c r="IL60" s="2"/>
      <c r="IM60" s="2"/>
      <c r="IN60" s="2"/>
      <c r="IO60" s="2"/>
      <c r="IP60" s="2"/>
      <c r="IQ60" s="2"/>
      <c r="IR60" s="2"/>
      <c r="IS60" s="2"/>
      <c r="IT60" s="2"/>
      <c r="IU60" s="2"/>
    </row>
    <row r="61" spans="1:255" x14ac:dyDescent="0.2">
      <c r="A61">
        <v>18</v>
      </c>
      <c r="B61">
        <v>1</v>
      </c>
      <c r="C61">
        <v>83</v>
      </c>
      <c r="E61" t="s">
        <v>98</v>
      </c>
      <c r="F61" t="s">
        <v>99</v>
      </c>
      <c r="G61" t="s">
        <v>100</v>
      </c>
      <c r="H61" t="s">
        <v>101</v>
      </c>
      <c r="I61">
        <f>I59*J61</f>
        <v>0.45199999999999996</v>
      </c>
      <c r="J61">
        <v>0.4</v>
      </c>
      <c r="O61">
        <f t="shared" si="67"/>
        <v>0</v>
      </c>
      <c r="P61">
        <f t="shared" si="68"/>
        <v>0</v>
      </c>
      <c r="Q61">
        <f t="shared" si="69"/>
        <v>0</v>
      </c>
      <c r="R61">
        <f t="shared" si="70"/>
        <v>0</v>
      </c>
      <c r="S61">
        <f t="shared" si="71"/>
        <v>0</v>
      </c>
      <c r="T61">
        <f t="shared" si="72"/>
        <v>0</v>
      </c>
      <c r="U61">
        <f t="shared" si="73"/>
        <v>0</v>
      </c>
      <c r="V61">
        <f t="shared" si="74"/>
        <v>0</v>
      </c>
      <c r="W61">
        <f t="shared" si="75"/>
        <v>0</v>
      </c>
      <c r="X61">
        <f t="shared" si="76"/>
        <v>0</v>
      </c>
      <c r="Y61">
        <f t="shared" si="77"/>
        <v>0</v>
      </c>
      <c r="AA61">
        <v>16687824</v>
      </c>
      <c r="AB61">
        <f t="shared" si="78"/>
        <v>0</v>
      </c>
      <c r="AC61">
        <f t="shared" si="33"/>
        <v>0</v>
      </c>
      <c r="AD61">
        <f t="shared" si="62"/>
        <v>0</v>
      </c>
      <c r="AE61">
        <f t="shared" si="63"/>
        <v>0</v>
      </c>
      <c r="AF61">
        <f t="shared" si="64"/>
        <v>0</v>
      </c>
      <c r="AG61">
        <f t="shared" si="79"/>
        <v>0</v>
      </c>
      <c r="AH61">
        <f t="shared" si="65"/>
        <v>0</v>
      </c>
      <c r="AI61">
        <f t="shared" si="66"/>
        <v>0</v>
      </c>
      <c r="AJ61">
        <f t="shared" si="80"/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99</v>
      </c>
      <c r="AU61">
        <v>60</v>
      </c>
      <c r="AV61">
        <v>1</v>
      </c>
      <c r="AW61">
        <v>1</v>
      </c>
      <c r="AZ61">
        <v>7.13</v>
      </c>
      <c r="BA61">
        <v>1</v>
      </c>
      <c r="BB61">
        <v>1</v>
      </c>
      <c r="BC61">
        <v>7.13</v>
      </c>
      <c r="BD61" t="s">
        <v>6</v>
      </c>
      <c r="BE61" t="s">
        <v>6</v>
      </c>
      <c r="BF61" t="s">
        <v>6</v>
      </c>
      <c r="BG61" t="s">
        <v>6</v>
      </c>
      <c r="BH61">
        <v>3</v>
      </c>
      <c r="BI61">
        <v>1</v>
      </c>
      <c r="BJ61" t="s">
        <v>6</v>
      </c>
      <c r="BM61">
        <v>46001</v>
      </c>
      <c r="BN61">
        <v>0</v>
      </c>
      <c r="BO61" t="s">
        <v>6</v>
      </c>
      <c r="BP61">
        <v>0</v>
      </c>
      <c r="BQ61">
        <v>2</v>
      </c>
      <c r="BR61">
        <v>0</v>
      </c>
      <c r="BS61">
        <v>1</v>
      </c>
      <c r="BT61">
        <v>1</v>
      </c>
      <c r="BU61">
        <v>1</v>
      </c>
      <c r="BV61">
        <v>1</v>
      </c>
      <c r="BW61">
        <v>1</v>
      </c>
      <c r="BX61">
        <v>1</v>
      </c>
      <c r="BY61" t="s">
        <v>6</v>
      </c>
      <c r="BZ61">
        <v>110</v>
      </c>
      <c r="CA61">
        <v>70</v>
      </c>
      <c r="CF61">
        <v>0</v>
      </c>
      <c r="CG61">
        <v>0</v>
      </c>
      <c r="CM61">
        <v>0</v>
      </c>
      <c r="CN61" t="s">
        <v>6</v>
      </c>
      <c r="CO61">
        <v>0</v>
      </c>
      <c r="CP61">
        <f t="shared" si="81"/>
        <v>0</v>
      </c>
      <c r="CQ61">
        <f t="shared" si="82"/>
        <v>0</v>
      </c>
      <c r="CR61">
        <f t="shared" si="83"/>
        <v>0</v>
      </c>
      <c r="CS61">
        <f t="shared" si="84"/>
        <v>0</v>
      </c>
      <c r="CT61">
        <f t="shared" si="85"/>
        <v>0</v>
      </c>
      <c r="CU61">
        <f t="shared" si="86"/>
        <v>0</v>
      </c>
      <c r="CV61">
        <f t="shared" si="87"/>
        <v>0</v>
      </c>
      <c r="CW61">
        <f t="shared" si="88"/>
        <v>0</v>
      </c>
      <c r="CX61">
        <f t="shared" si="89"/>
        <v>0</v>
      </c>
      <c r="CY61">
        <f t="shared" si="90"/>
        <v>0</v>
      </c>
      <c r="CZ61">
        <f t="shared" si="91"/>
        <v>0</v>
      </c>
      <c r="DC61" t="s">
        <v>6</v>
      </c>
      <c r="DD61" t="s">
        <v>6</v>
      </c>
      <c r="DE61" t="s">
        <v>6</v>
      </c>
      <c r="DF61" t="s">
        <v>6</v>
      </c>
      <c r="DG61" t="s">
        <v>6</v>
      </c>
      <c r="DH61" t="s">
        <v>6</v>
      </c>
      <c r="DI61" t="s">
        <v>6</v>
      </c>
      <c r="DJ61" t="s">
        <v>6</v>
      </c>
      <c r="DK61" t="s">
        <v>6</v>
      </c>
      <c r="DL61" t="s">
        <v>6</v>
      </c>
      <c r="DM61" t="s">
        <v>6</v>
      </c>
      <c r="DN61">
        <v>0</v>
      </c>
      <c r="DO61">
        <v>0</v>
      </c>
      <c r="DP61">
        <v>1</v>
      </c>
      <c r="DQ61">
        <v>1</v>
      </c>
      <c r="DU61">
        <v>1010</v>
      </c>
      <c r="DV61" t="s">
        <v>101</v>
      </c>
      <c r="DW61" t="s">
        <v>101</v>
      </c>
      <c r="DX61">
        <v>1000</v>
      </c>
      <c r="EE61">
        <v>16510555</v>
      </c>
      <c r="EF61">
        <v>2</v>
      </c>
      <c r="EG61" t="s">
        <v>20</v>
      </c>
      <c r="EH61">
        <v>0</v>
      </c>
      <c r="EI61" t="s">
        <v>6</v>
      </c>
      <c r="EJ61">
        <v>1</v>
      </c>
      <c r="EK61">
        <v>46001</v>
      </c>
      <c r="EL61" t="s">
        <v>21</v>
      </c>
      <c r="EM61" t="s">
        <v>22</v>
      </c>
      <c r="EO61" t="s">
        <v>6</v>
      </c>
      <c r="EQ61">
        <v>0</v>
      </c>
      <c r="ER61">
        <v>0</v>
      </c>
      <c r="ES61">
        <v>0</v>
      </c>
      <c r="ET61">
        <v>0</v>
      </c>
      <c r="EU61">
        <v>0</v>
      </c>
      <c r="EV61">
        <v>0</v>
      </c>
      <c r="EW61">
        <v>0</v>
      </c>
      <c r="EX61">
        <v>0</v>
      </c>
      <c r="FQ61">
        <v>0</v>
      </c>
      <c r="FR61">
        <f t="shared" si="92"/>
        <v>0</v>
      </c>
      <c r="FS61">
        <v>0</v>
      </c>
      <c r="FT61" t="s">
        <v>23</v>
      </c>
      <c r="FU61" t="s">
        <v>24</v>
      </c>
      <c r="FX61">
        <v>99</v>
      </c>
      <c r="FY61">
        <v>59.5</v>
      </c>
      <c r="GA61" t="s">
        <v>6</v>
      </c>
      <c r="GD61">
        <v>0</v>
      </c>
      <c r="GF61">
        <v>1453754496</v>
      </c>
      <c r="GG61">
        <v>1</v>
      </c>
      <c r="GH61">
        <v>1</v>
      </c>
      <c r="GI61">
        <v>4</v>
      </c>
      <c r="GJ61">
        <v>0</v>
      </c>
      <c r="GK61">
        <f>ROUND(R61*(S12)/100,2)</f>
        <v>0</v>
      </c>
      <c r="GL61">
        <f t="shared" si="93"/>
        <v>0</v>
      </c>
      <c r="GM61">
        <f t="shared" si="94"/>
        <v>0</v>
      </c>
      <c r="GN61">
        <f t="shared" si="95"/>
        <v>0</v>
      </c>
      <c r="GO61">
        <f t="shared" si="96"/>
        <v>0</v>
      </c>
      <c r="GP61">
        <f t="shared" si="97"/>
        <v>0</v>
      </c>
      <c r="GR61">
        <v>0</v>
      </c>
      <c r="GS61">
        <v>3</v>
      </c>
      <c r="GT61">
        <v>0</v>
      </c>
      <c r="GU61" t="s">
        <v>6</v>
      </c>
      <c r="GV61">
        <f t="shared" si="98"/>
        <v>0</v>
      </c>
      <c r="GW61">
        <v>1</v>
      </c>
      <c r="GX61">
        <f t="shared" si="99"/>
        <v>0</v>
      </c>
      <c r="HA61">
        <v>0</v>
      </c>
      <c r="HB61">
        <v>0</v>
      </c>
      <c r="IK61">
        <v>0</v>
      </c>
    </row>
    <row r="62" spans="1:255" x14ac:dyDescent="0.2">
      <c r="A62" s="2">
        <v>18</v>
      </c>
      <c r="B62" s="2">
        <v>1</v>
      </c>
      <c r="C62" s="2">
        <v>79</v>
      </c>
      <c r="D62" s="2"/>
      <c r="E62" s="2" t="s">
        <v>102</v>
      </c>
      <c r="F62" s="2" t="s">
        <v>103</v>
      </c>
      <c r="G62" s="2" t="s">
        <v>104</v>
      </c>
      <c r="H62" s="2" t="s">
        <v>101</v>
      </c>
      <c r="I62" s="2">
        <f>I58*J62</f>
        <v>0.45199999999999996</v>
      </c>
      <c r="J62" s="2">
        <v>0.4</v>
      </c>
      <c r="K62" s="2"/>
      <c r="L62" s="2"/>
      <c r="M62" s="2"/>
      <c r="N62" s="2"/>
      <c r="O62" s="2">
        <f t="shared" si="67"/>
        <v>850.93</v>
      </c>
      <c r="P62" s="2">
        <f t="shared" si="68"/>
        <v>850.93</v>
      </c>
      <c r="Q62" s="2">
        <f t="shared" si="69"/>
        <v>0</v>
      </c>
      <c r="R62" s="2">
        <f t="shared" si="70"/>
        <v>0</v>
      </c>
      <c r="S62" s="2">
        <f t="shared" si="71"/>
        <v>0</v>
      </c>
      <c r="T62" s="2">
        <f t="shared" si="72"/>
        <v>0</v>
      </c>
      <c r="U62" s="2">
        <f t="shared" si="73"/>
        <v>0</v>
      </c>
      <c r="V62" s="2">
        <f t="shared" si="74"/>
        <v>0</v>
      </c>
      <c r="W62" s="2">
        <f t="shared" si="75"/>
        <v>0</v>
      </c>
      <c r="X62" s="2">
        <f t="shared" si="76"/>
        <v>0</v>
      </c>
      <c r="Y62" s="2">
        <f t="shared" si="77"/>
        <v>0</v>
      </c>
      <c r="Z62" s="2"/>
      <c r="AA62" s="2">
        <v>16687810</v>
      </c>
      <c r="AB62" s="2">
        <f t="shared" si="78"/>
        <v>1882.58</v>
      </c>
      <c r="AC62" s="2">
        <f t="shared" si="33"/>
        <v>1882.58</v>
      </c>
      <c r="AD62" s="2">
        <f t="shared" si="62"/>
        <v>0</v>
      </c>
      <c r="AE62" s="2">
        <f t="shared" si="63"/>
        <v>0</v>
      </c>
      <c r="AF62" s="2">
        <f t="shared" si="64"/>
        <v>0</v>
      </c>
      <c r="AG62" s="2">
        <f t="shared" si="79"/>
        <v>0</v>
      </c>
      <c r="AH62" s="2">
        <f t="shared" si="65"/>
        <v>0</v>
      </c>
      <c r="AI62" s="2">
        <f t="shared" si="66"/>
        <v>0</v>
      </c>
      <c r="AJ62" s="2">
        <f t="shared" si="80"/>
        <v>0</v>
      </c>
      <c r="AK62" s="2">
        <v>1882.58</v>
      </c>
      <c r="AL62" s="2">
        <v>1882.58</v>
      </c>
      <c r="AM62" s="2">
        <v>0</v>
      </c>
      <c r="AN62" s="2">
        <v>0</v>
      </c>
      <c r="AO62" s="2">
        <v>0</v>
      </c>
      <c r="AP62" s="2">
        <v>0</v>
      </c>
      <c r="AQ62" s="2">
        <v>0</v>
      </c>
      <c r="AR62" s="2">
        <v>0</v>
      </c>
      <c r="AS62" s="2">
        <v>0</v>
      </c>
      <c r="AT62" s="2">
        <v>99</v>
      </c>
      <c r="AU62" s="2">
        <v>60</v>
      </c>
      <c r="AV62" s="2">
        <v>1</v>
      </c>
      <c r="AW62" s="2">
        <v>1</v>
      </c>
      <c r="AX62" s="2"/>
      <c r="AY62" s="2"/>
      <c r="AZ62" s="2">
        <v>1</v>
      </c>
      <c r="BA62" s="2">
        <v>1</v>
      </c>
      <c r="BB62" s="2">
        <v>1</v>
      </c>
      <c r="BC62" s="2">
        <v>1</v>
      </c>
      <c r="BD62" s="2" t="s">
        <v>6</v>
      </c>
      <c r="BE62" s="2" t="s">
        <v>6</v>
      </c>
      <c r="BF62" s="2" t="s">
        <v>6</v>
      </c>
      <c r="BG62" s="2" t="s">
        <v>6</v>
      </c>
      <c r="BH62" s="2">
        <v>3</v>
      </c>
      <c r="BI62" s="2">
        <v>1</v>
      </c>
      <c r="BJ62" s="2" t="s">
        <v>105</v>
      </c>
      <c r="BK62" s="2"/>
      <c r="BL62" s="2"/>
      <c r="BM62" s="2">
        <v>46001</v>
      </c>
      <c r="BN62" s="2">
        <v>0</v>
      </c>
      <c r="BO62" s="2" t="s">
        <v>6</v>
      </c>
      <c r="BP62" s="2">
        <v>0</v>
      </c>
      <c r="BQ62" s="2">
        <v>2</v>
      </c>
      <c r="BR62" s="2">
        <v>0</v>
      </c>
      <c r="BS62" s="2">
        <v>1</v>
      </c>
      <c r="BT62" s="2">
        <v>1</v>
      </c>
      <c r="BU62" s="2">
        <v>1</v>
      </c>
      <c r="BV62" s="2">
        <v>1</v>
      </c>
      <c r="BW62" s="2">
        <v>1</v>
      </c>
      <c r="BX62" s="2">
        <v>1</v>
      </c>
      <c r="BY62" s="2" t="s">
        <v>6</v>
      </c>
      <c r="BZ62" s="2">
        <v>110</v>
      </c>
      <c r="CA62" s="2">
        <v>70</v>
      </c>
      <c r="CB62" s="2"/>
      <c r="CC62" s="2"/>
      <c r="CD62" s="2"/>
      <c r="CE62" s="2"/>
      <c r="CF62" s="2">
        <v>0</v>
      </c>
      <c r="CG62" s="2">
        <v>0</v>
      </c>
      <c r="CH62" s="2"/>
      <c r="CI62" s="2"/>
      <c r="CJ62" s="2"/>
      <c r="CK62" s="2"/>
      <c r="CL62" s="2"/>
      <c r="CM62" s="2">
        <v>0</v>
      </c>
      <c r="CN62" s="2" t="s">
        <v>6</v>
      </c>
      <c r="CO62" s="2">
        <v>0</v>
      </c>
      <c r="CP62" s="2">
        <f t="shared" si="81"/>
        <v>850.93</v>
      </c>
      <c r="CQ62" s="2">
        <f t="shared" si="82"/>
        <v>1882.58</v>
      </c>
      <c r="CR62" s="2">
        <f t="shared" si="83"/>
        <v>0</v>
      </c>
      <c r="CS62" s="2">
        <f t="shared" si="84"/>
        <v>0</v>
      </c>
      <c r="CT62" s="2">
        <f t="shared" si="85"/>
        <v>0</v>
      </c>
      <c r="CU62" s="2">
        <f t="shared" si="86"/>
        <v>0</v>
      </c>
      <c r="CV62" s="2">
        <f t="shared" si="87"/>
        <v>0</v>
      </c>
      <c r="CW62" s="2">
        <f t="shared" si="88"/>
        <v>0</v>
      </c>
      <c r="CX62" s="2">
        <f t="shared" si="89"/>
        <v>0</v>
      </c>
      <c r="CY62" s="2">
        <f t="shared" si="90"/>
        <v>0</v>
      </c>
      <c r="CZ62" s="2">
        <f t="shared" si="91"/>
        <v>0</v>
      </c>
      <c r="DA62" s="2"/>
      <c r="DB62" s="2"/>
      <c r="DC62" s="2" t="s">
        <v>6</v>
      </c>
      <c r="DD62" s="2" t="s">
        <v>6</v>
      </c>
      <c r="DE62" s="2" t="s">
        <v>6</v>
      </c>
      <c r="DF62" s="2" t="s">
        <v>6</v>
      </c>
      <c r="DG62" s="2" t="s">
        <v>6</v>
      </c>
      <c r="DH62" s="2" t="s">
        <v>6</v>
      </c>
      <c r="DI62" s="2" t="s">
        <v>6</v>
      </c>
      <c r="DJ62" s="2" t="s">
        <v>6</v>
      </c>
      <c r="DK62" s="2" t="s">
        <v>6</v>
      </c>
      <c r="DL62" s="2" t="s">
        <v>6</v>
      </c>
      <c r="DM62" s="2" t="s">
        <v>6</v>
      </c>
      <c r="DN62" s="2">
        <v>0</v>
      </c>
      <c r="DO62" s="2">
        <v>0</v>
      </c>
      <c r="DP62" s="2">
        <v>1</v>
      </c>
      <c r="DQ62" s="2">
        <v>1</v>
      </c>
      <c r="DR62" s="2"/>
      <c r="DS62" s="2"/>
      <c r="DT62" s="2"/>
      <c r="DU62" s="2">
        <v>1010</v>
      </c>
      <c r="DV62" s="2" t="s">
        <v>101</v>
      </c>
      <c r="DW62" s="2" t="s">
        <v>101</v>
      </c>
      <c r="DX62" s="2">
        <v>1000</v>
      </c>
      <c r="DY62" s="2"/>
      <c r="DZ62" s="2"/>
      <c r="EA62" s="2"/>
      <c r="EB62" s="2"/>
      <c r="EC62" s="2"/>
      <c r="ED62" s="2"/>
      <c r="EE62" s="2">
        <v>16510555</v>
      </c>
      <c r="EF62" s="2">
        <v>2</v>
      </c>
      <c r="EG62" s="2" t="s">
        <v>20</v>
      </c>
      <c r="EH62" s="2">
        <v>0</v>
      </c>
      <c r="EI62" s="2" t="s">
        <v>6</v>
      </c>
      <c r="EJ62" s="2">
        <v>1</v>
      </c>
      <c r="EK62" s="2">
        <v>46001</v>
      </c>
      <c r="EL62" s="2" t="s">
        <v>21</v>
      </c>
      <c r="EM62" s="2" t="s">
        <v>22</v>
      </c>
      <c r="EN62" s="2"/>
      <c r="EO62" s="2" t="s">
        <v>6</v>
      </c>
      <c r="EP62" s="2"/>
      <c r="EQ62" s="2">
        <v>0</v>
      </c>
      <c r="ER62" s="2">
        <v>1882.58</v>
      </c>
      <c r="ES62" s="2">
        <v>1882.58</v>
      </c>
      <c r="ET62" s="2">
        <v>0</v>
      </c>
      <c r="EU62" s="2">
        <v>0</v>
      </c>
      <c r="EV62" s="2">
        <v>0</v>
      </c>
      <c r="EW62" s="2">
        <v>0</v>
      </c>
      <c r="EX62" s="2">
        <v>0</v>
      </c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>
        <v>0</v>
      </c>
      <c r="FR62" s="2">
        <f t="shared" si="92"/>
        <v>0</v>
      </c>
      <c r="FS62" s="2">
        <v>0</v>
      </c>
      <c r="FT62" s="2" t="s">
        <v>23</v>
      </c>
      <c r="FU62" s="2" t="s">
        <v>24</v>
      </c>
      <c r="FV62" s="2"/>
      <c r="FW62" s="2"/>
      <c r="FX62" s="2">
        <v>99</v>
      </c>
      <c r="FY62" s="2">
        <v>59.5</v>
      </c>
      <c r="FZ62" s="2"/>
      <c r="GA62" s="2" t="s">
        <v>6</v>
      </c>
      <c r="GB62" s="2"/>
      <c r="GC62" s="2"/>
      <c r="GD62" s="2">
        <v>0</v>
      </c>
      <c r="GE62" s="2"/>
      <c r="GF62" s="2">
        <v>1593203468</v>
      </c>
      <c r="GG62" s="2">
        <v>2</v>
      </c>
      <c r="GH62" s="2">
        <v>1</v>
      </c>
      <c r="GI62" s="2">
        <v>-2</v>
      </c>
      <c r="GJ62" s="2">
        <v>0</v>
      </c>
      <c r="GK62" s="2">
        <f>ROUND(R62*(R12)/100,2)</f>
        <v>0</v>
      </c>
      <c r="GL62" s="2">
        <f t="shared" si="93"/>
        <v>0</v>
      </c>
      <c r="GM62" s="2">
        <f t="shared" si="94"/>
        <v>850.93</v>
      </c>
      <c r="GN62" s="2">
        <f t="shared" si="95"/>
        <v>850.93</v>
      </c>
      <c r="GO62" s="2">
        <f t="shared" si="96"/>
        <v>0</v>
      </c>
      <c r="GP62" s="2">
        <f t="shared" si="97"/>
        <v>0</v>
      </c>
      <c r="GQ62" s="2"/>
      <c r="GR62" s="2">
        <v>0</v>
      </c>
      <c r="GS62" s="2">
        <v>3</v>
      </c>
      <c r="GT62" s="2">
        <v>0</v>
      </c>
      <c r="GU62" s="2" t="s">
        <v>6</v>
      </c>
      <c r="GV62" s="2">
        <f t="shared" si="98"/>
        <v>0</v>
      </c>
      <c r="GW62" s="2">
        <v>1</v>
      </c>
      <c r="GX62" s="2">
        <f t="shared" si="99"/>
        <v>0</v>
      </c>
      <c r="GY62" s="2"/>
      <c r="GZ62" s="2"/>
      <c r="HA62" s="2">
        <v>0</v>
      </c>
      <c r="HB62" s="2">
        <v>0</v>
      </c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>
        <v>0</v>
      </c>
      <c r="IL62" s="2"/>
      <c r="IM62" s="2"/>
      <c r="IN62" s="2"/>
      <c r="IO62" s="2"/>
      <c r="IP62" s="2"/>
      <c r="IQ62" s="2"/>
      <c r="IR62" s="2"/>
      <c r="IS62" s="2"/>
      <c r="IT62" s="2"/>
      <c r="IU62" s="2"/>
    </row>
    <row r="63" spans="1:255" x14ac:dyDescent="0.2">
      <c r="A63">
        <v>18</v>
      </c>
      <c r="B63">
        <v>1</v>
      </c>
      <c r="C63">
        <v>84</v>
      </c>
      <c r="E63" t="s">
        <v>102</v>
      </c>
      <c r="F63" t="s">
        <v>103</v>
      </c>
      <c r="G63" t="s">
        <v>104</v>
      </c>
      <c r="H63" t="s">
        <v>101</v>
      </c>
      <c r="I63">
        <f>I59*J63</f>
        <v>0.45199999999999996</v>
      </c>
      <c r="J63">
        <v>0.4</v>
      </c>
      <c r="O63">
        <f t="shared" si="67"/>
        <v>6067.1</v>
      </c>
      <c r="P63">
        <f t="shared" si="68"/>
        <v>6067.1</v>
      </c>
      <c r="Q63">
        <f t="shared" si="69"/>
        <v>0</v>
      </c>
      <c r="R63">
        <f t="shared" si="70"/>
        <v>0</v>
      </c>
      <c r="S63">
        <f t="shared" si="71"/>
        <v>0</v>
      </c>
      <c r="T63">
        <f t="shared" si="72"/>
        <v>0</v>
      </c>
      <c r="U63">
        <f t="shared" si="73"/>
        <v>0</v>
      </c>
      <c r="V63">
        <f t="shared" si="74"/>
        <v>0</v>
      </c>
      <c r="W63">
        <f t="shared" si="75"/>
        <v>0</v>
      </c>
      <c r="X63">
        <f t="shared" si="76"/>
        <v>0</v>
      </c>
      <c r="Y63">
        <f t="shared" si="77"/>
        <v>0</v>
      </c>
      <c r="AA63">
        <v>16687824</v>
      </c>
      <c r="AB63">
        <f t="shared" si="78"/>
        <v>1882.58</v>
      </c>
      <c r="AC63">
        <f t="shared" si="33"/>
        <v>1882.58</v>
      </c>
      <c r="AD63">
        <f t="shared" si="62"/>
        <v>0</v>
      </c>
      <c r="AE63">
        <f t="shared" si="63"/>
        <v>0</v>
      </c>
      <c r="AF63">
        <f t="shared" si="64"/>
        <v>0</v>
      </c>
      <c r="AG63">
        <f t="shared" si="79"/>
        <v>0</v>
      </c>
      <c r="AH63">
        <f t="shared" si="65"/>
        <v>0</v>
      </c>
      <c r="AI63">
        <f t="shared" si="66"/>
        <v>0</v>
      </c>
      <c r="AJ63">
        <f t="shared" si="80"/>
        <v>0</v>
      </c>
      <c r="AK63">
        <v>1882.58</v>
      </c>
      <c r="AL63">
        <v>1882.58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99</v>
      </c>
      <c r="AU63">
        <v>60</v>
      </c>
      <c r="AV63">
        <v>1</v>
      </c>
      <c r="AW63">
        <v>1</v>
      </c>
      <c r="AZ63">
        <v>7.13</v>
      </c>
      <c r="BA63">
        <v>1</v>
      </c>
      <c r="BB63">
        <v>1</v>
      </c>
      <c r="BC63">
        <v>7.13</v>
      </c>
      <c r="BD63" t="s">
        <v>6</v>
      </c>
      <c r="BE63" t="s">
        <v>6</v>
      </c>
      <c r="BF63" t="s">
        <v>6</v>
      </c>
      <c r="BG63" t="s">
        <v>6</v>
      </c>
      <c r="BH63">
        <v>3</v>
      </c>
      <c r="BI63">
        <v>1</v>
      </c>
      <c r="BJ63" t="s">
        <v>105</v>
      </c>
      <c r="BM63">
        <v>46001</v>
      </c>
      <c r="BN63">
        <v>0</v>
      </c>
      <c r="BO63" t="s">
        <v>6</v>
      </c>
      <c r="BP63">
        <v>0</v>
      </c>
      <c r="BQ63">
        <v>2</v>
      </c>
      <c r="BR63">
        <v>0</v>
      </c>
      <c r="BS63">
        <v>1</v>
      </c>
      <c r="BT63">
        <v>1</v>
      </c>
      <c r="BU63">
        <v>1</v>
      </c>
      <c r="BV63">
        <v>1</v>
      </c>
      <c r="BW63">
        <v>1</v>
      </c>
      <c r="BX63">
        <v>1</v>
      </c>
      <c r="BY63" t="s">
        <v>6</v>
      </c>
      <c r="BZ63">
        <v>110</v>
      </c>
      <c r="CA63">
        <v>70</v>
      </c>
      <c r="CF63">
        <v>0</v>
      </c>
      <c r="CG63">
        <v>0</v>
      </c>
      <c r="CM63">
        <v>0</v>
      </c>
      <c r="CN63" t="s">
        <v>6</v>
      </c>
      <c r="CO63">
        <v>0</v>
      </c>
      <c r="CP63">
        <f t="shared" si="81"/>
        <v>6067.1</v>
      </c>
      <c r="CQ63">
        <f t="shared" si="82"/>
        <v>13422.795399999999</v>
      </c>
      <c r="CR63">
        <f t="shared" si="83"/>
        <v>0</v>
      </c>
      <c r="CS63">
        <f t="shared" si="84"/>
        <v>0</v>
      </c>
      <c r="CT63">
        <f t="shared" si="85"/>
        <v>0</v>
      </c>
      <c r="CU63">
        <f t="shared" si="86"/>
        <v>0</v>
      </c>
      <c r="CV63">
        <f t="shared" si="87"/>
        <v>0</v>
      </c>
      <c r="CW63">
        <f t="shared" si="88"/>
        <v>0</v>
      </c>
      <c r="CX63">
        <f t="shared" si="89"/>
        <v>0</v>
      </c>
      <c r="CY63">
        <f t="shared" si="90"/>
        <v>0</v>
      </c>
      <c r="CZ63">
        <f t="shared" si="91"/>
        <v>0</v>
      </c>
      <c r="DC63" t="s">
        <v>6</v>
      </c>
      <c r="DD63" t="s">
        <v>6</v>
      </c>
      <c r="DE63" t="s">
        <v>6</v>
      </c>
      <c r="DF63" t="s">
        <v>6</v>
      </c>
      <c r="DG63" t="s">
        <v>6</v>
      </c>
      <c r="DH63" t="s">
        <v>6</v>
      </c>
      <c r="DI63" t="s">
        <v>6</v>
      </c>
      <c r="DJ63" t="s">
        <v>6</v>
      </c>
      <c r="DK63" t="s">
        <v>6</v>
      </c>
      <c r="DL63" t="s">
        <v>6</v>
      </c>
      <c r="DM63" t="s">
        <v>6</v>
      </c>
      <c r="DN63">
        <v>0</v>
      </c>
      <c r="DO63">
        <v>0</v>
      </c>
      <c r="DP63">
        <v>1</v>
      </c>
      <c r="DQ63">
        <v>1</v>
      </c>
      <c r="DU63">
        <v>1010</v>
      </c>
      <c r="DV63" t="s">
        <v>101</v>
      </c>
      <c r="DW63" t="s">
        <v>101</v>
      </c>
      <c r="DX63">
        <v>1000</v>
      </c>
      <c r="EE63">
        <v>16510555</v>
      </c>
      <c r="EF63">
        <v>2</v>
      </c>
      <c r="EG63" t="s">
        <v>20</v>
      </c>
      <c r="EH63">
        <v>0</v>
      </c>
      <c r="EI63" t="s">
        <v>6</v>
      </c>
      <c r="EJ63">
        <v>1</v>
      </c>
      <c r="EK63">
        <v>46001</v>
      </c>
      <c r="EL63" t="s">
        <v>21</v>
      </c>
      <c r="EM63" t="s">
        <v>22</v>
      </c>
      <c r="EO63" t="s">
        <v>6</v>
      </c>
      <c r="EQ63">
        <v>0</v>
      </c>
      <c r="ER63">
        <v>1882.58</v>
      </c>
      <c r="ES63">
        <v>1882.58</v>
      </c>
      <c r="ET63">
        <v>0</v>
      </c>
      <c r="EU63">
        <v>0</v>
      </c>
      <c r="EV63">
        <v>0</v>
      </c>
      <c r="EW63">
        <v>0</v>
      </c>
      <c r="EX63">
        <v>0</v>
      </c>
      <c r="FQ63">
        <v>0</v>
      </c>
      <c r="FR63">
        <f t="shared" si="92"/>
        <v>0</v>
      </c>
      <c r="FS63">
        <v>0</v>
      </c>
      <c r="FT63" t="s">
        <v>23</v>
      </c>
      <c r="FU63" t="s">
        <v>24</v>
      </c>
      <c r="FX63">
        <v>99</v>
      </c>
      <c r="FY63">
        <v>59.5</v>
      </c>
      <c r="GA63" t="s">
        <v>6</v>
      </c>
      <c r="GD63">
        <v>0</v>
      </c>
      <c r="GF63">
        <v>1593203468</v>
      </c>
      <c r="GG63">
        <v>1</v>
      </c>
      <c r="GH63">
        <v>1</v>
      </c>
      <c r="GI63">
        <v>4</v>
      </c>
      <c r="GJ63">
        <v>0</v>
      </c>
      <c r="GK63">
        <f>ROUND(R63*(S12)/100,2)</f>
        <v>0</v>
      </c>
      <c r="GL63">
        <f t="shared" si="93"/>
        <v>0</v>
      </c>
      <c r="GM63">
        <f t="shared" si="94"/>
        <v>6067.1</v>
      </c>
      <c r="GN63">
        <f t="shared" si="95"/>
        <v>6067.1</v>
      </c>
      <c r="GO63">
        <f t="shared" si="96"/>
        <v>0</v>
      </c>
      <c r="GP63">
        <f t="shared" si="97"/>
        <v>0</v>
      </c>
      <c r="GR63">
        <v>0</v>
      </c>
      <c r="GS63">
        <v>3</v>
      </c>
      <c r="GT63">
        <v>0</v>
      </c>
      <c r="GU63" t="s">
        <v>6</v>
      </c>
      <c r="GV63">
        <f t="shared" si="98"/>
        <v>0</v>
      </c>
      <c r="GW63">
        <v>1</v>
      </c>
      <c r="GX63">
        <f t="shared" si="99"/>
        <v>0</v>
      </c>
      <c r="HA63">
        <v>0</v>
      </c>
      <c r="HB63">
        <v>0</v>
      </c>
      <c r="IK63">
        <v>0</v>
      </c>
    </row>
    <row r="64" spans="1:255" x14ac:dyDescent="0.2">
      <c r="A64" s="2">
        <v>17</v>
      </c>
      <c r="B64" s="2">
        <v>1</v>
      </c>
      <c r="C64" s="2">
        <f>ROW(SmtRes!A91)</f>
        <v>91</v>
      </c>
      <c r="D64" s="2">
        <f>ROW(EtalonRes!A88)</f>
        <v>88</v>
      </c>
      <c r="E64" s="2" t="s">
        <v>106</v>
      </c>
      <c r="F64" s="2" t="s">
        <v>107</v>
      </c>
      <c r="G64" s="2" t="s">
        <v>108</v>
      </c>
      <c r="H64" s="2" t="s">
        <v>18</v>
      </c>
      <c r="I64" s="2">
        <f>ROUND(17.55/100,9)</f>
        <v>0.17549999999999999</v>
      </c>
      <c r="J64" s="2">
        <v>0</v>
      </c>
      <c r="K64" s="2"/>
      <c r="L64" s="2"/>
      <c r="M64" s="2"/>
      <c r="N64" s="2"/>
      <c r="O64" s="2">
        <f t="shared" si="67"/>
        <v>74.52</v>
      </c>
      <c r="P64" s="2">
        <f t="shared" si="68"/>
        <v>1.5</v>
      </c>
      <c r="Q64" s="2">
        <f t="shared" si="69"/>
        <v>9.7100000000000009</v>
      </c>
      <c r="R64" s="2">
        <f t="shared" si="70"/>
        <v>3.76</v>
      </c>
      <c r="S64" s="2">
        <f t="shared" si="71"/>
        <v>63.31</v>
      </c>
      <c r="T64" s="2">
        <f t="shared" si="72"/>
        <v>0</v>
      </c>
      <c r="U64" s="2">
        <f t="shared" si="73"/>
        <v>7.9741057499999988</v>
      </c>
      <c r="V64" s="2">
        <f t="shared" si="74"/>
        <v>0.27860624999999994</v>
      </c>
      <c r="W64" s="2">
        <f t="shared" si="75"/>
        <v>0</v>
      </c>
      <c r="X64" s="2">
        <f t="shared" si="76"/>
        <v>74.45</v>
      </c>
      <c r="Y64" s="2">
        <f t="shared" si="77"/>
        <v>42.92</v>
      </c>
      <c r="Z64" s="2"/>
      <c r="AA64" s="2">
        <v>16687810</v>
      </c>
      <c r="AB64" s="2">
        <f t="shared" si="78"/>
        <v>424.60649999999998</v>
      </c>
      <c r="AC64" s="2">
        <f t="shared" si="33"/>
        <v>8.5399999999999991</v>
      </c>
      <c r="AD64" s="2">
        <f>ROUND(((((ET64*1.25))-((EU64*1.25)))+AE64),6)</f>
        <v>55.3</v>
      </c>
      <c r="AE64" s="2">
        <f>ROUND(((EU64*1.25)),6)</f>
        <v>21.4375</v>
      </c>
      <c r="AF64" s="2">
        <f>ROUND(((EV64*1.15)),6)</f>
        <v>360.76650000000001</v>
      </c>
      <c r="AG64" s="2">
        <f t="shared" si="79"/>
        <v>0</v>
      </c>
      <c r="AH64" s="2">
        <f>((EW64*1.15))</f>
        <v>45.436499999999995</v>
      </c>
      <c r="AI64" s="2">
        <f>((EX64*1.25))</f>
        <v>1.5874999999999999</v>
      </c>
      <c r="AJ64" s="2">
        <f t="shared" si="80"/>
        <v>0</v>
      </c>
      <c r="AK64" s="2">
        <v>366.49</v>
      </c>
      <c r="AL64" s="2">
        <v>8.5399999999999991</v>
      </c>
      <c r="AM64" s="2">
        <v>44.24</v>
      </c>
      <c r="AN64" s="2">
        <v>17.149999999999999</v>
      </c>
      <c r="AO64" s="2">
        <v>313.70999999999998</v>
      </c>
      <c r="AP64" s="2">
        <v>0</v>
      </c>
      <c r="AQ64" s="2">
        <v>39.51</v>
      </c>
      <c r="AR64" s="2">
        <v>1.27</v>
      </c>
      <c r="AS64" s="2">
        <v>0</v>
      </c>
      <c r="AT64" s="2">
        <v>111</v>
      </c>
      <c r="AU64" s="2">
        <v>64</v>
      </c>
      <c r="AV64" s="2">
        <v>1</v>
      </c>
      <c r="AW64" s="2">
        <v>1</v>
      </c>
      <c r="AX64" s="2"/>
      <c r="AY64" s="2"/>
      <c r="AZ64" s="2">
        <v>1</v>
      </c>
      <c r="BA64" s="2">
        <v>1</v>
      </c>
      <c r="BB64" s="2">
        <v>1</v>
      </c>
      <c r="BC64" s="2">
        <v>1</v>
      </c>
      <c r="BD64" s="2" t="s">
        <v>6</v>
      </c>
      <c r="BE64" s="2" t="s">
        <v>6</v>
      </c>
      <c r="BF64" s="2" t="s">
        <v>6</v>
      </c>
      <c r="BG64" s="2" t="s">
        <v>6</v>
      </c>
      <c r="BH64" s="2">
        <v>0</v>
      </c>
      <c r="BI64" s="2">
        <v>1</v>
      </c>
      <c r="BJ64" s="2" t="s">
        <v>109</v>
      </c>
      <c r="BK64" s="2"/>
      <c r="BL64" s="2"/>
      <c r="BM64" s="2">
        <v>11001</v>
      </c>
      <c r="BN64" s="2">
        <v>0</v>
      </c>
      <c r="BO64" s="2" t="s">
        <v>6</v>
      </c>
      <c r="BP64" s="2">
        <v>0</v>
      </c>
      <c r="BQ64" s="2">
        <v>2</v>
      </c>
      <c r="BR64" s="2">
        <v>0</v>
      </c>
      <c r="BS64" s="2">
        <v>1</v>
      </c>
      <c r="BT64" s="2">
        <v>1</v>
      </c>
      <c r="BU64" s="2">
        <v>1</v>
      </c>
      <c r="BV64" s="2">
        <v>1</v>
      </c>
      <c r="BW64" s="2">
        <v>1</v>
      </c>
      <c r="BX64" s="2">
        <v>1</v>
      </c>
      <c r="BY64" s="2" t="s">
        <v>6</v>
      </c>
      <c r="BZ64" s="2">
        <v>123</v>
      </c>
      <c r="CA64" s="2">
        <v>75</v>
      </c>
      <c r="CB64" s="2"/>
      <c r="CC64" s="2"/>
      <c r="CD64" s="2"/>
      <c r="CE64" s="2"/>
      <c r="CF64" s="2">
        <v>0</v>
      </c>
      <c r="CG64" s="2">
        <v>0</v>
      </c>
      <c r="CH64" s="2"/>
      <c r="CI64" s="2"/>
      <c r="CJ64" s="2"/>
      <c r="CK64" s="2"/>
      <c r="CL64" s="2"/>
      <c r="CM64" s="2">
        <v>0</v>
      </c>
      <c r="CN64" s="2" t="s">
        <v>658</v>
      </c>
      <c r="CO64" s="2">
        <v>0</v>
      </c>
      <c r="CP64" s="2">
        <f t="shared" si="81"/>
        <v>74.52000000000001</v>
      </c>
      <c r="CQ64" s="2">
        <f t="shared" si="82"/>
        <v>8.5399999999999991</v>
      </c>
      <c r="CR64" s="2">
        <f t="shared" si="83"/>
        <v>55.3</v>
      </c>
      <c r="CS64" s="2">
        <f t="shared" si="84"/>
        <v>21.4375</v>
      </c>
      <c r="CT64" s="2">
        <f t="shared" si="85"/>
        <v>360.76650000000001</v>
      </c>
      <c r="CU64" s="2">
        <f t="shared" si="86"/>
        <v>0</v>
      </c>
      <c r="CV64" s="2">
        <f t="shared" si="87"/>
        <v>45.436499999999995</v>
      </c>
      <c r="CW64" s="2">
        <f t="shared" si="88"/>
        <v>1.5874999999999999</v>
      </c>
      <c r="CX64" s="2">
        <f t="shared" si="89"/>
        <v>0</v>
      </c>
      <c r="CY64" s="2">
        <f t="shared" si="90"/>
        <v>74.447699999999998</v>
      </c>
      <c r="CZ64" s="2">
        <f t="shared" si="91"/>
        <v>42.924800000000005</v>
      </c>
      <c r="DA64" s="2"/>
      <c r="DB64" s="2"/>
      <c r="DC64" s="2" t="s">
        <v>6</v>
      </c>
      <c r="DD64" s="2" t="s">
        <v>6</v>
      </c>
      <c r="DE64" s="2" t="s">
        <v>68</v>
      </c>
      <c r="DF64" s="2" t="s">
        <v>68</v>
      </c>
      <c r="DG64" s="2" t="s">
        <v>69</v>
      </c>
      <c r="DH64" s="2" t="s">
        <v>6</v>
      </c>
      <c r="DI64" s="2" t="s">
        <v>69</v>
      </c>
      <c r="DJ64" s="2" t="s">
        <v>68</v>
      </c>
      <c r="DK64" s="2" t="s">
        <v>6</v>
      </c>
      <c r="DL64" s="2" t="s">
        <v>6</v>
      </c>
      <c r="DM64" s="2" t="s">
        <v>6</v>
      </c>
      <c r="DN64" s="2">
        <v>0</v>
      </c>
      <c r="DO64" s="2">
        <v>0</v>
      </c>
      <c r="DP64" s="2">
        <v>1</v>
      </c>
      <c r="DQ64" s="2">
        <v>1</v>
      </c>
      <c r="DR64" s="2"/>
      <c r="DS64" s="2"/>
      <c r="DT64" s="2"/>
      <c r="DU64" s="2">
        <v>1005</v>
      </c>
      <c r="DV64" s="2" t="s">
        <v>18</v>
      </c>
      <c r="DW64" s="2" t="s">
        <v>18</v>
      </c>
      <c r="DX64" s="2">
        <v>100</v>
      </c>
      <c r="DY64" s="2"/>
      <c r="DZ64" s="2"/>
      <c r="EA64" s="2"/>
      <c r="EB64" s="2"/>
      <c r="EC64" s="2"/>
      <c r="ED64" s="2"/>
      <c r="EE64" s="2">
        <v>16510488</v>
      </c>
      <c r="EF64" s="2">
        <v>2</v>
      </c>
      <c r="EG64" s="2" t="s">
        <v>20</v>
      </c>
      <c r="EH64" s="2">
        <v>0</v>
      </c>
      <c r="EI64" s="2" t="s">
        <v>6</v>
      </c>
      <c r="EJ64" s="2">
        <v>1</v>
      </c>
      <c r="EK64" s="2">
        <v>11001</v>
      </c>
      <c r="EL64" s="2" t="s">
        <v>30</v>
      </c>
      <c r="EM64" s="2" t="s">
        <v>110</v>
      </c>
      <c r="EN64" s="2"/>
      <c r="EO64" s="2" t="s">
        <v>72</v>
      </c>
      <c r="EP64" s="2"/>
      <c r="EQ64" s="2">
        <v>0</v>
      </c>
      <c r="ER64" s="2">
        <v>366.49</v>
      </c>
      <c r="ES64" s="2">
        <v>8.5399999999999991</v>
      </c>
      <c r="ET64" s="2">
        <v>44.24</v>
      </c>
      <c r="EU64" s="2">
        <v>17.149999999999999</v>
      </c>
      <c r="EV64" s="2">
        <v>313.70999999999998</v>
      </c>
      <c r="EW64" s="2">
        <v>39.51</v>
      </c>
      <c r="EX64" s="2">
        <v>1.27</v>
      </c>
      <c r="EY64" s="2">
        <v>0</v>
      </c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>
        <v>0</v>
      </c>
      <c r="FR64" s="2">
        <f t="shared" si="92"/>
        <v>0</v>
      </c>
      <c r="FS64" s="2">
        <v>0</v>
      </c>
      <c r="FT64" s="2" t="s">
        <v>23</v>
      </c>
      <c r="FU64" s="2" t="s">
        <v>24</v>
      </c>
      <c r="FV64" s="2"/>
      <c r="FW64" s="2"/>
      <c r="FX64" s="2">
        <v>110.7</v>
      </c>
      <c r="FY64" s="2">
        <v>63.75</v>
      </c>
      <c r="FZ64" s="2"/>
      <c r="GA64" s="2" t="s">
        <v>6</v>
      </c>
      <c r="GB64" s="2"/>
      <c r="GC64" s="2"/>
      <c r="GD64" s="2">
        <v>0</v>
      </c>
      <c r="GE64" s="2"/>
      <c r="GF64" s="2">
        <v>192743499</v>
      </c>
      <c r="GG64" s="2">
        <v>2</v>
      </c>
      <c r="GH64" s="2">
        <v>1</v>
      </c>
      <c r="GI64" s="2">
        <v>-2</v>
      </c>
      <c r="GJ64" s="2">
        <v>0</v>
      </c>
      <c r="GK64" s="2">
        <f>ROUND(R64*(R12)/100,2)</f>
        <v>0</v>
      </c>
      <c r="GL64" s="2">
        <f t="shared" si="93"/>
        <v>0</v>
      </c>
      <c r="GM64" s="2">
        <f t="shared" si="94"/>
        <v>191.89</v>
      </c>
      <c r="GN64" s="2">
        <f t="shared" si="95"/>
        <v>191.89</v>
      </c>
      <c r="GO64" s="2">
        <f t="shared" si="96"/>
        <v>0</v>
      </c>
      <c r="GP64" s="2">
        <f t="shared" si="97"/>
        <v>0</v>
      </c>
      <c r="GQ64" s="2"/>
      <c r="GR64" s="2">
        <v>0</v>
      </c>
      <c r="GS64" s="2">
        <v>3</v>
      </c>
      <c r="GT64" s="2">
        <v>0</v>
      </c>
      <c r="GU64" s="2" t="s">
        <v>6</v>
      </c>
      <c r="GV64" s="2">
        <f t="shared" si="98"/>
        <v>0</v>
      </c>
      <c r="GW64" s="2">
        <v>1</v>
      </c>
      <c r="GX64" s="2">
        <f t="shared" si="99"/>
        <v>0</v>
      </c>
      <c r="GY64" s="2"/>
      <c r="GZ64" s="2"/>
      <c r="HA64" s="2">
        <v>0</v>
      </c>
      <c r="HB64" s="2">
        <v>0</v>
      </c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>
        <v>0</v>
      </c>
      <c r="IL64" s="2"/>
      <c r="IM64" s="2"/>
      <c r="IN64" s="2"/>
      <c r="IO64" s="2"/>
      <c r="IP64" s="2"/>
      <c r="IQ64" s="2"/>
      <c r="IR64" s="2"/>
      <c r="IS64" s="2"/>
      <c r="IT64" s="2"/>
      <c r="IU64" s="2"/>
    </row>
    <row r="65" spans="1:255" x14ac:dyDescent="0.2">
      <c r="A65">
        <v>17</v>
      </c>
      <c r="B65">
        <v>1</v>
      </c>
      <c r="C65">
        <f>ROW(SmtRes!A98)</f>
        <v>98</v>
      </c>
      <c r="D65">
        <f>ROW(EtalonRes!A94)</f>
        <v>94</v>
      </c>
      <c r="E65" t="s">
        <v>106</v>
      </c>
      <c r="F65" t="s">
        <v>107</v>
      </c>
      <c r="G65" t="s">
        <v>108</v>
      </c>
      <c r="H65" t="s">
        <v>18</v>
      </c>
      <c r="I65">
        <f>ROUND(17.55/100,9)</f>
        <v>0.17549999999999999</v>
      </c>
      <c r="J65">
        <v>0</v>
      </c>
      <c r="O65">
        <f t="shared" si="67"/>
        <v>531.32000000000005</v>
      </c>
      <c r="P65">
        <f t="shared" si="68"/>
        <v>10.69</v>
      </c>
      <c r="Q65">
        <f t="shared" si="69"/>
        <v>69.2</v>
      </c>
      <c r="R65">
        <f t="shared" si="70"/>
        <v>26.83</v>
      </c>
      <c r="S65">
        <f t="shared" si="71"/>
        <v>451.43</v>
      </c>
      <c r="T65">
        <f t="shared" si="72"/>
        <v>0</v>
      </c>
      <c r="U65">
        <f t="shared" si="73"/>
        <v>7.9741057499999988</v>
      </c>
      <c r="V65">
        <f t="shared" si="74"/>
        <v>0.27860624999999994</v>
      </c>
      <c r="W65">
        <f t="shared" si="75"/>
        <v>0</v>
      </c>
      <c r="X65">
        <f t="shared" si="76"/>
        <v>530.87</v>
      </c>
      <c r="Y65">
        <f t="shared" si="77"/>
        <v>306.08999999999997</v>
      </c>
      <c r="AA65">
        <v>16687824</v>
      </c>
      <c r="AB65">
        <f t="shared" si="78"/>
        <v>424.60649999999998</v>
      </c>
      <c r="AC65">
        <f t="shared" si="33"/>
        <v>8.5399999999999991</v>
      </c>
      <c r="AD65">
        <f>ROUND(((((ET65*1.25))-((EU65*1.25)))+AE65),6)</f>
        <v>55.3</v>
      </c>
      <c r="AE65">
        <f>ROUND(((EU65*1.25)),6)</f>
        <v>21.4375</v>
      </c>
      <c r="AF65">
        <f>ROUND(((EV65*1.15)),6)</f>
        <v>360.76650000000001</v>
      </c>
      <c r="AG65">
        <f t="shared" si="79"/>
        <v>0</v>
      </c>
      <c r="AH65">
        <f>((EW65*1.15))</f>
        <v>45.436499999999995</v>
      </c>
      <c r="AI65">
        <f>((EX65*1.25))</f>
        <v>1.5874999999999999</v>
      </c>
      <c r="AJ65">
        <f t="shared" si="80"/>
        <v>0</v>
      </c>
      <c r="AK65">
        <v>366.49</v>
      </c>
      <c r="AL65">
        <v>8.5399999999999991</v>
      </c>
      <c r="AM65">
        <v>44.24</v>
      </c>
      <c r="AN65">
        <v>17.149999999999999</v>
      </c>
      <c r="AO65">
        <v>313.70999999999998</v>
      </c>
      <c r="AP65">
        <v>0</v>
      </c>
      <c r="AQ65">
        <v>39.51</v>
      </c>
      <c r="AR65">
        <v>1.27</v>
      </c>
      <c r="AS65">
        <v>0</v>
      </c>
      <c r="AT65">
        <v>111</v>
      </c>
      <c r="AU65">
        <v>64</v>
      </c>
      <c r="AV65">
        <v>1</v>
      </c>
      <c r="AW65">
        <v>1</v>
      </c>
      <c r="AZ65">
        <v>7.13</v>
      </c>
      <c r="BA65">
        <v>7.13</v>
      </c>
      <c r="BB65">
        <v>7.13</v>
      </c>
      <c r="BC65">
        <v>7.13</v>
      </c>
      <c r="BD65" t="s">
        <v>6</v>
      </c>
      <c r="BE65" t="s">
        <v>6</v>
      </c>
      <c r="BF65" t="s">
        <v>6</v>
      </c>
      <c r="BG65" t="s">
        <v>6</v>
      </c>
      <c r="BH65">
        <v>0</v>
      </c>
      <c r="BI65">
        <v>1</v>
      </c>
      <c r="BJ65" t="s">
        <v>109</v>
      </c>
      <c r="BM65">
        <v>11001</v>
      </c>
      <c r="BN65">
        <v>0</v>
      </c>
      <c r="BO65" t="s">
        <v>6</v>
      </c>
      <c r="BP65">
        <v>0</v>
      </c>
      <c r="BQ65">
        <v>2</v>
      </c>
      <c r="BR65">
        <v>0</v>
      </c>
      <c r="BS65">
        <v>7.13</v>
      </c>
      <c r="BT65">
        <v>1</v>
      </c>
      <c r="BU65">
        <v>1</v>
      </c>
      <c r="BV65">
        <v>1</v>
      </c>
      <c r="BW65">
        <v>1</v>
      </c>
      <c r="BX65">
        <v>1</v>
      </c>
      <c r="BY65" t="s">
        <v>6</v>
      </c>
      <c r="BZ65">
        <v>123</v>
      </c>
      <c r="CA65">
        <v>75</v>
      </c>
      <c r="CF65">
        <v>0</v>
      </c>
      <c r="CG65">
        <v>0</v>
      </c>
      <c r="CM65">
        <v>0</v>
      </c>
      <c r="CN65" t="s">
        <v>658</v>
      </c>
      <c r="CO65">
        <v>0</v>
      </c>
      <c r="CP65">
        <f t="shared" si="81"/>
        <v>531.32000000000005</v>
      </c>
      <c r="CQ65">
        <f t="shared" si="82"/>
        <v>60.890199999999993</v>
      </c>
      <c r="CR65">
        <f t="shared" si="83"/>
        <v>394.28899999999999</v>
      </c>
      <c r="CS65">
        <f t="shared" si="84"/>
        <v>152.84937500000001</v>
      </c>
      <c r="CT65">
        <f t="shared" si="85"/>
        <v>2572.2651449999998</v>
      </c>
      <c r="CU65">
        <f t="shared" si="86"/>
        <v>0</v>
      </c>
      <c r="CV65">
        <f t="shared" si="87"/>
        <v>45.436499999999995</v>
      </c>
      <c r="CW65">
        <f t="shared" si="88"/>
        <v>1.5874999999999999</v>
      </c>
      <c r="CX65">
        <f t="shared" si="89"/>
        <v>0</v>
      </c>
      <c r="CY65">
        <f t="shared" si="90"/>
        <v>530.86860000000001</v>
      </c>
      <c r="CZ65">
        <f t="shared" si="91"/>
        <v>306.08639999999997</v>
      </c>
      <c r="DC65" t="s">
        <v>6</v>
      </c>
      <c r="DD65" t="s">
        <v>6</v>
      </c>
      <c r="DE65" t="s">
        <v>68</v>
      </c>
      <c r="DF65" t="s">
        <v>68</v>
      </c>
      <c r="DG65" t="s">
        <v>69</v>
      </c>
      <c r="DH65" t="s">
        <v>6</v>
      </c>
      <c r="DI65" t="s">
        <v>69</v>
      </c>
      <c r="DJ65" t="s">
        <v>68</v>
      </c>
      <c r="DK65" t="s">
        <v>6</v>
      </c>
      <c r="DL65" t="s">
        <v>6</v>
      </c>
      <c r="DM65" t="s">
        <v>6</v>
      </c>
      <c r="DN65">
        <v>0</v>
      </c>
      <c r="DO65">
        <v>0</v>
      </c>
      <c r="DP65">
        <v>1</v>
      </c>
      <c r="DQ65">
        <v>1</v>
      </c>
      <c r="DU65">
        <v>1005</v>
      </c>
      <c r="DV65" t="s">
        <v>18</v>
      </c>
      <c r="DW65" t="s">
        <v>18</v>
      </c>
      <c r="DX65">
        <v>100</v>
      </c>
      <c r="EE65">
        <v>16510488</v>
      </c>
      <c r="EF65">
        <v>2</v>
      </c>
      <c r="EG65" t="s">
        <v>20</v>
      </c>
      <c r="EH65">
        <v>0</v>
      </c>
      <c r="EI65" t="s">
        <v>6</v>
      </c>
      <c r="EJ65">
        <v>1</v>
      </c>
      <c r="EK65">
        <v>11001</v>
      </c>
      <c r="EL65" t="s">
        <v>30</v>
      </c>
      <c r="EM65" t="s">
        <v>110</v>
      </c>
      <c r="EO65" t="s">
        <v>72</v>
      </c>
      <c r="EQ65">
        <v>0</v>
      </c>
      <c r="ER65">
        <v>366.49</v>
      </c>
      <c r="ES65">
        <v>8.5399999999999991</v>
      </c>
      <c r="ET65">
        <v>44.24</v>
      </c>
      <c r="EU65">
        <v>17.149999999999999</v>
      </c>
      <c r="EV65">
        <v>313.70999999999998</v>
      </c>
      <c r="EW65">
        <v>39.51</v>
      </c>
      <c r="EX65">
        <v>1.27</v>
      </c>
      <c r="EY65">
        <v>0</v>
      </c>
      <c r="FQ65">
        <v>0</v>
      </c>
      <c r="FR65">
        <f t="shared" si="92"/>
        <v>0</v>
      </c>
      <c r="FS65">
        <v>0</v>
      </c>
      <c r="FT65" t="s">
        <v>23</v>
      </c>
      <c r="FU65" t="s">
        <v>24</v>
      </c>
      <c r="FX65">
        <v>110.7</v>
      </c>
      <c r="FY65">
        <v>63.75</v>
      </c>
      <c r="GA65" t="s">
        <v>6</v>
      </c>
      <c r="GD65">
        <v>0</v>
      </c>
      <c r="GF65">
        <v>192743499</v>
      </c>
      <c r="GG65">
        <v>1</v>
      </c>
      <c r="GH65">
        <v>1</v>
      </c>
      <c r="GI65">
        <v>4</v>
      </c>
      <c r="GJ65">
        <v>0</v>
      </c>
      <c r="GK65">
        <f>ROUND(R65*(S12)/100,2)</f>
        <v>0</v>
      </c>
      <c r="GL65">
        <f t="shared" si="93"/>
        <v>0</v>
      </c>
      <c r="GM65">
        <f t="shared" si="94"/>
        <v>1368.28</v>
      </c>
      <c r="GN65">
        <f t="shared" si="95"/>
        <v>1368.28</v>
      </c>
      <c r="GO65">
        <f t="shared" si="96"/>
        <v>0</v>
      </c>
      <c r="GP65">
        <f t="shared" si="97"/>
        <v>0</v>
      </c>
      <c r="GR65">
        <v>0</v>
      </c>
      <c r="GS65">
        <v>3</v>
      </c>
      <c r="GT65">
        <v>0</v>
      </c>
      <c r="GU65" t="s">
        <v>6</v>
      </c>
      <c r="GV65">
        <f t="shared" si="98"/>
        <v>0</v>
      </c>
      <c r="GW65">
        <v>1</v>
      </c>
      <c r="GX65">
        <f t="shared" si="99"/>
        <v>0</v>
      </c>
      <c r="HA65">
        <v>0</v>
      </c>
      <c r="HB65">
        <v>0</v>
      </c>
      <c r="IK65">
        <v>0</v>
      </c>
    </row>
    <row r="66" spans="1:255" x14ac:dyDescent="0.2">
      <c r="A66" s="2">
        <v>18</v>
      </c>
      <c r="B66" s="2">
        <v>1</v>
      </c>
      <c r="C66" s="2">
        <v>90</v>
      </c>
      <c r="D66" s="2"/>
      <c r="E66" s="2" t="s">
        <v>111</v>
      </c>
      <c r="F66" s="2" t="s">
        <v>112</v>
      </c>
      <c r="G66" s="2" t="s">
        <v>113</v>
      </c>
      <c r="H66" s="2" t="s">
        <v>96</v>
      </c>
      <c r="I66" s="2">
        <f>I64*J66</f>
        <v>0.35802</v>
      </c>
      <c r="J66" s="2">
        <v>2.04</v>
      </c>
      <c r="K66" s="2"/>
      <c r="L66" s="2"/>
      <c r="M66" s="2"/>
      <c r="N66" s="2"/>
      <c r="O66" s="2">
        <f t="shared" si="67"/>
        <v>0</v>
      </c>
      <c r="P66" s="2">
        <f t="shared" si="68"/>
        <v>0</v>
      </c>
      <c r="Q66" s="2">
        <f t="shared" si="69"/>
        <v>0</v>
      </c>
      <c r="R66" s="2">
        <f t="shared" si="70"/>
        <v>0</v>
      </c>
      <c r="S66" s="2">
        <f t="shared" si="71"/>
        <v>0</v>
      </c>
      <c r="T66" s="2">
        <f t="shared" si="72"/>
        <v>0</v>
      </c>
      <c r="U66" s="2">
        <f t="shared" si="73"/>
        <v>0</v>
      </c>
      <c r="V66" s="2">
        <f t="shared" si="74"/>
        <v>0</v>
      </c>
      <c r="W66" s="2">
        <f t="shared" si="75"/>
        <v>0</v>
      </c>
      <c r="X66" s="2">
        <f t="shared" si="76"/>
        <v>0</v>
      </c>
      <c r="Y66" s="2">
        <f t="shared" si="77"/>
        <v>0</v>
      </c>
      <c r="Z66" s="2"/>
      <c r="AA66" s="2">
        <v>16687810</v>
      </c>
      <c r="AB66" s="2">
        <f t="shared" si="78"/>
        <v>0</v>
      </c>
      <c r="AC66" s="2">
        <f t="shared" si="33"/>
        <v>0</v>
      </c>
      <c r="AD66" s="2">
        <f>ROUND((((ET66)-(EU66))+AE66),6)</f>
        <v>0</v>
      </c>
      <c r="AE66" s="2">
        <f t="shared" ref="AE66:AF69" si="100">ROUND((EU66),6)</f>
        <v>0</v>
      </c>
      <c r="AF66" s="2">
        <f t="shared" si="100"/>
        <v>0</v>
      </c>
      <c r="AG66" s="2">
        <f t="shared" si="79"/>
        <v>0</v>
      </c>
      <c r="AH66" s="2">
        <f t="shared" ref="AH66:AI69" si="101">(EW66)</f>
        <v>0</v>
      </c>
      <c r="AI66" s="2">
        <f t="shared" si="101"/>
        <v>0</v>
      </c>
      <c r="AJ66" s="2">
        <f t="shared" si="80"/>
        <v>0</v>
      </c>
      <c r="AK66" s="2">
        <v>0</v>
      </c>
      <c r="AL66" s="2">
        <v>0</v>
      </c>
      <c r="AM66" s="2">
        <v>0</v>
      </c>
      <c r="AN66" s="2">
        <v>0</v>
      </c>
      <c r="AO66" s="2">
        <v>0</v>
      </c>
      <c r="AP66" s="2">
        <v>0</v>
      </c>
      <c r="AQ66" s="2">
        <v>0</v>
      </c>
      <c r="AR66" s="2">
        <v>0</v>
      </c>
      <c r="AS66" s="2">
        <v>0</v>
      </c>
      <c r="AT66" s="2">
        <v>111</v>
      </c>
      <c r="AU66" s="2">
        <v>64</v>
      </c>
      <c r="AV66" s="2">
        <v>1</v>
      </c>
      <c r="AW66" s="2">
        <v>1</v>
      </c>
      <c r="AX66" s="2"/>
      <c r="AY66" s="2"/>
      <c r="AZ66" s="2">
        <v>1</v>
      </c>
      <c r="BA66" s="2">
        <v>1</v>
      </c>
      <c r="BB66" s="2">
        <v>1</v>
      </c>
      <c r="BC66" s="2">
        <v>1</v>
      </c>
      <c r="BD66" s="2" t="s">
        <v>6</v>
      </c>
      <c r="BE66" s="2" t="s">
        <v>6</v>
      </c>
      <c r="BF66" s="2" t="s">
        <v>6</v>
      </c>
      <c r="BG66" s="2" t="s">
        <v>6</v>
      </c>
      <c r="BH66" s="2">
        <v>3</v>
      </c>
      <c r="BI66" s="2">
        <v>1</v>
      </c>
      <c r="BJ66" s="2" t="s">
        <v>6</v>
      </c>
      <c r="BK66" s="2"/>
      <c r="BL66" s="2"/>
      <c r="BM66" s="2">
        <v>11001</v>
      </c>
      <c r="BN66" s="2">
        <v>0</v>
      </c>
      <c r="BO66" s="2" t="s">
        <v>6</v>
      </c>
      <c r="BP66" s="2">
        <v>0</v>
      </c>
      <c r="BQ66" s="2">
        <v>2</v>
      </c>
      <c r="BR66" s="2">
        <v>0</v>
      </c>
      <c r="BS66" s="2">
        <v>1</v>
      </c>
      <c r="BT66" s="2">
        <v>1</v>
      </c>
      <c r="BU66" s="2">
        <v>1</v>
      </c>
      <c r="BV66" s="2">
        <v>1</v>
      </c>
      <c r="BW66" s="2">
        <v>1</v>
      </c>
      <c r="BX66" s="2">
        <v>1</v>
      </c>
      <c r="BY66" s="2" t="s">
        <v>6</v>
      </c>
      <c r="BZ66" s="2">
        <v>123</v>
      </c>
      <c r="CA66" s="2">
        <v>75</v>
      </c>
      <c r="CB66" s="2"/>
      <c r="CC66" s="2"/>
      <c r="CD66" s="2"/>
      <c r="CE66" s="2"/>
      <c r="CF66" s="2">
        <v>0</v>
      </c>
      <c r="CG66" s="2">
        <v>0</v>
      </c>
      <c r="CH66" s="2"/>
      <c r="CI66" s="2"/>
      <c r="CJ66" s="2"/>
      <c r="CK66" s="2"/>
      <c r="CL66" s="2"/>
      <c r="CM66" s="2">
        <v>0</v>
      </c>
      <c r="CN66" s="2" t="s">
        <v>6</v>
      </c>
      <c r="CO66" s="2">
        <v>0</v>
      </c>
      <c r="CP66" s="2">
        <f t="shared" si="81"/>
        <v>0</v>
      </c>
      <c r="CQ66" s="2">
        <f t="shared" si="82"/>
        <v>0</v>
      </c>
      <c r="CR66" s="2">
        <f t="shared" si="83"/>
        <v>0</v>
      </c>
      <c r="CS66" s="2">
        <f t="shared" si="84"/>
        <v>0</v>
      </c>
      <c r="CT66" s="2">
        <f t="shared" si="85"/>
        <v>0</v>
      </c>
      <c r="CU66" s="2">
        <f t="shared" si="86"/>
        <v>0</v>
      </c>
      <c r="CV66" s="2">
        <f t="shared" si="87"/>
        <v>0</v>
      </c>
      <c r="CW66" s="2">
        <f t="shared" si="88"/>
        <v>0</v>
      </c>
      <c r="CX66" s="2">
        <f t="shared" si="89"/>
        <v>0</v>
      </c>
      <c r="CY66" s="2">
        <f t="shared" si="90"/>
        <v>0</v>
      </c>
      <c r="CZ66" s="2">
        <f t="shared" si="91"/>
        <v>0</v>
      </c>
      <c r="DA66" s="2"/>
      <c r="DB66" s="2"/>
      <c r="DC66" s="2" t="s">
        <v>6</v>
      </c>
      <c r="DD66" s="2" t="s">
        <v>6</v>
      </c>
      <c r="DE66" s="2" t="s">
        <v>6</v>
      </c>
      <c r="DF66" s="2" t="s">
        <v>6</v>
      </c>
      <c r="DG66" s="2" t="s">
        <v>6</v>
      </c>
      <c r="DH66" s="2" t="s">
        <v>6</v>
      </c>
      <c r="DI66" s="2" t="s">
        <v>6</v>
      </c>
      <c r="DJ66" s="2" t="s">
        <v>6</v>
      </c>
      <c r="DK66" s="2" t="s">
        <v>6</v>
      </c>
      <c r="DL66" s="2" t="s">
        <v>6</v>
      </c>
      <c r="DM66" s="2" t="s">
        <v>6</v>
      </c>
      <c r="DN66" s="2">
        <v>0</v>
      </c>
      <c r="DO66" s="2">
        <v>0</v>
      </c>
      <c r="DP66" s="2">
        <v>1</v>
      </c>
      <c r="DQ66" s="2">
        <v>1</v>
      </c>
      <c r="DR66" s="2"/>
      <c r="DS66" s="2"/>
      <c r="DT66" s="2"/>
      <c r="DU66" s="2">
        <v>1007</v>
      </c>
      <c r="DV66" s="2" t="s">
        <v>96</v>
      </c>
      <c r="DW66" s="2" t="s">
        <v>96</v>
      </c>
      <c r="DX66" s="2">
        <v>1</v>
      </c>
      <c r="DY66" s="2"/>
      <c r="DZ66" s="2"/>
      <c r="EA66" s="2"/>
      <c r="EB66" s="2"/>
      <c r="EC66" s="2"/>
      <c r="ED66" s="2"/>
      <c r="EE66" s="2">
        <v>16510488</v>
      </c>
      <c r="EF66" s="2">
        <v>2</v>
      </c>
      <c r="EG66" s="2" t="s">
        <v>20</v>
      </c>
      <c r="EH66" s="2">
        <v>0</v>
      </c>
      <c r="EI66" s="2" t="s">
        <v>6</v>
      </c>
      <c r="EJ66" s="2">
        <v>1</v>
      </c>
      <c r="EK66" s="2">
        <v>11001</v>
      </c>
      <c r="EL66" s="2" t="s">
        <v>30</v>
      </c>
      <c r="EM66" s="2" t="s">
        <v>110</v>
      </c>
      <c r="EN66" s="2"/>
      <c r="EO66" s="2" t="s">
        <v>6</v>
      </c>
      <c r="EP66" s="2"/>
      <c r="EQ66" s="2">
        <v>0</v>
      </c>
      <c r="ER66" s="2">
        <v>0</v>
      </c>
      <c r="ES66" s="2">
        <v>0</v>
      </c>
      <c r="ET66" s="2">
        <v>0</v>
      </c>
      <c r="EU66" s="2">
        <v>0</v>
      </c>
      <c r="EV66" s="2">
        <v>0</v>
      </c>
      <c r="EW66" s="2">
        <v>0</v>
      </c>
      <c r="EX66" s="2">
        <v>0</v>
      </c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>
        <v>0</v>
      </c>
      <c r="FR66" s="2">
        <f t="shared" si="92"/>
        <v>0</v>
      </c>
      <c r="FS66" s="2">
        <v>0</v>
      </c>
      <c r="FT66" s="2" t="s">
        <v>23</v>
      </c>
      <c r="FU66" s="2" t="s">
        <v>24</v>
      </c>
      <c r="FV66" s="2"/>
      <c r="FW66" s="2"/>
      <c r="FX66" s="2">
        <v>110.7</v>
      </c>
      <c r="FY66" s="2">
        <v>63.75</v>
      </c>
      <c r="FZ66" s="2"/>
      <c r="GA66" s="2" t="s">
        <v>6</v>
      </c>
      <c r="GB66" s="2"/>
      <c r="GC66" s="2"/>
      <c r="GD66" s="2">
        <v>0</v>
      </c>
      <c r="GE66" s="2"/>
      <c r="GF66" s="2">
        <v>-2113302258</v>
      </c>
      <c r="GG66" s="2">
        <v>2</v>
      </c>
      <c r="GH66" s="2">
        <v>1</v>
      </c>
      <c r="GI66" s="2">
        <v>-2</v>
      </c>
      <c r="GJ66" s="2">
        <v>0</v>
      </c>
      <c r="GK66" s="2">
        <f>ROUND(R66*(R12)/100,2)</f>
        <v>0</v>
      </c>
      <c r="GL66" s="2">
        <f t="shared" si="93"/>
        <v>0</v>
      </c>
      <c r="GM66" s="2">
        <f t="shared" si="94"/>
        <v>0</v>
      </c>
      <c r="GN66" s="2">
        <f t="shared" si="95"/>
        <v>0</v>
      </c>
      <c r="GO66" s="2">
        <f t="shared" si="96"/>
        <v>0</v>
      </c>
      <c r="GP66" s="2">
        <f t="shared" si="97"/>
        <v>0</v>
      </c>
      <c r="GQ66" s="2"/>
      <c r="GR66" s="2">
        <v>0</v>
      </c>
      <c r="GS66" s="2">
        <v>3</v>
      </c>
      <c r="GT66" s="2">
        <v>0</v>
      </c>
      <c r="GU66" s="2" t="s">
        <v>6</v>
      </c>
      <c r="GV66" s="2">
        <f t="shared" si="98"/>
        <v>0</v>
      </c>
      <c r="GW66" s="2">
        <v>1</v>
      </c>
      <c r="GX66" s="2">
        <f t="shared" si="99"/>
        <v>0</v>
      </c>
      <c r="GY66" s="2"/>
      <c r="GZ66" s="2"/>
      <c r="HA66" s="2">
        <v>0</v>
      </c>
      <c r="HB66" s="2">
        <v>0</v>
      </c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>
        <v>0</v>
      </c>
      <c r="IL66" s="2"/>
      <c r="IM66" s="2"/>
      <c r="IN66" s="2"/>
      <c r="IO66" s="2"/>
      <c r="IP66" s="2"/>
      <c r="IQ66" s="2"/>
      <c r="IR66" s="2"/>
      <c r="IS66" s="2"/>
      <c r="IT66" s="2"/>
      <c r="IU66" s="2"/>
    </row>
    <row r="67" spans="1:255" x14ac:dyDescent="0.2">
      <c r="A67">
        <v>18</v>
      </c>
      <c r="B67">
        <v>1</v>
      </c>
      <c r="C67">
        <v>97</v>
      </c>
      <c r="E67" t="s">
        <v>111</v>
      </c>
      <c r="F67" t="s">
        <v>112</v>
      </c>
      <c r="G67" t="s">
        <v>113</v>
      </c>
      <c r="H67" t="s">
        <v>96</v>
      </c>
      <c r="I67">
        <f>I65*J67</f>
        <v>0.35802</v>
      </c>
      <c r="J67">
        <v>2.04</v>
      </c>
      <c r="O67">
        <f t="shared" si="67"/>
        <v>0</v>
      </c>
      <c r="P67">
        <f t="shared" si="68"/>
        <v>0</v>
      </c>
      <c r="Q67">
        <f t="shared" si="69"/>
        <v>0</v>
      </c>
      <c r="R67">
        <f t="shared" si="70"/>
        <v>0</v>
      </c>
      <c r="S67">
        <f t="shared" si="71"/>
        <v>0</v>
      </c>
      <c r="T67">
        <f t="shared" si="72"/>
        <v>0</v>
      </c>
      <c r="U67">
        <f t="shared" si="73"/>
        <v>0</v>
      </c>
      <c r="V67">
        <f t="shared" si="74"/>
        <v>0</v>
      </c>
      <c r="W67">
        <f t="shared" si="75"/>
        <v>0</v>
      </c>
      <c r="X67">
        <f t="shared" si="76"/>
        <v>0</v>
      </c>
      <c r="Y67">
        <f t="shared" si="77"/>
        <v>0</v>
      </c>
      <c r="AA67">
        <v>16687824</v>
      </c>
      <c r="AB67">
        <f t="shared" si="78"/>
        <v>0</v>
      </c>
      <c r="AC67">
        <f t="shared" si="33"/>
        <v>0</v>
      </c>
      <c r="AD67">
        <f>ROUND((((ET67)-(EU67))+AE67),6)</f>
        <v>0</v>
      </c>
      <c r="AE67">
        <f t="shared" si="100"/>
        <v>0</v>
      </c>
      <c r="AF67">
        <f t="shared" si="100"/>
        <v>0</v>
      </c>
      <c r="AG67">
        <f t="shared" si="79"/>
        <v>0</v>
      </c>
      <c r="AH67">
        <f t="shared" si="101"/>
        <v>0</v>
      </c>
      <c r="AI67">
        <f t="shared" si="101"/>
        <v>0</v>
      </c>
      <c r="AJ67">
        <f t="shared" si="80"/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111</v>
      </c>
      <c r="AU67">
        <v>64</v>
      </c>
      <c r="AV67">
        <v>1</v>
      </c>
      <c r="AW67">
        <v>1</v>
      </c>
      <c r="AZ67">
        <v>7.13</v>
      </c>
      <c r="BA67">
        <v>1</v>
      </c>
      <c r="BB67">
        <v>1</v>
      </c>
      <c r="BC67">
        <v>7.13</v>
      </c>
      <c r="BD67" t="s">
        <v>6</v>
      </c>
      <c r="BE67" t="s">
        <v>6</v>
      </c>
      <c r="BF67" t="s">
        <v>6</v>
      </c>
      <c r="BG67" t="s">
        <v>6</v>
      </c>
      <c r="BH67">
        <v>3</v>
      </c>
      <c r="BI67">
        <v>1</v>
      </c>
      <c r="BJ67" t="s">
        <v>6</v>
      </c>
      <c r="BM67">
        <v>11001</v>
      </c>
      <c r="BN67">
        <v>0</v>
      </c>
      <c r="BO67" t="s">
        <v>6</v>
      </c>
      <c r="BP67">
        <v>0</v>
      </c>
      <c r="BQ67">
        <v>2</v>
      </c>
      <c r="BR67">
        <v>0</v>
      </c>
      <c r="BS67">
        <v>1</v>
      </c>
      <c r="BT67">
        <v>1</v>
      </c>
      <c r="BU67">
        <v>1</v>
      </c>
      <c r="BV67">
        <v>1</v>
      </c>
      <c r="BW67">
        <v>1</v>
      </c>
      <c r="BX67">
        <v>1</v>
      </c>
      <c r="BY67" t="s">
        <v>6</v>
      </c>
      <c r="BZ67">
        <v>123</v>
      </c>
      <c r="CA67">
        <v>75</v>
      </c>
      <c r="CF67">
        <v>0</v>
      </c>
      <c r="CG67">
        <v>0</v>
      </c>
      <c r="CM67">
        <v>0</v>
      </c>
      <c r="CN67" t="s">
        <v>6</v>
      </c>
      <c r="CO67">
        <v>0</v>
      </c>
      <c r="CP67">
        <f t="shared" si="81"/>
        <v>0</v>
      </c>
      <c r="CQ67">
        <f t="shared" si="82"/>
        <v>0</v>
      </c>
      <c r="CR67">
        <f t="shared" si="83"/>
        <v>0</v>
      </c>
      <c r="CS67">
        <f t="shared" si="84"/>
        <v>0</v>
      </c>
      <c r="CT67">
        <f t="shared" si="85"/>
        <v>0</v>
      </c>
      <c r="CU67">
        <f t="shared" si="86"/>
        <v>0</v>
      </c>
      <c r="CV67">
        <f t="shared" si="87"/>
        <v>0</v>
      </c>
      <c r="CW67">
        <f t="shared" si="88"/>
        <v>0</v>
      </c>
      <c r="CX67">
        <f t="shared" si="89"/>
        <v>0</v>
      </c>
      <c r="CY67">
        <f t="shared" si="90"/>
        <v>0</v>
      </c>
      <c r="CZ67">
        <f t="shared" si="91"/>
        <v>0</v>
      </c>
      <c r="DC67" t="s">
        <v>6</v>
      </c>
      <c r="DD67" t="s">
        <v>6</v>
      </c>
      <c r="DE67" t="s">
        <v>6</v>
      </c>
      <c r="DF67" t="s">
        <v>6</v>
      </c>
      <c r="DG67" t="s">
        <v>6</v>
      </c>
      <c r="DH67" t="s">
        <v>6</v>
      </c>
      <c r="DI67" t="s">
        <v>6</v>
      </c>
      <c r="DJ67" t="s">
        <v>6</v>
      </c>
      <c r="DK67" t="s">
        <v>6</v>
      </c>
      <c r="DL67" t="s">
        <v>6</v>
      </c>
      <c r="DM67" t="s">
        <v>6</v>
      </c>
      <c r="DN67">
        <v>0</v>
      </c>
      <c r="DO67">
        <v>0</v>
      </c>
      <c r="DP67">
        <v>1</v>
      </c>
      <c r="DQ67">
        <v>1</v>
      </c>
      <c r="DU67">
        <v>1007</v>
      </c>
      <c r="DV67" t="s">
        <v>96</v>
      </c>
      <c r="DW67" t="s">
        <v>96</v>
      </c>
      <c r="DX67">
        <v>1</v>
      </c>
      <c r="EE67">
        <v>16510488</v>
      </c>
      <c r="EF67">
        <v>2</v>
      </c>
      <c r="EG67" t="s">
        <v>20</v>
      </c>
      <c r="EH67">
        <v>0</v>
      </c>
      <c r="EI67" t="s">
        <v>6</v>
      </c>
      <c r="EJ67">
        <v>1</v>
      </c>
      <c r="EK67">
        <v>11001</v>
      </c>
      <c r="EL67" t="s">
        <v>30</v>
      </c>
      <c r="EM67" t="s">
        <v>110</v>
      </c>
      <c r="EO67" t="s">
        <v>6</v>
      </c>
      <c r="EQ67">
        <v>0</v>
      </c>
      <c r="ER67">
        <v>0</v>
      </c>
      <c r="ES67">
        <v>0</v>
      </c>
      <c r="ET67">
        <v>0</v>
      </c>
      <c r="EU67">
        <v>0</v>
      </c>
      <c r="EV67">
        <v>0</v>
      </c>
      <c r="EW67">
        <v>0</v>
      </c>
      <c r="EX67">
        <v>0</v>
      </c>
      <c r="FQ67">
        <v>0</v>
      </c>
      <c r="FR67">
        <f t="shared" si="92"/>
        <v>0</v>
      </c>
      <c r="FS67">
        <v>0</v>
      </c>
      <c r="FT67" t="s">
        <v>23</v>
      </c>
      <c r="FU67" t="s">
        <v>24</v>
      </c>
      <c r="FX67">
        <v>110.7</v>
      </c>
      <c r="FY67">
        <v>63.75</v>
      </c>
      <c r="GA67" t="s">
        <v>6</v>
      </c>
      <c r="GD67">
        <v>0</v>
      </c>
      <c r="GF67">
        <v>-2113302258</v>
      </c>
      <c r="GG67">
        <v>1</v>
      </c>
      <c r="GH67">
        <v>1</v>
      </c>
      <c r="GI67">
        <v>4</v>
      </c>
      <c r="GJ67">
        <v>0</v>
      </c>
      <c r="GK67">
        <f>ROUND(R67*(S12)/100,2)</f>
        <v>0</v>
      </c>
      <c r="GL67">
        <f t="shared" si="93"/>
        <v>0</v>
      </c>
      <c r="GM67">
        <f t="shared" si="94"/>
        <v>0</v>
      </c>
      <c r="GN67">
        <f t="shared" si="95"/>
        <v>0</v>
      </c>
      <c r="GO67">
        <f t="shared" si="96"/>
        <v>0</v>
      </c>
      <c r="GP67">
        <f t="shared" si="97"/>
        <v>0</v>
      </c>
      <c r="GR67">
        <v>0</v>
      </c>
      <c r="GS67">
        <v>3</v>
      </c>
      <c r="GT67">
        <v>0</v>
      </c>
      <c r="GU67" t="s">
        <v>6</v>
      </c>
      <c r="GV67">
        <f t="shared" si="98"/>
        <v>0</v>
      </c>
      <c r="GW67">
        <v>1</v>
      </c>
      <c r="GX67">
        <f t="shared" si="99"/>
        <v>0</v>
      </c>
      <c r="HA67">
        <v>0</v>
      </c>
      <c r="HB67">
        <v>0</v>
      </c>
      <c r="IK67">
        <v>0</v>
      </c>
    </row>
    <row r="68" spans="1:255" x14ac:dyDescent="0.2">
      <c r="A68" s="2">
        <v>18</v>
      </c>
      <c r="B68" s="2">
        <v>1</v>
      </c>
      <c r="C68" s="2">
        <v>91</v>
      </c>
      <c r="D68" s="2"/>
      <c r="E68" s="2" t="s">
        <v>114</v>
      </c>
      <c r="F68" s="2" t="s">
        <v>115</v>
      </c>
      <c r="G68" s="2" t="s">
        <v>116</v>
      </c>
      <c r="H68" s="2" t="s">
        <v>96</v>
      </c>
      <c r="I68" s="2">
        <f>I64*J68</f>
        <v>0.35802</v>
      </c>
      <c r="J68" s="2">
        <v>2.04</v>
      </c>
      <c r="K68" s="2"/>
      <c r="L68" s="2"/>
      <c r="M68" s="2"/>
      <c r="N68" s="2"/>
      <c r="O68" s="2">
        <f t="shared" si="67"/>
        <v>186.1</v>
      </c>
      <c r="P68" s="2">
        <f t="shared" si="68"/>
        <v>186.1</v>
      </c>
      <c r="Q68" s="2">
        <f t="shared" si="69"/>
        <v>0</v>
      </c>
      <c r="R68" s="2">
        <f t="shared" si="70"/>
        <v>0</v>
      </c>
      <c r="S68" s="2">
        <f t="shared" si="71"/>
        <v>0</v>
      </c>
      <c r="T68" s="2">
        <f t="shared" si="72"/>
        <v>0</v>
      </c>
      <c r="U68" s="2">
        <f t="shared" si="73"/>
        <v>0</v>
      </c>
      <c r="V68" s="2">
        <f t="shared" si="74"/>
        <v>0</v>
      </c>
      <c r="W68" s="2">
        <f t="shared" si="75"/>
        <v>0</v>
      </c>
      <c r="X68" s="2">
        <f t="shared" si="76"/>
        <v>0</v>
      </c>
      <c r="Y68" s="2">
        <f t="shared" si="77"/>
        <v>0</v>
      </c>
      <c r="Z68" s="2"/>
      <c r="AA68" s="2">
        <v>16687810</v>
      </c>
      <c r="AB68" s="2">
        <f t="shared" si="78"/>
        <v>519.79999999999995</v>
      </c>
      <c r="AC68" s="2">
        <f t="shared" si="33"/>
        <v>519.79999999999995</v>
      </c>
      <c r="AD68" s="2">
        <f>ROUND((((ET68)-(EU68))+AE68),6)</f>
        <v>0</v>
      </c>
      <c r="AE68" s="2">
        <f t="shared" si="100"/>
        <v>0</v>
      </c>
      <c r="AF68" s="2">
        <f t="shared" si="100"/>
        <v>0</v>
      </c>
      <c r="AG68" s="2">
        <f t="shared" si="79"/>
        <v>0</v>
      </c>
      <c r="AH68" s="2">
        <f t="shared" si="101"/>
        <v>0</v>
      </c>
      <c r="AI68" s="2">
        <f t="shared" si="101"/>
        <v>0</v>
      </c>
      <c r="AJ68" s="2">
        <f t="shared" si="80"/>
        <v>0</v>
      </c>
      <c r="AK68" s="2">
        <v>519.79999999999995</v>
      </c>
      <c r="AL68" s="2">
        <v>519.79999999999995</v>
      </c>
      <c r="AM68" s="2">
        <v>0</v>
      </c>
      <c r="AN68" s="2">
        <v>0</v>
      </c>
      <c r="AO68" s="2">
        <v>0</v>
      </c>
      <c r="AP68" s="2">
        <v>0</v>
      </c>
      <c r="AQ68" s="2">
        <v>0</v>
      </c>
      <c r="AR68" s="2">
        <v>0</v>
      </c>
      <c r="AS68" s="2">
        <v>0</v>
      </c>
      <c r="AT68" s="2">
        <v>111</v>
      </c>
      <c r="AU68" s="2">
        <v>64</v>
      </c>
      <c r="AV68" s="2">
        <v>1</v>
      </c>
      <c r="AW68" s="2">
        <v>1</v>
      </c>
      <c r="AX68" s="2"/>
      <c r="AY68" s="2"/>
      <c r="AZ68" s="2">
        <v>1</v>
      </c>
      <c r="BA68" s="2">
        <v>1</v>
      </c>
      <c r="BB68" s="2">
        <v>1</v>
      </c>
      <c r="BC68" s="2">
        <v>1</v>
      </c>
      <c r="BD68" s="2" t="s">
        <v>6</v>
      </c>
      <c r="BE68" s="2" t="s">
        <v>6</v>
      </c>
      <c r="BF68" s="2" t="s">
        <v>6</v>
      </c>
      <c r="BG68" s="2" t="s">
        <v>6</v>
      </c>
      <c r="BH68" s="2">
        <v>3</v>
      </c>
      <c r="BI68" s="2">
        <v>1</v>
      </c>
      <c r="BJ68" s="2" t="s">
        <v>117</v>
      </c>
      <c r="BK68" s="2"/>
      <c r="BL68" s="2"/>
      <c r="BM68" s="2">
        <v>11001</v>
      </c>
      <c r="BN68" s="2">
        <v>0</v>
      </c>
      <c r="BO68" s="2" t="s">
        <v>6</v>
      </c>
      <c r="BP68" s="2">
        <v>0</v>
      </c>
      <c r="BQ68" s="2">
        <v>2</v>
      </c>
      <c r="BR68" s="2">
        <v>0</v>
      </c>
      <c r="BS68" s="2">
        <v>1</v>
      </c>
      <c r="BT68" s="2">
        <v>1</v>
      </c>
      <c r="BU68" s="2">
        <v>1</v>
      </c>
      <c r="BV68" s="2">
        <v>1</v>
      </c>
      <c r="BW68" s="2">
        <v>1</v>
      </c>
      <c r="BX68" s="2">
        <v>1</v>
      </c>
      <c r="BY68" s="2" t="s">
        <v>6</v>
      </c>
      <c r="BZ68" s="2">
        <v>123</v>
      </c>
      <c r="CA68" s="2">
        <v>75</v>
      </c>
      <c r="CB68" s="2"/>
      <c r="CC68" s="2"/>
      <c r="CD68" s="2"/>
      <c r="CE68" s="2"/>
      <c r="CF68" s="2">
        <v>0</v>
      </c>
      <c r="CG68" s="2">
        <v>0</v>
      </c>
      <c r="CH68" s="2"/>
      <c r="CI68" s="2"/>
      <c r="CJ68" s="2"/>
      <c r="CK68" s="2"/>
      <c r="CL68" s="2"/>
      <c r="CM68" s="2">
        <v>0</v>
      </c>
      <c r="CN68" s="2" t="s">
        <v>6</v>
      </c>
      <c r="CO68" s="2">
        <v>0</v>
      </c>
      <c r="CP68" s="2">
        <f t="shared" si="81"/>
        <v>186.1</v>
      </c>
      <c r="CQ68" s="2">
        <f t="shared" si="82"/>
        <v>519.79999999999995</v>
      </c>
      <c r="CR68" s="2">
        <f t="shared" si="83"/>
        <v>0</v>
      </c>
      <c r="CS68" s="2">
        <f t="shared" si="84"/>
        <v>0</v>
      </c>
      <c r="CT68" s="2">
        <f t="shared" si="85"/>
        <v>0</v>
      </c>
      <c r="CU68" s="2">
        <f t="shared" si="86"/>
        <v>0</v>
      </c>
      <c r="CV68" s="2">
        <f t="shared" si="87"/>
        <v>0</v>
      </c>
      <c r="CW68" s="2">
        <f t="shared" si="88"/>
        <v>0</v>
      </c>
      <c r="CX68" s="2">
        <f t="shared" si="89"/>
        <v>0</v>
      </c>
      <c r="CY68" s="2">
        <f t="shared" si="90"/>
        <v>0</v>
      </c>
      <c r="CZ68" s="2">
        <f t="shared" si="91"/>
        <v>0</v>
      </c>
      <c r="DA68" s="2"/>
      <c r="DB68" s="2"/>
      <c r="DC68" s="2" t="s">
        <v>6</v>
      </c>
      <c r="DD68" s="2" t="s">
        <v>6</v>
      </c>
      <c r="DE68" s="2" t="s">
        <v>6</v>
      </c>
      <c r="DF68" s="2" t="s">
        <v>6</v>
      </c>
      <c r="DG68" s="2" t="s">
        <v>6</v>
      </c>
      <c r="DH68" s="2" t="s">
        <v>6</v>
      </c>
      <c r="DI68" s="2" t="s">
        <v>6</v>
      </c>
      <c r="DJ68" s="2" t="s">
        <v>6</v>
      </c>
      <c r="DK68" s="2" t="s">
        <v>6</v>
      </c>
      <c r="DL68" s="2" t="s">
        <v>6</v>
      </c>
      <c r="DM68" s="2" t="s">
        <v>6</v>
      </c>
      <c r="DN68" s="2">
        <v>0</v>
      </c>
      <c r="DO68" s="2">
        <v>0</v>
      </c>
      <c r="DP68" s="2">
        <v>1</v>
      </c>
      <c r="DQ68" s="2">
        <v>1</v>
      </c>
      <c r="DR68" s="2"/>
      <c r="DS68" s="2"/>
      <c r="DT68" s="2"/>
      <c r="DU68" s="2">
        <v>1007</v>
      </c>
      <c r="DV68" s="2" t="s">
        <v>96</v>
      </c>
      <c r="DW68" s="2" t="s">
        <v>96</v>
      </c>
      <c r="DX68" s="2">
        <v>1</v>
      </c>
      <c r="DY68" s="2"/>
      <c r="DZ68" s="2"/>
      <c r="EA68" s="2"/>
      <c r="EB68" s="2"/>
      <c r="EC68" s="2"/>
      <c r="ED68" s="2"/>
      <c r="EE68" s="2">
        <v>16510488</v>
      </c>
      <c r="EF68" s="2">
        <v>2</v>
      </c>
      <c r="EG68" s="2" t="s">
        <v>20</v>
      </c>
      <c r="EH68" s="2">
        <v>0</v>
      </c>
      <c r="EI68" s="2" t="s">
        <v>6</v>
      </c>
      <c r="EJ68" s="2">
        <v>1</v>
      </c>
      <c r="EK68" s="2">
        <v>11001</v>
      </c>
      <c r="EL68" s="2" t="s">
        <v>30</v>
      </c>
      <c r="EM68" s="2" t="s">
        <v>110</v>
      </c>
      <c r="EN68" s="2"/>
      <c r="EO68" s="2" t="s">
        <v>6</v>
      </c>
      <c r="EP68" s="2"/>
      <c r="EQ68" s="2">
        <v>0</v>
      </c>
      <c r="ER68" s="2">
        <v>519.79999999999995</v>
      </c>
      <c r="ES68" s="2">
        <v>519.79999999999995</v>
      </c>
      <c r="ET68" s="2">
        <v>0</v>
      </c>
      <c r="EU68" s="2">
        <v>0</v>
      </c>
      <c r="EV68" s="2">
        <v>0</v>
      </c>
      <c r="EW68" s="2">
        <v>0</v>
      </c>
      <c r="EX68" s="2">
        <v>0</v>
      </c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>
        <v>0</v>
      </c>
      <c r="FR68" s="2">
        <f t="shared" si="92"/>
        <v>0</v>
      </c>
      <c r="FS68" s="2">
        <v>0</v>
      </c>
      <c r="FT68" s="2" t="s">
        <v>23</v>
      </c>
      <c r="FU68" s="2" t="s">
        <v>24</v>
      </c>
      <c r="FV68" s="2"/>
      <c r="FW68" s="2"/>
      <c r="FX68" s="2">
        <v>110.7</v>
      </c>
      <c r="FY68" s="2">
        <v>63.75</v>
      </c>
      <c r="FZ68" s="2"/>
      <c r="GA68" s="2" t="s">
        <v>6</v>
      </c>
      <c r="GB68" s="2"/>
      <c r="GC68" s="2"/>
      <c r="GD68" s="2">
        <v>0</v>
      </c>
      <c r="GE68" s="2"/>
      <c r="GF68" s="2">
        <v>519185539</v>
      </c>
      <c r="GG68" s="2">
        <v>2</v>
      </c>
      <c r="GH68" s="2">
        <v>1</v>
      </c>
      <c r="GI68" s="2">
        <v>-2</v>
      </c>
      <c r="GJ68" s="2">
        <v>0</v>
      </c>
      <c r="GK68" s="2">
        <f>ROUND(R68*(R12)/100,2)</f>
        <v>0</v>
      </c>
      <c r="GL68" s="2">
        <f t="shared" si="93"/>
        <v>0</v>
      </c>
      <c r="GM68" s="2">
        <f t="shared" si="94"/>
        <v>186.1</v>
      </c>
      <c r="GN68" s="2">
        <f t="shared" si="95"/>
        <v>186.1</v>
      </c>
      <c r="GO68" s="2">
        <f t="shared" si="96"/>
        <v>0</v>
      </c>
      <c r="GP68" s="2">
        <f t="shared" si="97"/>
        <v>0</v>
      </c>
      <c r="GQ68" s="2"/>
      <c r="GR68" s="2">
        <v>0</v>
      </c>
      <c r="GS68" s="2">
        <v>3</v>
      </c>
      <c r="GT68" s="2">
        <v>0</v>
      </c>
      <c r="GU68" s="2" t="s">
        <v>6</v>
      </c>
      <c r="GV68" s="2">
        <f t="shared" si="98"/>
        <v>0</v>
      </c>
      <c r="GW68" s="2">
        <v>1</v>
      </c>
      <c r="GX68" s="2">
        <f t="shared" si="99"/>
        <v>0</v>
      </c>
      <c r="GY68" s="2"/>
      <c r="GZ68" s="2"/>
      <c r="HA68" s="2">
        <v>0</v>
      </c>
      <c r="HB68" s="2">
        <v>0</v>
      </c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>
        <v>0</v>
      </c>
      <c r="IL68" s="2"/>
      <c r="IM68" s="2"/>
      <c r="IN68" s="2"/>
      <c r="IO68" s="2"/>
      <c r="IP68" s="2"/>
      <c r="IQ68" s="2"/>
      <c r="IR68" s="2"/>
      <c r="IS68" s="2"/>
      <c r="IT68" s="2"/>
      <c r="IU68" s="2"/>
    </row>
    <row r="69" spans="1:255" x14ac:dyDescent="0.2">
      <c r="A69">
        <v>18</v>
      </c>
      <c r="B69">
        <v>1</v>
      </c>
      <c r="C69">
        <v>98</v>
      </c>
      <c r="E69" t="s">
        <v>114</v>
      </c>
      <c r="F69" t="s">
        <v>115</v>
      </c>
      <c r="G69" t="s">
        <v>116</v>
      </c>
      <c r="H69" t="s">
        <v>96</v>
      </c>
      <c r="I69">
        <f>I65*J69</f>
        <v>0.35802</v>
      </c>
      <c r="J69">
        <v>2.04</v>
      </c>
      <c r="O69">
        <f t="shared" si="67"/>
        <v>1326.88</v>
      </c>
      <c r="P69">
        <f t="shared" si="68"/>
        <v>1326.88</v>
      </c>
      <c r="Q69">
        <f t="shared" si="69"/>
        <v>0</v>
      </c>
      <c r="R69">
        <f t="shared" si="70"/>
        <v>0</v>
      </c>
      <c r="S69">
        <f t="shared" si="71"/>
        <v>0</v>
      </c>
      <c r="T69">
        <f t="shared" si="72"/>
        <v>0</v>
      </c>
      <c r="U69">
        <f t="shared" si="73"/>
        <v>0</v>
      </c>
      <c r="V69">
        <f t="shared" si="74"/>
        <v>0</v>
      </c>
      <c r="W69">
        <f t="shared" si="75"/>
        <v>0</v>
      </c>
      <c r="X69">
        <f t="shared" si="76"/>
        <v>0</v>
      </c>
      <c r="Y69">
        <f t="shared" si="77"/>
        <v>0</v>
      </c>
      <c r="AA69">
        <v>16687824</v>
      </c>
      <c r="AB69">
        <f t="shared" si="78"/>
        <v>519.79999999999995</v>
      </c>
      <c r="AC69">
        <f t="shared" si="33"/>
        <v>519.79999999999995</v>
      </c>
      <c r="AD69">
        <f>ROUND((((ET69)-(EU69))+AE69),6)</f>
        <v>0</v>
      </c>
      <c r="AE69">
        <f t="shared" si="100"/>
        <v>0</v>
      </c>
      <c r="AF69">
        <f t="shared" si="100"/>
        <v>0</v>
      </c>
      <c r="AG69">
        <f t="shared" si="79"/>
        <v>0</v>
      </c>
      <c r="AH69">
        <f t="shared" si="101"/>
        <v>0</v>
      </c>
      <c r="AI69">
        <f t="shared" si="101"/>
        <v>0</v>
      </c>
      <c r="AJ69">
        <f t="shared" si="80"/>
        <v>0</v>
      </c>
      <c r="AK69">
        <v>519.79999999999995</v>
      </c>
      <c r="AL69">
        <v>519.79999999999995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111</v>
      </c>
      <c r="AU69">
        <v>64</v>
      </c>
      <c r="AV69">
        <v>1</v>
      </c>
      <c r="AW69">
        <v>1</v>
      </c>
      <c r="AZ69">
        <v>7.13</v>
      </c>
      <c r="BA69">
        <v>1</v>
      </c>
      <c r="BB69">
        <v>1</v>
      </c>
      <c r="BC69">
        <v>7.13</v>
      </c>
      <c r="BD69" t="s">
        <v>6</v>
      </c>
      <c r="BE69" t="s">
        <v>6</v>
      </c>
      <c r="BF69" t="s">
        <v>6</v>
      </c>
      <c r="BG69" t="s">
        <v>6</v>
      </c>
      <c r="BH69">
        <v>3</v>
      </c>
      <c r="BI69">
        <v>1</v>
      </c>
      <c r="BJ69" t="s">
        <v>117</v>
      </c>
      <c r="BM69">
        <v>11001</v>
      </c>
      <c r="BN69">
        <v>0</v>
      </c>
      <c r="BO69" t="s">
        <v>6</v>
      </c>
      <c r="BP69">
        <v>0</v>
      </c>
      <c r="BQ69">
        <v>2</v>
      </c>
      <c r="BR69">
        <v>0</v>
      </c>
      <c r="BS69">
        <v>1</v>
      </c>
      <c r="BT69">
        <v>1</v>
      </c>
      <c r="BU69">
        <v>1</v>
      </c>
      <c r="BV69">
        <v>1</v>
      </c>
      <c r="BW69">
        <v>1</v>
      </c>
      <c r="BX69">
        <v>1</v>
      </c>
      <c r="BY69" t="s">
        <v>6</v>
      </c>
      <c r="BZ69">
        <v>123</v>
      </c>
      <c r="CA69">
        <v>75</v>
      </c>
      <c r="CF69">
        <v>0</v>
      </c>
      <c r="CG69">
        <v>0</v>
      </c>
      <c r="CM69">
        <v>0</v>
      </c>
      <c r="CN69" t="s">
        <v>6</v>
      </c>
      <c r="CO69">
        <v>0</v>
      </c>
      <c r="CP69">
        <f t="shared" si="81"/>
        <v>1326.88</v>
      </c>
      <c r="CQ69">
        <f t="shared" si="82"/>
        <v>3706.1739999999995</v>
      </c>
      <c r="CR69">
        <f t="shared" si="83"/>
        <v>0</v>
      </c>
      <c r="CS69">
        <f t="shared" si="84"/>
        <v>0</v>
      </c>
      <c r="CT69">
        <f t="shared" si="85"/>
        <v>0</v>
      </c>
      <c r="CU69">
        <f t="shared" si="86"/>
        <v>0</v>
      </c>
      <c r="CV69">
        <f t="shared" si="87"/>
        <v>0</v>
      </c>
      <c r="CW69">
        <f t="shared" si="88"/>
        <v>0</v>
      </c>
      <c r="CX69">
        <f t="shared" si="89"/>
        <v>0</v>
      </c>
      <c r="CY69">
        <f t="shared" si="90"/>
        <v>0</v>
      </c>
      <c r="CZ69">
        <f t="shared" si="91"/>
        <v>0</v>
      </c>
      <c r="DC69" t="s">
        <v>6</v>
      </c>
      <c r="DD69" t="s">
        <v>6</v>
      </c>
      <c r="DE69" t="s">
        <v>6</v>
      </c>
      <c r="DF69" t="s">
        <v>6</v>
      </c>
      <c r="DG69" t="s">
        <v>6</v>
      </c>
      <c r="DH69" t="s">
        <v>6</v>
      </c>
      <c r="DI69" t="s">
        <v>6</v>
      </c>
      <c r="DJ69" t="s">
        <v>6</v>
      </c>
      <c r="DK69" t="s">
        <v>6</v>
      </c>
      <c r="DL69" t="s">
        <v>6</v>
      </c>
      <c r="DM69" t="s">
        <v>6</v>
      </c>
      <c r="DN69">
        <v>0</v>
      </c>
      <c r="DO69">
        <v>0</v>
      </c>
      <c r="DP69">
        <v>1</v>
      </c>
      <c r="DQ69">
        <v>1</v>
      </c>
      <c r="DU69">
        <v>1007</v>
      </c>
      <c r="DV69" t="s">
        <v>96</v>
      </c>
      <c r="DW69" t="s">
        <v>96</v>
      </c>
      <c r="DX69">
        <v>1</v>
      </c>
      <c r="EE69">
        <v>16510488</v>
      </c>
      <c r="EF69">
        <v>2</v>
      </c>
      <c r="EG69" t="s">
        <v>20</v>
      </c>
      <c r="EH69">
        <v>0</v>
      </c>
      <c r="EI69" t="s">
        <v>6</v>
      </c>
      <c r="EJ69">
        <v>1</v>
      </c>
      <c r="EK69">
        <v>11001</v>
      </c>
      <c r="EL69" t="s">
        <v>30</v>
      </c>
      <c r="EM69" t="s">
        <v>110</v>
      </c>
      <c r="EO69" t="s">
        <v>6</v>
      </c>
      <c r="EQ69">
        <v>0</v>
      </c>
      <c r="ER69">
        <v>519.79999999999995</v>
      </c>
      <c r="ES69">
        <v>519.79999999999995</v>
      </c>
      <c r="ET69">
        <v>0</v>
      </c>
      <c r="EU69">
        <v>0</v>
      </c>
      <c r="EV69">
        <v>0</v>
      </c>
      <c r="EW69">
        <v>0</v>
      </c>
      <c r="EX69">
        <v>0</v>
      </c>
      <c r="FQ69">
        <v>0</v>
      </c>
      <c r="FR69">
        <f t="shared" si="92"/>
        <v>0</v>
      </c>
      <c r="FS69">
        <v>0</v>
      </c>
      <c r="FT69" t="s">
        <v>23</v>
      </c>
      <c r="FU69" t="s">
        <v>24</v>
      </c>
      <c r="FX69">
        <v>110.7</v>
      </c>
      <c r="FY69">
        <v>63.75</v>
      </c>
      <c r="GA69" t="s">
        <v>6</v>
      </c>
      <c r="GD69">
        <v>0</v>
      </c>
      <c r="GF69">
        <v>519185539</v>
      </c>
      <c r="GG69">
        <v>1</v>
      </c>
      <c r="GH69">
        <v>1</v>
      </c>
      <c r="GI69">
        <v>4</v>
      </c>
      <c r="GJ69">
        <v>0</v>
      </c>
      <c r="GK69">
        <f>ROUND(R69*(S12)/100,2)</f>
        <v>0</v>
      </c>
      <c r="GL69">
        <f t="shared" si="93"/>
        <v>0</v>
      </c>
      <c r="GM69">
        <f t="shared" si="94"/>
        <v>1326.88</v>
      </c>
      <c r="GN69">
        <f t="shared" si="95"/>
        <v>1326.88</v>
      </c>
      <c r="GO69">
        <f t="shared" si="96"/>
        <v>0</v>
      </c>
      <c r="GP69">
        <f t="shared" si="97"/>
        <v>0</v>
      </c>
      <c r="GR69">
        <v>0</v>
      </c>
      <c r="GS69">
        <v>3</v>
      </c>
      <c r="GT69">
        <v>0</v>
      </c>
      <c r="GU69" t="s">
        <v>6</v>
      </c>
      <c r="GV69">
        <f t="shared" si="98"/>
        <v>0</v>
      </c>
      <c r="GW69">
        <v>1</v>
      </c>
      <c r="GX69">
        <f t="shared" si="99"/>
        <v>0</v>
      </c>
      <c r="HA69">
        <v>0</v>
      </c>
      <c r="HB69">
        <v>0</v>
      </c>
      <c r="IK69">
        <v>0</v>
      </c>
    </row>
    <row r="70" spans="1:255" x14ac:dyDescent="0.2">
      <c r="A70" s="2">
        <v>17</v>
      </c>
      <c r="B70" s="2">
        <v>1</v>
      </c>
      <c r="C70" s="2">
        <f>ROW(SmtRes!A104)</f>
        <v>104</v>
      </c>
      <c r="D70" s="2">
        <f>ROW(EtalonRes!A99)</f>
        <v>99</v>
      </c>
      <c r="E70" s="2" t="s">
        <v>118</v>
      </c>
      <c r="F70" s="2" t="s">
        <v>119</v>
      </c>
      <c r="G70" s="2" t="s">
        <v>120</v>
      </c>
      <c r="H70" s="2" t="s">
        <v>18</v>
      </c>
      <c r="I70" s="2">
        <f>ROUND(17.55/100,9)</f>
        <v>0.17549999999999999</v>
      </c>
      <c r="J70" s="2">
        <v>0</v>
      </c>
      <c r="K70" s="2"/>
      <c r="L70" s="2"/>
      <c r="M70" s="2"/>
      <c r="N70" s="2"/>
      <c r="O70" s="2">
        <f t="shared" si="67"/>
        <v>4.99</v>
      </c>
      <c r="P70" s="2">
        <f t="shared" si="68"/>
        <v>0</v>
      </c>
      <c r="Q70" s="2">
        <f t="shared" si="69"/>
        <v>3.39</v>
      </c>
      <c r="R70" s="2">
        <f t="shared" si="70"/>
        <v>1.25</v>
      </c>
      <c r="S70" s="2">
        <f t="shared" si="71"/>
        <v>1.6</v>
      </c>
      <c r="T70" s="2">
        <f t="shared" si="72"/>
        <v>0</v>
      </c>
      <c r="U70" s="2">
        <f t="shared" si="73"/>
        <v>0.20182499999999998</v>
      </c>
      <c r="V70" s="2">
        <f t="shared" si="74"/>
        <v>9.2137499999999997E-2</v>
      </c>
      <c r="W70" s="2">
        <f t="shared" si="75"/>
        <v>0</v>
      </c>
      <c r="X70" s="2">
        <f t="shared" si="76"/>
        <v>3.16</v>
      </c>
      <c r="Y70" s="2">
        <f t="shared" si="77"/>
        <v>1.82</v>
      </c>
      <c r="Z70" s="2"/>
      <c r="AA70" s="2">
        <v>16687810</v>
      </c>
      <c r="AB70" s="2">
        <f t="shared" si="78"/>
        <v>28.431000000000001</v>
      </c>
      <c r="AC70" s="2">
        <f>ROUND(((ES70*2)),6)</f>
        <v>0</v>
      </c>
      <c r="AD70" s="2">
        <f>ROUND(((((ET70*1.25*2))-((EU70*1.25*2)))+AE70),6)</f>
        <v>19.3</v>
      </c>
      <c r="AE70" s="2">
        <f>ROUND(((EU70*1.25*2)),6)</f>
        <v>7.1</v>
      </c>
      <c r="AF70" s="2">
        <f>ROUND(((EV70*1.15*2)),6)</f>
        <v>9.1310000000000002</v>
      </c>
      <c r="AG70" s="2">
        <f t="shared" si="79"/>
        <v>0</v>
      </c>
      <c r="AH70" s="2">
        <f>((EW70*1.15*2))</f>
        <v>1.1499999999999999</v>
      </c>
      <c r="AI70" s="2">
        <f>((EX70*1.25*2))</f>
        <v>0.52500000000000002</v>
      </c>
      <c r="AJ70" s="2">
        <f t="shared" si="80"/>
        <v>0</v>
      </c>
      <c r="AK70" s="2">
        <v>11.69</v>
      </c>
      <c r="AL70" s="2">
        <v>0</v>
      </c>
      <c r="AM70" s="2">
        <v>7.72</v>
      </c>
      <c r="AN70" s="2">
        <v>2.84</v>
      </c>
      <c r="AO70" s="2">
        <v>3.97</v>
      </c>
      <c r="AP70" s="2">
        <v>0</v>
      </c>
      <c r="AQ70" s="2">
        <v>0.5</v>
      </c>
      <c r="AR70" s="2">
        <v>0.21</v>
      </c>
      <c r="AS70" s="2">
        <v>0</v>
      </c>
      <c r="AT70" s="2">
        <v>111</v>
      </c>
      <c r="AU70" s="2">
        <v>64</v>
      </c>
      <c r="AV70" s="2">
        <v>1</v>
      </c>
      <c r="AW70" s="2">
        <v>1</v>
      </c>
      <c r="AX70" s="2"/>
      <c r="AY70" s="2"/>
      <c r="AZ70" s="2">
        <v>1</v>
      </c>
      <c r="BA70" s="2">
        <v>1</v>
      </c>
      <c r="BB70" s="2">
        <v>1</v>
      </c>
      <c r="BC70" s="2">
        <v>1</v>
      </c>
      <c r="BD70" s="2" t="s">
        <v>6</v>
      </c>
      <c r="BE70" s="2" t="s">
        <v>6</v>
      </c>
      <c r="BF70" s="2" t="s">
        <v>6</v>
      </c>
      <c r="BG70" s="2" t="s">
        <v>6</v>
      </c>
      <c r="BH70" s="2">
        <v>0</v>
      </c>
      <c r="BI70" s="2">
        <v>1</v>
      </c>
      <c r="BJ70" s="2" t="s">
        <v>121</v>
      </c>
      <c r="BK70" s="2"/>
      <c r="BL70" s="2"/>
      <c r="BM70" s="2">
        <v>11001</v>
      </c>
      <c r="BN70" s="2">
        <v>0</v>
      </c>
      <c r="BO70" s="2" t="s">
        <v>6</v>
      </c>
      <c r="BP70" s="2">
        <v>0</v>
      </c>
      <c r="BQ70" s="2">
        <v>2</v>
      </c>
      <c r="BR70" s="2">
        <v>0</v>
      </c>
      <c r="BS70" s="2">
        <v>1</v>
      </c>
      <c r="BT70" s="2">
        <v>1</v>
      </c>
      <c r="BU70" s="2">
        <v>1</v>
      </c>
      <c r="BV70" s="2">
        <v>1</v>
      </c>
      <c r="BW70" s="2">
        <v>1</v>
      </c>
      <c r="BX70" s="2">
        <v>1</v>
      </c>
      <c r="BY70" s="2" t="s">
        <v>6</v>
      </c>
      <c r="BZ70" s="2">
        <v>123</v>
      </c>
      <c r="CA70" s="2">
        <v>75</v>
      </c>
      <c r="CB70" s="2"/>
      <c r="CC70" s="2"/>
      <c r="CD70" s="2"/>
      <c r="CE70" s="2"/>
      <c r="CF70" s="2">
        <v>0</v>
      </c>
      <c r="CG70" s="2">
        <v>0</v>
      </c>
      <c r="CH70" s="2"/>
      <c r="CI70" s="2"/>
      <c r="CJ70" s="2"/>
      <c r="CK70" s="2"/>
      <c r="CL70" s="2"/>
      <c r="CM70" s="2">
        <v>0</v>
      </c>
      <c r="CN70" s="2" t="s">
        <v>658</v>
      </c>
      <c r="CO70" s="2">
        <v>0</v>
      </c>
      <c r="CP70" s="2">
        <f t="shared" si="81"/>
        <v>4.99</v>
      </c>
      <c r="CQ70" s="2">
        <f t="shared" si="82"/>
        <v>0</v>
      </c>
      <c r="CR70" s="2">
        <f t="shared" si="83"/>
        <v>19.3</v>
      </c>
      <c r="CS70" s="2">
        <f t="shared" si="84"/>
        <v>7.1</v>
      </c>
      <c r="CT70" s="2">
        <f t="shared" si="85"/>
        <v>9.1310000000000002</v>
      </c>
      <c r="CU70" s="2">
        <f t="shared" si="86"/>
        <v>0</v>
      </c>
      <c r="CV70" s="2">
        <f t="shared" si="87"/>
        <v>1.1499999999999999</v>
      </c>
      <c r="CW70" s="2">
        <f t="shared" si="88"/>
        <v>0.52500000000000002</v>
      </c>
      <c r="CX70" s="2">
        <f t="shared" si="89"/>
        <v>0</v>
      </c>
      <c r="CY70" s="2">
        <f t="shared" si="90"/>
        <v>3.1635000000000004</v>
      </c>
      <c r="CZ70" s="2">
        <f t="shared" si="91"/>
        <v>1.8240000000000001</v>
      </c>
      <c r="DA70" s="2"/>
      <c r="DB70" s="2"/>
      <c r="DC70" s="2" t="s">
        <v>6</v>
      </c>
      <c r="DD70" s="2" t="s">
        <v>122</v>
      </c>
      <c r="DE70" s="2" t="s">
        <v>123</v>
      </c>
      <c r="DF70" s="2" t="s">
        <v>123</v>
      </c>
      <c r="DG70" s="2" t="s">
        <v>124</v>
      </c>
      <c r="DH70" s="2" t="s">
        <v>6</v>
      </c>
      <c r="DI70" s="2" t="s">
        <v>124</v>
      </c>
      <c r="DJ70" s="2" t="s">
        <v>123</v>
      </c>
      <c r="DK70" s="2" t="s">
        <v>6</v>
      </c>
      <c r="DL70" s="2" t="s">
        <v>6</v>
      </c>
      <c r="DM70" s="2" t="s">
        <v>6</v>
      </c>
      <c r="DN70" s="2">
        <v>0</v>
      </c>
      <c r="DO70" s="2">
        <v>0</v>
      </c>
      <c r="DP70" s="2">
        <v>1</v>
      </c>
      <c r="DQ70" s="2">
        <v>1</v>
      </c>
      <c r="DR70" s="2"/>
      <c r="DS70" s="2"/>
      <c r="DT70" s="2"/>
      <c r="DU70" s="2">
        <v>1005</v>
      </c>
      <c r="DV70" s="2" t="s">
        <v>18</v>
      </c>
      <c r="DW70" s="2" t="s">
        <v>18</v>
      </c>
      <c r="DX70" s="2">
        <v>100</v>
      </c>
      <c r="DY70" s="2"/>
      <c r="DZ70" s="2"/>
      <c r="EA70" s="2"/>
      <c r="EB70" s="2"/>
      <c r="EC70" s="2"/>
      <c r="ED70" s="2"/>
      <c r="EE70" s="2">
        <v>16510488</v>
      </c>
      <c r="EF70" s="2">
        <v>2</v>
      </c>
      <c r="EG70" s="2" t="s">
        <v>20</v>
      </c>
      <c r="EH70" s="2">
        <v>0</v>
      </c>
      <c r="EI70" s="2" t="s">
        <v>6</v>
      </c>
      <c r="EJ70" s="2">
        <v>1</v>
      </c>
      <c r="EK70" s="2">
        <v>11001</v>
      </c>
      <c r="EL70" s="2" t="s">
        <v>30</v>
      </c>
      <c r="EM70" s="2" t="s">
        <v>110</v>
      </c>
      <c r="EN70" s="2"/>
      <c r="EO70" s="2" t="s">
        <v>72</v>
      </c>
      <c r="EP70" s="2"/>
      <c r="EQ70" s="2">
        <v>0</v>
      </c>
      <c r="ER70" s="2">
        <v>11.69</v>
      </c>
      <c r="ES70" s="2">
        <v>0</v>
      </c>
      <c r="ET70" s="2">
        <v>7.72</v>
      </c>
      <c r="EU70" s="2">
        <v>2.84</v>
      </c>
      <c r="EV70" s="2">
        <v>3.97</v>
      </c>
      <c r="EW70" s="2">
        <v>0.5</v>
      </c>
      <c r="EX70" s="2">
        <v>0.21</v>
      </c>
      <c r="EY70" s="2">
        <v>0</v>
      </c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>
        <v>0</v>
      </c>
      <c r="FR70" s="2">
        <f t="shared" si="92"/>
        <v>0</v>
      </c>
      <c r="FS70" s="2">
        <v>0</v>
      </c>
      <c r="FT70" s="2" t="s">
        <v>23</v>
      </c>
      <c r="FU70" s="2" t="s">
        <v>24</v>
      </c>
      <c r="FV70" s="2"/>
      <c r="FW70" s="2"/>
      <c r="FX70" s="2">
        <v>110.7</v>
      </c>
      <c r="FY70" s="2">
        <v>63.75</v>
      </c>
      <c r="FZ70" s="2"/>
      <c r="GA70" s="2" t="s">
        <v>6</v>
      </c>
      <c r="GB70" s="2"/>
      <c r="GC70" s="2"/>
      <c r="GD70" s="2">
        <v>0</v>
      </c>
      <c r="GE70" s="2"/>
      <c r="GF70" s="2">
        <v>-869721543</v>
      </c>
      <c r="GG70" s="2">
        <v>2</v>
      </c>
      <c r="GH70" s="2">
        <v>1</v>
      </c>
      <c r="GI70" s="2">
        <v>-2</v>
      </c>
      <c r="GJ70" s="2">
        <v>0</v>
      </c>
      <c r="GK70" s="2">
        <f>ROUND(R70*(R12)/100,2)</f>
        <v>0</v>
      </c>
      <c r="GL70" s="2">
        <f t="shared" si="93"/>
        <v>0</v>
      </c>
      <c r="GM70" s="2">
        <f t="shared" si="94"/>
        <v>9.9700000000000006</v>
      </c>
      <c r="GN70" s="2">
        <f t="shared" si="95"/>
        <v>9.9700000000000006</v>
      </c>
      <c r="GO70" s="2">
        <f t="shared" si="96"/>
        <v>0</v>
      </c>
      <c r="GP70" s="2">
        <f t="shared" si="97"/>
        <v>0</v>
      </c>
      <c r="GQ70" s="2"/>
      <c r="GR70" s="2">
        <v>0</v>
      </c>
      <c r="GS70" s="2">
        <v>3</v>
      </c>
      <c r="GT70" s="2">
        <v>0</v>
      </c>
      <c r="GU70" s="2" t="s">
        <v>6</v>
      </c>
      <c r="GV70" s="2">
        <f t="shared" si="98"/>
        <v>0</v>
      </c>
      <c r="GW70" s="2">
        <v>1</v>
      </c>
      <c r="GX70" s="2">
        <f t="shared" si="99"/>
        <v>0</v>
      </c>
      <c r="GY70" s="2"/>
      <c r="GZ70" s="2"/>
      <c r="HA70" s="2">
        <v>0</v>
      </c>
      <c r="HB70" s="2">
        <v>0</v>
      </c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>
        <v>0</v>
      </c>
      <c r="IL70" s="2"/>
      <c r="IM70" s="2"/>
      <c r="IN70" s="2"/>
      <c r="IO70" s="2"/>
      <c r="IP70" s="2"/>
      <c r="IQ70" s="2"/>
      <c r="IR70" s="2"/>
      <c r="IS70" s="2"/>
      <c r="IT70" s="2"/>
      <c r="IU70" s="2"/>
    </row>
    <row r="71" spans="1:255" x14ac:dyDescent="0.2">
      <c r="A71">
        <v>17</v>
      </c>
      <c r="B71">
        <v>1</v>
      </c>
      <c r="C71">
        <f>ROW(SmtRes!A110)</f>
        <v>110</v>
      </c>
      <c r="D71">
        <f>ROW(EtalonRes!A104)</f>
        <v>104</v>
      </c>
      <c r="E71" t="s">
        <v>118</v>
      </c>
      <c r="F71" t="s">
        <v>119</v>
      </c>
      <c r="G71" t="s">
        <v>120</v>
      </c>
      <c r="H71" t="s">
        <v>18</v>
      </c>
      <c r="I71">
        <f>ROUND(17.55/100,9)</f>
        <v>0.17549999999999999</v>
      </c>
      <c r="J71">
        <v>0</v>
      </c>
      <c r="O71">
        <f t="shared" si="67"/>
        <v>35.58</v>
      </c>
      <c r="P71">
        <f t="shared" si="68"/>
        <v>0</v>
      </c>
      <c r="Q71">
        <f t="shared" si="69"/>
        <v>24.15</v>
      </c>
      <c r="R71">
        <f t="shared" si="70"/>
        <v>8.8800000000000008</v>
      </c>
      <c r="S71">
        <f t="shared" si="71"/>
        <v>11.43</v>
      </c>
      <c r="T71">
        <f t="shared" si="72"/>
        <v>0</v>
      </c>
      <c r="U71">
        <f t="shared" si="73"/>
        <v>0.20182499999999998</v>
      </c>
      <c r="V71">
        <f t="shared" si="74"/>
        <v>9.2137499999999997E-2</v>
      </c>
      <c r="W71">
        <f t="shared" si="75"/>
        <v>0</v>
      </c>
      <c r="X71">
        <f t="shared" si="76"/>
        <v>22.54</v>
      </c>
      <c r="Y71">
        <f t="shared" si="77"/>
        <v>13</v>
      </c>
      <c r="AA71">
        <v>16687824</v>
      </c>
      <c r="AB71">
        <f t="shared" si="78"/>
        <v>28.431000000000001</v>
      </c>
      <c r="AC71">
        <f>ROUND(((ES71*2)),6)</f>
        <v>0</v>
      </c>
      <c r="AD71">
        <f>ROUND(((((ET71*1.25*2))-((EU71*1.25*2)))+AE71),6)</f>
        <v>19.3</v>
      </c>
      <c r="AE71">
        <f>ROUND(((EU71*1.25*2)),6)</f>
        <v>7.1</v>
      </c>
      <c r="AF71">
        <f>ROUND(((EV71*1.15*2)),6)</f>
        <v>9.1310000000000002</v>
      </c>
      <c r="AG71">
        <f t="shared" si="79"/>
        <v>0</v>
      </c>
      <c r="AH71">
        <f>((EW71*1.15*2))</f>
        <v>1.1499999999999999</v>
      </c>
      <c r="AI71">
        <f>((EX71*1.25*2))</f>
        <v>0.52500000000000002</v>
      </c>
      <c r="AJ71">
        <f t="shared" si="80"/>
        <v>0</v>
      </c>
      <c r="AK71">
        <v>11.69</v>
      </c>
      <c r="AL71">
        <v>0</v>
      </c>
      <c r="AM71">
        <v>7.72</v>
      </c>
      <c r="AN71">
        <v>2.84</v>
      </c>
      <c r="AO71">
        <v>3.97</v>
      </c>
      <c r="AP71">
        <v>0</v>
      </c>
      <c r="AQ71">
        <v>0.5</v>
      </c>
      <c r="AR71">
        <v>0.21</v>
      </c>
      <c r="AS71">
        <v>0</v>
      </c>
      <c r="AT71">
        <v>111</v>
      </c>
      <c r="AU71">
        <v>64</v>
      </c>
      <c r="AV71">
        <v>1</v>
      </c>
      <c r="AW71">
        <v>1</v>
      </c>
      <c r="AZ71">
        <v>7.13</v>
      </c>
      <c r="BA71">
        <v>7.13</v>
      </c>
      <c r="BB71">
        <v>7.13</v>
      </c>
      <c r="BC71">
        <v>7.13</v>
      </c>
      <c r="BD71" t="s">
        <v>6</v>
      </c>
      <c r="BE71" t="s">
        <v>6</v>
      </c>
      <c r="BF71" t="s">
        <v>6</v>
      </c>
      <c r="BG71" t="s">
        <v>6</v>
      </c>
      <c r="BH71">
        <v>0</v>
      </c>
      <c r="BI71">
        <v>1</v>
      </c>
      <c r="BJ71" t="s">
        <v>121</v>
      </c>
      <c r="BM71">
        <v>11001</v>
      </c>
      <c r="BN71">
        <v>0</v>
      </c>
      <c r="BO71" t="s">
        <v>6</v>
      </c>
      <c r="BP71">
        <v>0</v>
      </c>
      <c r="BQ71">
        <v>2</v>
      </c>
      <c r="BR71">
        <v>0</v>
      </c>
      <c r="BS71">
        <v>7.13</v>
      </c>
      <c r="BT71">
        <v>1</v>
      </c>
      <c r="BU71">
        <v>1</v>
      </c>
      <c r="BV71">
        <v>1</v>
      </c>
      <c r="BW71">
        <v>1</v>
      </c>
      <c r="BX71">
        <v>1</v>
      </c>
      <c r="BY71" t="s">
        <v>6</v>
      </c>
      <c r="BZ71">
        <v>123</v>
      </c>
      <c r="CA71">
        <v>75</v>
      </c>
      <c r="CF71">
        <v>0</v>
      </c>
      <c r="CG71">
        <v>0</v>
      </c>
      <c r="CM71">
        <v>0</v>
      </c>
      <c r="CN71" t="s">
        <v>658</v>
      </c>
      <c r="CO71">
        <v>0</v>
      </c>
      <c r="CP71">
        <f t="shared" si="81"/>
        <v>35.58</v>
      </c>
      <c r="CQ71">
        <f t="shared" si="82"/>
        <v>0</v>
      </c>
      <c r="CR71">
        <f t="shared" si="83"/>
        <v>137.60900000000001</v>
      </c>
      <c r="CS71">
        <f t="shared" si="84"/>
        <v>50.622999999999998</v>
      </c>
      <c r="CT71">
        <f t="shared" si="85"/>
        <v>65.104029999999995</v>
      </c>
      <c r="CU71">
        <f t="shared" si="86"/>
        <v>0</v>
      </c>
      <c r="CV71">
        <f t="shared" si="87"/>
        <v>1.1499999999999999</v>
      </c>
      <c r="CW71">
        <f t="shared" si="88"/>
        <v>0.52500000000000002</v>
      </c>
      <c r="CX71">
        <f t="shared" si="89"/>
        <v>0</v>
      </c>
      <c r="CY71">
        <f t="shared" si="90"/>
        <v>22.544100000000004</v>
      </c>
      <c r="CZ71">
        <f t="shared" si="91"/>
        <v>12.998400000000002</v>
      </c>
      <c r="DC71" t="s">
        <v>6</v>
      </c>
      <c r="DD71" t="s">
        <v>122</v>
      </c>
      <c r="DE71" t="s">
        <v>123</v>
      </c>
      <c r="DF71" t="s">
        <v>123</v>
      </c>
      <c r="DG71" t="s">
        <v>124</v>
      </c>
      <c r="DH71" t="s">
        <v>6</v>
      </c>
      <c r="DI71" t="s">
        <v>124</v>
      </c>
      <c r="DJ71" t="s">
        <v>123</v>
      </c>
      <c r="DK71" t="s">
        <v>6</v>
      </c>
      <c r="DL71" t="s">
        <v>6</v>
      </c>
      <c r="DM71" t="s">
        <v>6</v>
      </c>
      <c r="DN71">
        <v>0</v>
      </c>
      <c r="DO71">
        <v>0</v>
      </c>
      <c r="DP71">
        <v>1</v>
      </c>
      <c r="DQ71">
        <v>1</v>
      </c>
      <c r="DU71">
        <v>1005</v>
      </c>
      <c r="DV71" t="s">
        <v>18</v>
      </c>
      <c r="DW71" t="s">
        <v>18</v>
      </c>
      <c r="DX71">
        <v>100</v>
      </c>
      <c r="EE71">
        <v>16510488</v>
      </c>
      <c r="EF71">
        <v>2</v>
      </c>
      <c r="EG71" t="s">
        <v>20</v>
      </c>
      <c r="EH71">
        <v>0</v>
      </c>
      <c r="EI71" t="s">
        <v>6</v>
      </c>
      <c r="EJ71">
        <v>1</v>
      </c>
      <c r="EK71">
        <v>11001</v>
      </c>
      <c r="EL71" t="s">
        <v>30</v>
      </c>
      <c r="EM71" t="s">
        <v>110</v>
      </c>
      <c r="EO71" t="s">
        <v>72</v>
      </c>
      <c r="EQ71">
        <v>0</v>
      </c>
      <c r="ER71">
        <v>11.69</v>
      </c>
      <c r="ES71">
        <v>0</v>
      </c>
      <c r="ET71">
        <v>7.72</v>
      </c>
      <c r="EU71">
        <v>2.84</v>
      </c>
      <c r="EV71">
        <v>3.97</v>
      </c>
      <c r="EW71">
        <v>0.5</v>
      </c>
      <c r="EX71">
        <v>0.21</v>
      </c>
      <c r="EY71">
        <v>0</v>
      </c>
      <c r="FQ71">
        <v>0</v>
      </c>
      <c r="FR71">
        <f t="shared" si="92"/>
        <v>0</v>
      </c>
      <c r="FS71">
        <v>0</v>
      </c>
      <c r="FT71" t="s">
        <v>23</v>
      </c>
      <c r="FU71" t="s">
        <v>24</v>
      </c>
      <c r="FX71">
        <v>110.7</v>
      </c>
      <c r="FY71">
        <v>63.75</v>
      </c>
      <c r="GA71" t="s">
        <v>6</v>
      </c>
      <c r="GD71">
        <v>0</v>
      </c>
      <c r="GF71">
        <v>-869721543</v>
      </c>
      <c r="GG71">
        <v>1</v>
      </c>
      <c r="GH71">
        <v>1</v>
      </c>
      <c r="GI71">
        <v>4</v>
      </c>
      <c r="GJ71">
        <v>0</v>
      </c>
      <c r="GK71">
        <f>ROUND(R71*(S12)/100,2)</f>
        <v>0</v>
      </c>
      <c r="GL71">
        <f t="shared" si="93"/>
        <v>0</v>
      </c>
      <c r="GM71">
        <f t="shared" si="94"/>
        <v>71.12</v>
      </c>
      <c r="GN71">
        <f t="shared" si="95"/>
        <v>71.12</v>
      </c>
      <c r="GO71">
        <f t="shared" si="96"/>
        <v>0</v>
      </c>
      <c r="GP71">
        <f t="shared" si="97"/>
        <v>0</v>
      </c>
      <c r="GR71">
        <v>0</v>
      </c>
      <c r="GS71">
        <v>3</v>
      </c>
      <c r="GT71">
        <v>0</v>
      </c>
      <c r="GU71" t="s">
        <v>6</v>
      </c>
      <c r="GV71">
        <f t="shared" si="98"/>
        <v>0</v>
      </c>
      <c r="GW71">
        <v>1</v>
      </c>
      <c r="GX71">
        <f t="shared" si="99"/>
        <v>0</v>
      </c>
      <c r="HA71">
        <v>0</v>
      </c>
      <c r="HB71">
        <v>0</v>
      </c>
      <c r="IK71">
        <v>0</v>
      </c>
    </row>
    <row r="72" spans="1:255" x14ac:dyDescent="0.2">
      <c r="A72" s="2">
        <v>18</v>
      </c>
      <c r="B72" s="2">
        <v>1</v>
      </c>
      <c r="C72" s="2">
        <v>103</v>
      </c>
      <c r="D72" s="2"/>
      <c r="E72" s="2" t="s">
        <v>125</v>
      </c>
      <c r="F72" s="2" t="s">
        <v>112</v>
      </c>
      <c r="G72" s="2" t="s">
        <v>113</v>
      </c>
      <c r="H72" s="2" t="s">
        <v>96</v>
      </c>
      <c r="I72" s="2">
        <f>I70*J72</f>
        <v>0.17901</v>
      </c>
      <c r="J72" s="2">
        <v>1.02</v>
      </c>
      <c r="K72" s="2"/>
      <c r="L72" s="2"/>
      <c r="M72" s="2"/>
      <c r="N72" s="2"/>
      <c r="O72" s="2">
        <f t="shared" si="67"/>
        <v>0</v>
      </c>
      <c r="P72" s="2">
        <f t="shared" si="68"/>
        <v>0</v>
      </c>
      <c r="Q72" s="2">
        <f t="shared" si="69"/>
        <v>0</v>
      </c>
      <c r="R72" s="2">
        <f t="shared" si="70"/>
        <v>0</v>
      </c>
      <c r="S72" s="2">
        <f t="shared" si="71"/>
        <v>0</v>
      </c>
      <c r="T72" s="2">
        <f t="shared" si="72"/>
        <v>0</v>
      </c>
      <c r="U72" s="2">
        <f t="shared" si="73"/>
        <v>0</v>
      </c>
      <c r="V72" s="2">
        <f t="shared" si="74"/>
        <v>0</v>
      </c>
      <c r="W72" s="2">
        <f t="shared" si="75"/>
        <v>0</v>
      </c>
      <c r="X72" s="2">
        <f t="shared" si="76"/>
        <v>0</v>
      </c>
      <c r="Y72" s="2">
        <f t="shared" si="77"/>
        <v>0</v>
      </c>
      <c r="Z72" s="2"/>
      <c r="AA72" s="2">
        <v>16687810</v>
      </c>
      <c r="AB72" s="2">
        <f t="shared" si="78"/>
        <v>0</v>
      </c>
      <c r="AC72" s="2">
        <f t="shared" ref="AC72:AC103" si="102">ROUND((ES72),6)</f>
        <v>0</v>
      </c>
      <c r="AD72" s="2">
        <f>ROUND((((ET72)-(EU72))+AE72),6)</f>
        <v>0</v>
      </c>
      <c r="AE72" s="2">
        <f t="shared" ref="AE72:AF75" si="103">ROUND((EU72),6)</f>
        <v>0</v>
      </c>
      <c r="AF72" s="2">
        <f t="shared" si="103"/>
        <v>0</v>
      </c>
      <c r="AG72" s="2">
        <f t="shared" si="79"/>
        <v>0</v>
      </c>
      <c r="AH72" s="2">
        <f t="shared" ref="AH72:AI75" si="104">(EW72)</f>
        <v>0</v>
      </c>
      <c r="AI72" s="2">
        <f t="shared" si="104"/>
        <v>0</v>
      </c>
      <c r="AJ72" s="2">
        <f t="shared" si="80"/>
        <v>0</v>
      </c>
      <c r="AK72" s="2">
        <v>0</v>
      </c>
      <c r="AL72" s="2">
        <v>0</v>
      </c>
      <c r="AM72" s="2">
        <v>0</v>
      </c>
      <c r="AN72" s="2">
        <v>0</v>
      </c>
      <c r="AO72" s="2">
        <v>0</v>
      </c>
      <c r="AP72" s="2">
        <v>0</v>
      </c>
      <c r="AQ72" s="2">
        <v>0</v>
      </c>
      <c r="AR72" s="2">
        <v>0</v>
      </c>
      <c r="AS72" s="2">
        <v>0</v>
      </c>
      <c r="AT72" s="2">
        <v>111</v>
      </c>
      <c r="AU72" s="2">
        <v>64</v>
      </c>
      <c r="AV72" s="2">
        <v>1</v>
      </c>
      <c r="AW72" s="2">
        <v>1</v>
      </c>
      <c r="AX72" s="2"/>
      <c r="AY72" s="2"/>
      <c r="AZ72" s="2">
        <v>1</v>
      </c>
      <c r="BA72" s="2">
        <v>1</v>
      </c>
      <c r="BB72" s="2">
        <v>1</v>
      </c>
      <c r="BC72" s="2">
        <v>1</v>
      </c>
      <c r="BD72" s="2" t="s">
        <v>6</v>
      </c>
      <c r="BE72" s="2" t="s">
        <v>6</v>
      </c>
      <c r="BF72" s="2" t="s">
        <v>6</v>
      </c>
      <c r="BG72" s="2" t="s">
        <v>6</v>
      </c>
      <c r="BH72" s="2">
        <v>3</v>
      </c>
      <c r="BI72" s="2">
        <v>1</v>
      </c>
      <c r="BJ72" s="2" t="s">
        <v>6</v>
      </c>
      <c r="BK72" s="2"/>
      <c r="BL72" s="2"/>
      <c r="BM72" s="2">
        <v>11001</v>
      </c>
      <c r="BN72" s="2">
        <v>0</v>
      </c>
      <c r="BO72" s="2" t="s">
        <v>6</v>
      </c>
      <c r="BP72" s="2">
        <v>0</v>
      </c>
      <c r="BQ72" s="2">
        <v>2</v>
      </c>
      <c r="BR72" s="2">
        <v>0</v>
      </c>
      <c r="BS72" s="2">
        <v>1</v>
      </c>
      <c r="BT72" s="2">
        <v>1</v>
      </c>
      <c r="BU72" s="2">
        <v>1</v>
      </c>
      <c r="BV72" s="2">
        <v>1</v>
      </c>
      <c r="BW72" s="2">
        <v>1</v>
      </c>
      <c r="BX72" s="2">
        <v>1</v>
      </c>
      <c r="BY72" s="2" t="s">
        <v>6</v>
      </c>
      <c r="BZ72" s="2">
        <v>123</v>
      </c>
      <c r="CA72" s="2">
        <v>75</v>
      </c>
      <c r="CB72" s="2"/>
      <c r="CC72" s="2"/>
      <c r="CD72" s="2"/>
      <c r="CE72" s="2"/>
      <c r="CF72" s="2">
        <v>0</v>
      </c>
      <c r="CG72" s="2">
        <v>0</v>
      </c>
      <c r="CH72" s="2"/>
      <c r="CI72" s="2"/>
      <c r="CJ72" s="2"/>
      <c r="CK72" s="2"/>
      <c r="CL72" s="2"/>
      <c r="CM72" s="2">
        <v>0</v>
      </c>
      <c r="CN72" s="2" t="s">
        <v>658</v>
      </c>
      <c r="CO72" s="2">
        <v>0</v>
      </c>
      <c r="CP72" s="2">
        <f t="shared" si="81"/>
        <v>0</v>
      </c>
      <c r="CQ72" s="2">
        <f t="shared" si="82"/>
        <v>0</v>
      </c>
      <c r="CR72" s="2">
        <f t="shared" si="83"/>
        <v>0</v>
      </c>
      <c r="CS72" s="2">
        <f t="shared" si="84"/>
        <v>0</v>
      </c>
      <c r="CT72" s="2">
        <f t="shared" si="85"/>
        <v>0</v>
      </c>
      <c r="CU72" s="2">
        <f t="shared" si="86"/>
        <v>0</v>
      </c>
      <c r="CV72" s="2">
        <f t="shared" si="87"/>
        <v>0</v>
      </c>
      <c r="CW72" s="2">
        <f t="shared" si="88"/>
        <v>0</v>
      </c>
      <c r="CX72" s="2">
        <f t="shared" si="89"/>
        <v>0</v>
      </c>
      <c r="CY72" s="2">
        <f t="shared" si="90"/>
        <v>0</v>
      </c>
      <c r="CZ72" s="2">
        <f t="shared" si="91"/>
        <v>0</v>
      </c>
      <c r="DA72" s="2"/>
      <c r="DB72" s="2"/>
      <c r="DC72" s="2" t="s">
        <v>6</v>
      </c>
      <c r="DD72" s="2" t="s">
        <v>6</v>
      </c>
      <c r="DE72" s="2" t="s">
        <v>6</v>
      </c>
      <c r="DF72" s="2" t="s">
        <v>6</v>
      </c>
      <c r="DG72" s="2" t="s">
        <v>6</v>
      </c>
      <c r="DH72" s="2" t="s">
        <v>6</v>
      </c>
      <c r="DI72" s="2" t="s">
        <v>6</v>
      </c>
      <c r="DJ72" s="2" t="s">
        <v>6</v>
      </c>
      <c r="DK72" s="2" t="s">
        <v>6</v>
      </c>
      <c r="DL72" s="2" t="s">
        <v>6</v>
      </c>
      <c r="DM72" s="2" t="s">
        <v>6</v>
      </c>
      <c r="DN72" s="2">
        <v>0</v>
      </c>
      <c r="DO72" s="2">
        <v>0</v>
      </c>
      <c r="DP72" s="2">
        <v>1</v>
      </c>
      <c r="DQ72" s="2">
        <v>1</v>
      </c>
      <c r="DR72" s="2"/>
      <c r="DS72" s="2"/>
      <c r="DT72" s="2"/>
      <c r="DU72" s="2">
        <v>1007</v>
      </c>
      <c r="DV72" s="2" t="s">
        <v>96</v>
      </c>
      <c r="DW72" s="2" t="s">
        <v>96</v>
      </c>
      <c r="DX72" s="2">
        <v>1</v>
      </c>
      <c r="DY72" s="2"/>
      <c r="DZ72" s="2"/>
      <c r="EA72" s="2"/>
      <c r="EB72" s="2"/>
      <c r="EC72" s="2"/>
      <c r="ED72" s="2"/>
      <c r="EE72" s="2">
        <v>16510488</v>
      </c>
      <c r="EF72" s="2">
        <v>2</v>
      </c>
      <c r="EG72" s="2" t="s">
        <v>20</v>
      </c>
      <c r="EH72" s="2">
        <v>0</v>
      </c>
      <c r="EI72" s="2" t="s">
        <v>6</v>
      </c>
      <c r="EJ72" s="2">
        <v>1</v>
      </c>
      <c r="EK72" s="2">
        <v>11001</v>
      </c>
      <c r="EL72" s="2" t="s">
        <v>30</v>
      </c>
      <c r="EM72" s="2" t="s">
        <v>110</v>
      </c>
      <c r="EN72" s="2"/>
      <c r="EO72" s="2" t="s">
        <v>72</v>
      </c>
      <c r="EP72" s="2"/>
      <c r="EQ72" s="2">
        <v>0</v>
      </c>
      <c r="ER72" s="2">
        <v>0</v>
      </c>
      <c r="ES72" s="2">
        <v>0</v>
      </c>
      <c r="ET72" s="2">
        <v>0</v>
      </c>
      <c r="EU72" s="2">
        <v>0</v>
      </c>
      <c r="EV72" s="2">
        <v>0</v>
      </c>
      <c r="EW72" s="2">
        <v>0</v>
      </c>
      <c r="EX72" s="2">
        <v>0</v>
      </c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>
        <v>0</v>
      </c>
      <c r="FR72" s="2">
        <f t="shared" si="92"/>
        <v>0</v>
      </c>
      <c r="FS72" s="2">
        <v>0</v>
      </c>
      <c r="FT72" s="2" t="s">
        <v>23</v>
      </c>
      <c r="FU72" s="2" t="s">
        <v>24</v>
      </c>
      <c r="FV72" s="2"/>
      <c r="FW72" s="2"/>
      <c r="FX72" s="2">
        <v>110.7</v>
      </c>
      <c r="FY72" s="2">
        <v>63.75</v>
      </c>
      <c r="FZ72" s="2"/>
      <c r="GA72" s="2" t="s">
        <v>6</v>
      </c>
      <c r="GB72" s="2"/>
      <c r="GC72" s="2"/>
      <c r="GD72" s="2">
        <v>0</v>
      </c>
      <c r="GE72" s="2"/>
      <c r="GF72" s="2">
        <v>-2113302258</v>
      </c>
      <c r="GG72" s="2">
        <v>2</v>
      </c>
      <c r="GH72" s="2">
        <v>1</v>
      </c>
      <c r="GI72" s="2">
        <v>-2</v>
      </c>
      <c r="GJ72" s="2">
        <v>0</v>
      </c>
      <c r="GK72" s="2">
        <f>ROUND(R72*(R12)/100,2)</f>
        <v>0</v>
      </c>
      <c r="GL72" s="2">
        <f t="shared" si="93"/>
        <v>0</v>
      </c>
      <c r="GM72" s="2">
        <f t="shared" si="94"/>
        <v>0</v>
      </c>
      <c r="GN72" s="2">
        <f t="shared" si="95"/>
        <v>0</v>
      </c>
      <c r="GO72" s="2">
        <f t="shared" si="96"/>
        <v>0</v>
      </c>
      <c r="GP72" s="2">
        <f t="shared" si="97"/>
        <v>0</v>
      </c>
      <c r="GQ72" s="2"/>
      <c r="GR72" s="2">
        <v>0</v>
      </c>
      <c r="GS72" s="2">
        <v>3</v>
      </c>
      <c r="GT72" s="2">
        <v>0</v>
      </c>
      <c r="GU72" s="2" t="s">
        <v>6</v>
      </c>
      <c r="GV72" s="2">
        <f t="shared" si="98"/>
        <v>0</v>
      </c>
      <c r="GW72" s="2">
        <v>1</v>
      </c>
      <c r="GX72" s="2">
        <f t="shared" si="99"/>
        <v>0</v>
      </c>
      <c r="GY72" s="2"/>
      <c r="GZ72" s="2"/>
      <c r="HA72" s="2">
        <v>0</v>
      </c>
      <c r="HB72" s="2">
        <v>0</v>
      </c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>
        <v>0</v>
      </c>
      <c r="IL72" s="2"/>
      <c r="IM72" s="2"/>
      <c r="IN72" s="2"/>
      <c r="IO72" s="2"/>
      <c r="IP72" s="2"/>
      <c r="IQ72" s="2"/>
      <c r="IR72" s="2"/>
      <c r="IS72" s="2"/>
      <c r="IT72" s="2"/>
      <c r="IU72" s="2"/>
    </row>
    <row r="73" spans="1:255" x14ac:dyDescent="0.2">
      <c r="A73">
        <v>18</v>
      </c>
      <c r="B73">
        <v>1</v>
      </c>
      <c r="C73">
        <v>109</v>
      </c>
      <c r="E73" t="s">
        <v>125</v>
      </c>
      <c r="F73" t="s">
        <v>112</v>
      </c>
      <c r="G73" t="s">
        <v>113</v>
      </c>
      <c r="H73" t="s">
        <v>96</v>
      </c>
      <c r="I73">
        <f>I71*J73</f>
        <v>0.17901</v>
      </c>
      <c r="J73">
        <v>1.02</v>
      </c>
      <c r="O73">
        <f t="shared" si="67"/>
        <v>0</v>
      </c>
      <c r="P73">
        <f t="shared" si="68"/>
        <v>0</v>
      </c>
      <c r="Q73">
        <f t="shared" si="69"/>
        <v>0</v>
      </c>
      <c r="R73">
        <f t="shared" si="70"/>
        <v>0</v>
      </c>
      <c r="S73">
        <f t="shared" si="71"/>
        <v>0</v>
      </c>
      <c r="T73">
        <f t="shared" si="72"/>
        <v>0</v>
      </c>
      <c r="U73">
        <f t="shared" si="73"/>
        <v>0</v>
      </c>
      <c r="V73">
        <f t="shared" si="74"/>
        <v>0</v>
      </c>
      <c r="W73">
        <f t="shared" si="75"/>
        <v>0</v>
      </c>
      <c r="X73">
        <f t="shared" si="76"/>
        <v>0</v>
      </c>
      <c r="Y73">
        <f t="shared" si="77"/>
        <v>0</v>
      </c>
      <c r="AA73">
        <v>16687824</v>
      </c>
      <c r="AB73">
        <f t="shared" si="78"/>
        <v>0</v>
      </c>
      <c r="AC73">
        <f t="shared" si="102"/>
        <v>0</v>
      </c>
      <c r="AD73">
        <f>ROUND((((ET73)-(EU73))+AE73),6)</f>
        <v>0</v>
      </c>
      <c r="AE73">
        <f t="shared" si="103"/>
        <v>0</v>
      </c>
      <c r="AF73">
        <f t="shared" si="103"/>
        <v>0</v>
      </c>
      <c r="AG73">
        <f t="shared" si="79"/>
        <v>0</v>
      </c>
      <c r="AH73">
        <f t="shared" si="104"/>
        <v>0</v>
      </c>
      <c r="AI73">
        <f t="shared" si="104"/>
        <v>0</v>
      </c>
      <c r="AJ73">
        <f t="shared" si="80"/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111</v>
      </c>
      <c r="AU73">
        <v>64</v>
      </c>
      <c r="AV73">
        <v>1</v>
      </c>
      <c r="AW73">
        <v>1</v>
      </c>
      <c r="AZ73">
        <v>7.13</v>
      </c>
      <c r="BA73">
        <v>1</v>
      </c>
      <c r="BB73">
        <v>1</v>
      </c>
      <c r="BC73">
        <v>7.13</v>
      </c>
      <c r="BD73" t="s">
        <v>6</v>
      </c>
      <c r="BE73" t="s">
        <v>6</v>
      </c>
      <c r="BF73" t="s">
        <v>6</v>
      </c>
      <c r="BG73" t="s">
        <v>6</v>
      </c>
      <c r="BH73">
        <v>3</v>
      </c>
      <c r="BI73">
        <v>1</v>
      </c>
      <c r="BJ73" t="s">
        <v>6</v>
      </c>
      <c r="BM73">
        <v>11001</v>
      </c>
      <c r="BN73">
        <v>0</v>
      </c>
      <c r="BO73" t="s">
        <v>6</v>
      </c>
      <c r="BP73">
        <v>0</v>
      </c>
      <c r="BQ73">
        <v>2</v>
      </c>
      <c r="BR73">
        <v>0</v>
      </c>
      <c r="BS73">
        <v>1</v>
      </c>
      <c r="BT73">
        <v>1</v>
      </c>
      <c r="BU73">
        <v>1</v>
      </c>
      <c r="BV73">
        <v>1</v>
      </c>
      <c r="BW73">
        <v>1</v>
      </c>
      <c r="BX73">
        <v>1</v>
      </c>
      <c r="BY73" t="s">
        <v>6</v>
      </c>
      <c r="BZ73">
        <v>123</v>
      </c>
      <c r="CA73">
        <v>75</v>
      </c>
      <c r="CF73">
        <v>0</v>
      </c>
      <c r="CG73">
        <v>0</v>
      </c>
      <c r="CM73">
        <v>0</v>
      </c>
      <c r="CN73" t="s">
        <v>658</v>
      </c>
      <c r="CO73">
        <v>0</v>
      </c>
      <c r="CP73">
        <f t="shared" si="81"/>
        <v>0</v>
      </c>
      <c r="CQ73">
        <f t="shared" si="82"/>
        <v>0</v>
      </c>
      <c r="CR73">
        <f t="shared" si="83"/>
        <v>0</v>
      </c>
      <c r="CS73">
        <f t="shared" si="84"/>
        <v>0</v>
      </c>
      <c r="CT73">
        <f t="shared" si="85"/>
        <v>0</v>
      </c>
      <c r="CU73">
        <f t="shared" si="86"/>
        <v>0</v>
      </c>
      <c r="CV73">
        <f t="shared" si="87"/>
        <v>0</v>
      </c>
      <c r="CW73">
        <f t="shared" si="88"/>
        <v>0</v>
      </c>
      <c r="CX73">
        <f t="shared" si="89"/>
        <v>0</v>
      </c>
      <c r="CY73">
        <f t="shared" si="90"/>
        <v>0</v>
      </c>
      <c r="CZ73">
        <f t="shared" si="91"/>
        <v>0</v>
      </c>
      <c r="DC73" t="s">
        <v>6</v>
      </c>
      <c r="DD73" t="s">
        <v>6</v>
      </c>
      <c r="DE73" t="s">
        <v>6</v>
      </c>
      <c r="DF73" t="s">
        <v>6</v>
      </c>
      <c r="DG73" t="s">
        <v>6</v>
      </c>
      <c r="DH73" t="s">
        <v>6</v>
      </c>
      <c r="DI73" t="s">
        <v>6</v>
      </c>
      <c r="DJ73" t="s">
        <v>6</v>
      </c>
      <c r="DK73" t="s">
        <v>6</v>
      </c>
      <c r="DL73" t="s">
        <v>6</v>
      </c>
      <c r="DM73" t="s">
        <v>6</v>
      </c>
      <c r="DN73">
        <v>0</v>
      </c>
      <c r="DO73">
        <v>0</v>
      </c>
      <c r="DP73">
        <v>1</v>
      </c>
      <c r="DQ73">
        <v>1</v>
      </c>
      <c r="DU73">
        <v>1007</v>
      </c>
      <c r="DV73" t="s">
        <v>96</v>
      </c>
      <c r="DW73" t="s">
        <v>96</v>
      </c>
      <c r="DX73">
        <v>1</v>
      </c>
      <c r="EE73">
        <v>16510488</v>
      </c>
      <c r="EF73">
        <v>2</v>
      </c>
      <c r="EG73" t="s">
        <v>20</v>
      </c>
      <c r="EH73">
        <v>0</v>
      </c>
      <c r="EI73" t="s">
        <v>6</v>
      </c>
      <c r="EJ73">
        <v>1</v>
      </c>
      <c r="EK73">
        <v>11001</v>
      </c>
      <c r="EL73" t="s">
        <v>30</v>
      </c>
      <c r="EM73" t="s">
        <v>110</v>
      </c>
      <c r="EO73" t="s">
        <v>72</v>
      </c>
      <c r="EQ73">
        <v>0</v>
      </c>
      <c r="ER73">
        <v>0</v>
      </c>
      <c r="ES73">
        <v>0</v>
      </c>
      <c r="ET73">
        <v>0</v>
      </c>
      <c r="EU73">
        <v>0</v>
      </c>
      <c r="EV73">
        <v>0</v>
      </c>
      <c r="EW73">
        <v>0</v>
      </c>
      <c r="EX73">
        <v>0</v>
      </c>
      <c r="FQ73">
        <v>0</v>
      </c>
      <c r="FR73">
        <f t="shared" si="92"/>
        <v>0</v>
      </c>
      <c r="FS73">
        <v>0</v>
      </c>
      <c r="FT73" t="s">
        <v>23</v>
      </c>
      <c r="FU73" t="s">
        <v>24</v>
      </c>
      <c r="FX73">
        <v>110.7</v>
      </c>
      <c r="FY73">
        <v>63.75</v>
      </c>
      <c r="GA73" t="s">
        <v>6</v>
      </c>
      <c r="GD73">
        <v>0</v>
      </c>
      <c r="GF73">
        <v>-2113302258</v>
      </c>
      <c r="GG73">
        <v>1</v>
      </c>
      <c r="GH73">
        <v>1</v>
      </c>
      <c r="GI73">
        <v>4</v>
      </c>
      <c r="GJ73">
        <v>0</v>
      </c>
      <c r="GK73">
        <f>ROUND(R73*(S12)/100,2)</f>
        <v>0</v>
      </c>
      <c r="GL73">
        <f t="shared" si="93"/>
        <v>0</v>
      </c>
      <c r="GM73">
        <f t="shared" si="94"/>
        <v>0</v>
      </c>
      <c r="GN73">
        <f t="shared" si="95"/>
        <v>0</v>
      </c>
      <c r="GO73">
        <f t="shared" si="96"/>
        <v>0</v>
      </c>
      <c r="GP73">
        <f t="shared" si="97"/>
        <v>0</v>
      </c>
      <c r="GR73">
        <v>0</v>
      </c>
      <c r="GS73">
        <v>3</v>
      </c>
      <c r="GT73">
        <v>0</v>
      </c>
      <c r="GU73" t="s">
        <v>6</v>
      </c>
      <c r="GV73">
        <f t="shared" si="98"/>
        <v>0</v>
      </c>
      <c r="GW73">
        <v>1</v>
      </c>
      <c r="GX73">
        <f t="shared" si="99"/>
        <v>0</v>
      </c>
      <c r="HA73">
        <v>0</v>
      </c>
      <c r="HB73">
        <v>0</v>
      </c>
      <c r="IK73">
        <v>0</v>
      </c>
    </row>
    <row r="74" spans="1:255" x14ac:dyDescent="0.2">
      <c r="A74" s="2">
        <v>18</v>
      </c>
      <c r="B74" s="2">
        <v>1</v>
      </c>
      <c r="C74" s="2">
        <v>104</v>
      </c>
      <c r="D74" s="2"/>
      <c r="E74" s="2" t="s">
        <v>126</v>
      </c>
      <c r="F74" s="2" t="s">
        <v>115</v>
      </c>
      <c r="G74" s="2" t="s">
        <v>116</v>
      </c>
      <c r="H74" s="2" t="s">
        <v>96</v>
      </c>
      <c r="I74" s="2">
        <f>I70*J74</f>
        <v>0.53703000000000001</v>
      </c>
      <c r="J74" s="2">
        <v>3.06</v>
      </c>
      <c r="K74" s="2"/>
      <c r="L74" s="2"/>
      <c r="M74" s="2"/>
      <c r="N74" s="2"/>
      <c r="O74" s="2">
        <f t="shared" si="67"/>
        <v>279.14999999999998</v>
      </c>
      <c r="P74" s="2">
        <f t="shared" si="68"/>
        <v>279.14999999999998</v>
      </c>
      <c r="Q74" s="2">
        <f t="shared" si="69"/>
        <v>0</v>
      </c>
      <c r="R74" s="2">
        <f t="shared" si="70"/>
        <v>0</v>
      </c>
      <c r="S74" s="2">
        <f t="shared" si="71"/>
        <v>0</v>
      </c>
      <c r="T74" s="2">
        <f t="shared" si="72"/>
        <v>0</v>
      </c>
      <c r="U74" s="2">
        <f t="shared" si="73"/>
        <v>0</v>
      </c>
      <c r="V74" s="2">
        <f t="shared" si="74"/>
        <v>0</v>
      </c>
      <c r="W74" s="2">
        <f t="shared" si="75"/>
        <v>0</v>
      </c>
      <c r="X74" s="2">
        <f t="shared" si="76"/>
        <v>0</v>
      </c>
      <c r="Y74" s="2">
        <f t="shared" si="77"/>
        <v>0</v>
      </c>
      <c r="Z74" s="2"/>
      <c r="AA74" s="2">
        <v>16687810</v>
      </c>
      <c r="AB74" s="2">
        <f t="shared" si="78"/>
        <v>519.79999999999995</v>
      </c>
      <c r="AC74" s="2">
        <f t="shared" si="102"/>
        <v>519.79999999999995</v>
      </c>
      <c r="AD74" s="2">
        <f>ROUND((((ET74)-(EU74))+AE74),6)</f>
        <v>0</v>
      </c>
      <c r="AE74" s="2">
        <f t="shared" si="103"/>
        <v>0</v>
      </c>
      <c r="AF74" s="2">
        <f t="shared" si="103"/>
        <v>0</v>
      </c>
      <c r="AG74" s="2">
        <f t="shared" si="79"/>
        <v>0</v>
      </c>
      <c r="AH74" s="2">
        <f t="shared" si="104"/>
        <v>0</v>
      </c>
      <c r="AI74" s="2">
        <f t="shared" si="104"/>
        <v>0</v>
      </c>
      <c r="AJ74" s="2">
        <f t="shared" si="80"/>
        <v>0</v>
      </c>
      <c r="AK74" s="2">
        <v>519.79999999999995</v>
      </c>
      <c r="AL74" s="2">
        <v>519.79999999999995</v>
      </c>
      <c r="AM74" s="2">
        <v>0</v>
      </c>
      <c r="AN74" s="2">
        <v>0</v>
      </c>
      <c r="AO74" s="2">
        <v>0</v>
      </c>
      <c r="AP74" s="2">
        <v>0</v>
      </c>
      <c r="AQ74" s="2">
        <v>0</v>
      </c>
      <c r="AR74" s="2">
        <v>0</v>
      </c>
      <c r="AS74" s="2">
        <v>0</v>
      </c>
      <c r="AT74" s="2">
        <v>111</v>
      </c>
      <c r="AU74" s="2">
        <v>64</v>
      </c>
      <c r="AV74" s="2">
        <v>1</v>
      </c>
      <c r="AW74" s="2">
        <v>1</v>
      </c>
      <c r="AX74" s="2"/>
      <c r="AY74" s="2"/>
      <c r="AZ74" s="2">
        <v>1</v>
      </c>
      <c r="BA74" s="2">
        <v>1</v>
      </c>
      <c r="BB74" s="2">
        <v>1</v>
      </c>
      <c r="BC74" s="2">
        <v>1</v>
      </c>
      <c r="BD74" s="2" t="s">
        <v>6</v>
      </c>
      <c r="BE74" s="2" t="s">
        <v>6</v>
      </c>
      <c r="BF74" s="2" t="s">
        <v>6</v>
      </c>
      <c r="BG74" s="2" t="s">
        <v>6</v>
      </c>
      <c r="BH74" s="2">
        <v>3</v>
      </c>
      <c r="BI74" s="2">
        <v>1</v>
      </c>
      <c r="BJ74" s="2" t="s">
        <v>117</v>
      </c>
      <c r="BK74" s="2"/>
      <c r="BL74" s="2"/>
      <c r="BM74" s="2">
        <v>11001</v>
      </c>
      <c r="BN74" s="2">
        <v>0</v>
      </c>
      <c r="BO74" s="2" t="s">
        <v>6</v>
      </c>
      <c r="BP74" s="2">
        <v>0</v>
      </c>
      <c r="BQ74" s="2">
        <v>2</v>
      </c>
      <c r="BR74" s="2">
        <v>0</v>
      </c>
      <c r="BS74" s="2">
        <v>1</v>
      </c>
      <c r="BT74" s="2">
        <v>1</v>
      </c>
      <c r="BU74" s="2">
        <v>1</v>
      </c>
      <c r="BV74" s="2">
        <v>1</v>
      </c>
      <c r="BW74" s="2">
        <v>1</v>
      </c>
      <c r="BX74" s="2">
        <v>1</v>
      </c>
      <c r="BY74" s="2" t="s">
        <v>6</v>
      </c>
      <c r="BZ74" s="2">
        <v>123</v>
      </c>
      <c r="CA74" s="2">
        <v>75</v>
      </c>
      <c r="CB74" s="2"/>
      <c r="CC74" s="2"/>
      <c r="CD74" s="2"/>
      <c r="CE74" s="2"/>
      <c r="CF74" s="2">
        <v>0</v>
      </c>
      <c r="CG74" s="2">
        <v>0</v>
      </c>
      <c r="CH74" s="2"/>
      <c r="CI74" s="2"/>
      <c r="CJ74" s="2"/>
      <c r="CK74" s="2"/>
      <c r="CL74" s="2"/>
      <c r="CM74" s="2">
        <v>0</v>
      </c>
      <c r="CN74" s="2" t="s">
        <v>658</v>
      </c>
      <c r="CO74" s="2">
        <v>0</v>
      </c>
      <c r="CP74" s="2">
        <f t="shared" si="81"/>
        <v>279.14999999999998</v>
      </c>
      <c r="CQ74" s="2">
        <f t="shared" si="82"/>
        <v>519.79999999999995</v>
      </c>
      <c r="CR74" s="2">
        <f t="shared" si="83"/>
        <v>0</v>
      </c>
      <c r="CS74" s="2">
        <f t="shared" si="84"/>
        <v>0</v>
      </c>
      <c r="CT74" s="2">
        <f t="shared" si="85"/>
        <v>0</v>
      </c>
      <c r="CU74" s="2">
        <f t="shared" si="86"/>
        <v>0</v>
      </c>
      <c r="CV74" s="2">
        <f t="shared" si="87"/>
        <v>0</v>
      </c>
      <c r="CW74" s="2">
        <f t="shared" si="88"/>
        <v>0</v>
      </c>
      <c r="CX74" s="2">
        <f t="shared" si="89"/>
        <v>0</v>
      </c>
      <c r="CY74" s="2">
        <f t="shared" si="90"/>
        <v>0</v>
      </c>
      <c r="CZ74" s="2">
        <f t="shared" si="91"/>
        <v>0</v>
      </c>
      <c r="DA74" s="2"/>
      <c r="DB74" s="2"/>
      <c r="DC74" s="2" t="s">
        <v>6</v>
      </c>
      <c r="DD74" s="2" t="s">
        <v>6</v>
      </c>
      <c r="DE74" s="2" t="s">
        <v>6</v>
      </c>
      <c r="DF74" s="2" t="s">
        <v>6</v>
      </c>
      <c r="DG74" s="2" t="s">
        <v>6</v>
      </c>
      <c r="DH74" s="2" t="s">
        <v>6</v>
      </c>
      <c r="DI74" s="2" t="s">
        <v>6</v>
      </c>
      <c r="DJ74" s="2" t="s">
        <v>6</v>
      </c>
      <c r="DK74" s="2" t="s">
        <v>6</v>
      </c>
      <c r="DL74" s="2" t="s">
        <v>6</v>
      </c>
      <c r="DM74" s="2" t="s">
        <v>6</v>
      </c>
      <c r="DN74" s="2">
        <v>0</v>
      </c>
      <c r="DO74" s="2">
        <v>0</v>
      </c>
      <c r="DP74" s="2">
        <v>1</v>
      </c>
      <c r="DQ74" s="2">
        <v>1</v>
      </c>
      <c r="DR74" s="2"/>
      <c r="DS74" s="2"/>
      <c r="DT74" s="2"/>
      <c r="DU74" s="2">
        <v>1007</v>
      </c>
      <c r="DV74" s="2" t="s">
        <v>96</v>
      </c>
      <c r="DW74" s="2" t="s">
        <v>96</v>
      </c>
      <c r="DX74" s="2">
        <v>1</v>
      </c>
      <c r="DY74" s="2"/>
      <c r="DZ74" s="2"/>
      <c r="EA74" s="2"/>
      <c r="EB74" s="2"/>
      <c r="EC74" s="2"/>
      <c r="ED74" s="2"/>
      <c r="EE74" s="2">
        <v>16510488</v>
      </c>
      <c r="EF74" s="2">
        <v>2</v>
      </c>
      <c r="EG74" s="2" t="s">
        <v>20</v>
      </c>
      <c r="EH74" s="2">
        <v>0</v>
      </c>
      <c r="EI74" s="2" t="s">
        <v>6</v>
      </c>
      <c r="EJ74" s="2">
        <v>1</v>
      </c>
      <c r="EK74" s="2">
        <v>11001</v>
      </c>
      <c r="EL74" s="2" t="s">
        <v>30</v>
      </c>
      <c r="EM74" s="2" t="s">
        <v>110</v>
      </c>
      <c r="EN74" s="2"/>
      <c r="EO74" s="2" t="s">
        <v>72</v>
      </c>
      <c r="EP74" s="2"/>
      <c r="EQ74" s="2">
        <v>0</v>
      </c>
      <c r="ER74" s="2">
        <v>519.79999999999995</v>
      </c>
      <c r="ES74" s="2">
        <v>519.79999999999995</v>
      </c>
      <c r="ET74" s="2">
        <v>0</v>
      </c>
      <c r="EU74" s="2">
        <v>0</v>
      </c>
      <c r="EV74" s="2">
        <v>0</v>
      </c>
      <c r="EW74" s="2">
        <v>0</v>
      </c>
      <c r="EX74" s="2">
        <v>0</v>
      </c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>
        <v>0</v>
      </c>
      <c r="FR74" s="2">
        <f t="shared" si="92"/>
        <v>0</v>
      </c>
      <c r="FS74" s="2">
        <v>0</v>
      </c>
      <c r="FT74" s="2" t="s">
        <v>23</v>
      </c>
      <c r="FU74" s="2" t="s">
        <v>24</v>
      </c>
      <c r="FV74" s="2"/>
      <c r="FW74" s="2"/>
      <c r="FX74" s="2">
        <v>110.7</v>
      </c>
      <c r="FY74" s="2">
        <v>63.75</v>
      </c>
      <c r="FZ74" s="2"/>
      <c r="GA74" s="2" t="s">
        <v>6</v>
      </c>
      <c r="GB74" s="2"/>
      <c r="GC74" s="2"/>
      <c r="GD74" s="2">
        <v>0</v>
      </c>
      <c r="GE74" s="2"/>
      <c r="GF74" s="2">
        <v>519185539</v>
      </c>
      <c r="GG74" s="2">
        <v>2</v>
      </c>
      <c r="GH74" s="2">
        <v>1</v>
      </c>
      <c r="GI74" s="2">
        <v>-2</v>
      </c>
      <c r="GJ74" s="2">
        <v>0</v>
      </c>
      <c r="GK74" s="2">
        <f>ROUND(R74*(R12)/100,2)</f>
        <v>0</v>
      </c>
      <c r="GL74" s="2">
        <f t="shared" si="93"/>
        <v>0</v>
      </c>
      <c r="GM74" s="2">
        <f t="shared" si="94"/>
        <v>279.14999999999998</v>
      </c>
      <c r="GN74" s="2">
        <f t="shared" si="95"/>
        <v>279.14999999999998</v>
      </c>
      <c r="GO74" s="2">
        <f t="shared" si="96"/>
        <v>0</v>
      </c>
      <c r="GP74" s="2">
        <f t="shared" si="97"/>
        <v>0</v>
      </c>
      <c r="GQ74" s="2"/>
      <c r="GR74" s="2">
        <v>0</v>
      </c>
      <c r="GS74" s="2">
        <v>3</v>
      </c>
      <c r="GT74" s="2">
        <v>0</v>
      </c>
      <c r="GU74" s="2" t="s">
        <v>6</v>
      </c>
      <c r="GV74" s="2">
        <f t="shared" si="98"/>
        <v>0</v>
      </c>
      <c r="GW74" s="2">
        <v>1</v>
      </c>
      <c r="GX74" s="2">
        <f t="shared" si="99"/>
        <v>0</v>
      </c>
      <c r="GY74" s="2"/>
      <c r="GZ74" s="2"/>
      <c r="HA74" s="2">
        <v>0</v>
      </c>
      <c r="HB74" s="2">
        <v>0</v>
      </c>
      <c r="HC74" s="2"/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  <c r="II74" s="2"/>
      <c r="IJ74" s="2"/>
      <c r="IK74" s="2">
        <v>0</v>
      </c>
      <c r="IL74" s="2"/>
      <c r="IM74" s="2"/>
      <c r="IN74" s="2"/>
      <c r="IO74" s="2"/>
      <c r="IP74" s="2"/>
      <c r="IQ74" s="2"/>
      <c r="IR74" s="2"/>
      <c r="IS74" s="2"/>
      <c r="IT74" s="2"/>
      <c r="IU74" s="2"/>
    </row>
    <row r="75" spans="1:255" x14ac:dyDescent="0.2">
      <c r="A75">
        <v>18</v>
      </c>
      <c r="B75">
        <v>1</v>
      </c>
      <c r="C75">
        <v>110</v>
      </c>
      <c r="E75" t="s">
        <v>126</v>
      </c>
      <c r="F75" t="s">
        <v>115</v>
      </c>
      <c r="G75" t="s">
        <v>116</v>
      </c>
      <c r="H75" t="s">
        <v>96</v>
      </c>
      <c r="I75">
        <f>I71*J75</f>
        <v>0.53703000000000001</v>
      </c>
      <c r="J75">
        <v>3.06</v>
      </c>
      <c r="O75">
        <f t="shared" si="67"/>
        <v>1990.33</v>
      </c>
      <c r="P75">
        <f t="shared" si="68"/>
        <v>1990.33</v>
      </c>
      <c r="Q75">
        <f t="shared" si="69"/>
        <v>0</v>
      </c>
      <c r="R75">
        <f t="shared" si="70"/>
        <v>0</v>
      </c>
      <c r="S75">
        <f t="shared" si="71"/>
        <v>0</v>
      </c>
      <c r="T75">
        <f t="shared" si="72"/>
        <v>0</v>
      </c>
      <c r="U75">
        <f t="shared" si="73"/>
        <v>0</v>
      </c>
      <c r="V75">
        <f t="shared" si="74"/>
        <v>0</v>
      </c>
      <c r="W75">
        <f t="shared" si="75"/>
        <v>0</v>
      </c>
      <c r="X75">
        <f t="shared" si="76"/>
        <v>0</v>
      </c>
      <c r="Y75">
        <f t="shared" si="77"/>
        <v>0</v>
      </c>
      <c r="AA75">
        <v>16687824</v>
      </c>
      <c r="AB75">
        <f t="shared" si="78"/>
        <v>519.79999999999995</v>
      </c>
      <c r="AC75">
        <f t="shared" si="102"/>
        <v>519.79999999999995</v>
      </c>
      <c r="AD75">
        <f>ROUND((((ET75)-(EU75))+AE75),6)</f>
        <v>0</v>
      </c>
      <c r="AE75">
        <f t="shared" si="103"/>
        <v>0</v>
      </c>
      <c r="AF75">
        <f t="shared" si="103"/>
        <v>0</v>
      </c>
      <c r="AG75">
        <f t="shared" si="79"/>
        <v>0</v>
      </c>
      <c r="AH75">
        <f t="shared" si="104"/>
        <v>0</v>
      </c>
      <c r="AI75">
        <f t="shared" si="104"/>
        <v>0</v>
      </c>
      <c r="AJ75">
        <f t="shared" si="80"/>
        <v>0</v>
      </c>
      <c r="AK75">
        <v>519.79999999999995</v>
      </c>
      <c r="AL75">
        <v>519.79999999999995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111</v>
      </c>
      <c r="AU75">
        <v>64</v>
      </c>
      <c r="AV75">
        <v>1</v>
      </c>
      <c r="AW75">
        <v>1</v>
      </c>
      <c r="AZ75">
        <v>7.13</v>
      </c>
      <c r="BA75">
        <v>1</v>
      </c>
      <c r="BB75">
        <v>1</v>
      </c>
      <c r="BC75">
        <v>7.13</v>
      </c>
      <c r="BD75" t="s">
        <v>6</v>
      </c>
      <c r="BE75" t="s">
        <v>6</v>
      </c>
      <c r="BF75" t="s">
        <v>6</v>
      </c>
      <c r="BG75" t="s">
        <v>6</v>
      </c>
      <c r="BH75">
        <v>3</v>
      </c>
      <c r="BI75">
        <v>1</v>
      </c>
      <c r="BJ75" t="s">
        <v>117</v>
      </c>
      <c r="BM75">
        <v>11001</v>
      </c>
      <c r="BN75">
        <v>0</v>
      </c>
      <c r="BO75" t="s">
        <v>6</v>
      </c>
      <c r="BP75">
        <v>0</v>
      </c>
      <c r="BQ75">
        <v>2</v>
      </c>
      <c r="BR75">
        <v>0</v>
      </c>
      <c r="BS75">
        <v>1</v>
      </c>
      <c r="BT75">
        <v>1</v>
      </c>
      <c r="BU75">
        <v>1</v>
      </c>
      <c r="BV75">
        <v>1</v>
      </c>
      <c r="BW75">
        <v>1</v>
      </c>
      <c r="BX75">
        <v>1</v>
      </c>
      <c r="BY75" t="s">
        <v>6</v>
      </c>
      <c r="BZ75">
        <v>123</v>
      </c>
      <c r="CA75">
        <v>75</v>
      </c>
      <c r="CF75">
        <v>0</v>
      </c>
      <c r="CG75">
        <v>0</v>
      </c>
      <c r="CM75">
        <v>0</v>
      </c>
      <c r="CN75" t="s">
        <v>658</v>
      </c>
      <c r="CO75">
        <v>0</v>
      </c>
      <c r="CP75">
        <f t="shared" si="81"/>
        <v>1990.33</v>
      </c>
      <c r="CQ75">
        <f t="shared" si="82"/>
        <v>3706.1739999999995</v>
      </c>
      <c r="CR75">
        <f t="shared" si="83"/>
        <v>0</v>
      </c>
      <c r="CS75">
        <f t="shared" si="84"/>
        <v>0</v>
      </c>
      <c r="CT75">
        <f t="shared" si="85"/>
        <v>0</v>
      </c>
      <c r="CU75">
        <f t="shared" si="86"/>
        <v>0</v>
      </c>
      <c r="CV75">
        <f t="shared" si="87"/>
        <v>0</v>
      </c>
      <c r="CW75">
        <f t="shared" si="88"/>
        <v>0</v>
      </c>
      <c r="CX75">
        <f t="shared" si="89"/>
        <v>0</v>
      </c>
      <c r="CY75">
        <f t="shared" si="90"/>
        <v>0</v>
      </c>
      <c r="CZ75">
        <f t="shared" si="91"/>
        <v>0</v>
      </c>
      <c r="DC75" t="s">
        <v>6</v>
      </c>
      <c r="DD75" t="s">
        <v>6</v>
      </c>
      <c r="DE75" t="s">
        <v>6</v>
      </c>
      <c r="DF75" t="s">
        <v>6</v>
      </c>
      <c r="DG75" t="s">
        <v>6</v>
      </c>
      <c r="DH75" t="s">
        <v>6</v>
      </c>
      <c r="DI75" t="s">
        <v>6</v>
      </c>
      <c r="DJ75" t="s">
        <v>6</v>
      </c>
      <c r="DK75" t="s">
        <v>6</v>
      </c>
      <c r="DL75" t="s">
        <v>6</v>
      </c>
      <c r="DM75" t="s">
        <v>6</v>
      </c>
      <c r="DN75">
        <v>0</v>
      </c>
      <c r="DO75">
        <v>0</v>
      </c>
      <c r="DP75">
        <v>1</v>
      </c>
      <c r="DQ75">
        <v>1</v>
      </c>
      <c r="DU75">
        <v>1007</v>
      </c>
      <c r="DV75" t="s">
        <v>96</v>
      </c>
      <c r="DW75" t="s">
        <v>96</v>
      </c>
      <c r="DX75">
        <v>1</v>
      </c>
      <c r="EE75">
        <v>16510488</v>
      </c>
      <c r="EF75">
        <v>2</v>
      </c>
      <c r="EG75" t="s">
        <v>20</v>
      </c>
      <c r="EH75">
        <v>0</v>
      </c>
      <c r="EI75" t="s">
        <v>6</v>
      </c>
      <c r="EJ75">
        <v>1</v>
      </c>
      <c r="EK75">
        <v>11001</v>
      </c>
      <c r="EL75" t="s">
        <v>30</v>
      </c>
      <c r="EM75" t="s">
        <v>110</v>
      </c>
      <c r="EO75" t="s">
        <v>72</v>
      </c>
      <c r="EQ75">
        <v>0</v>
      </c>
      <c r="ER75">
        <v>519.79999999999995</v>
      </c>
      <c r="ES75">
        <v>519.79999999999995</v>
      </c>
      <c r="ET75">
        <v>0</v>
      </c>
      <c r="EU75">
        <v>0</v>
      </c>
      <c r="EV75">
        <v>0</v>
      </c>
      <c r="EW75">
        <v>0</v>
      </c>
      <c r="EX75">
        <v>0</v>
      </c>
      <c r="FQ75">
        <v>0</v>
      </c>
      <c r="FR75">
        <f t="shared" si="92"/>
        <v>0</v>
      </c>
      <c r="FS75">
        <v>0</v>
      </c>
      <c r="FT75" t="s">
        <v>23</v>
      </c>
      <c r="FU75" t="s">
        <v>24</v>
      </c>
      <c r="FX75">
        <v>110.7</v>
      </c>
      <c r="FY75">
        <v>63.75</v>
      </c>
      <c r="GA75" t="s">
        <v>6</v>
      </c>
      <c r="GD75">
        <v>0</v>
      </c>
      <c r="GF75">
        <v>519185539</v>
      </c>
      <c r="GG75">
        <v>1</v>
      </c>
      <c r="GH75">
        <v>1</v>
      </c>
      <c r="GI75">
        <v>4</v>
      </c>
      <c r="GJ75">
        <v>0</v>
      </c>
      <c r="GK75">
        <f>ROUND(R75*(S12)/100,2)</f>
        <v>0</v>
      </c>
      <c r="GL75">
        <f t="shared" si="93"/>
        <v>0</v>
      </c>
      <c r="GM75">
        <f t="shared" si="94"/>
        <v>1990.33</v>
      </c>
      <c r="GN75">
        <f t="shared" si="95"/>
        <v>1990.33</v>
      </c>
      <c r="GO75">
        <f t="shared" si="96"/>
        <v>0</v>
      </c>
      <c r="GP75">
        <f t="shared" si="97"/>
        <v>0</v>
      </c>
      <c r="GR75">
        <v>0</v>
      </c>
      <c r="GS75">
        <v>3</v>
      </c>
      <c r="GT75">
        <v>0</v>
      </c>
      <c r="GU75" t="s">
        <v>6</v>
      </c>
      <c r="GV75">
        <f t="shared" si="98"/>
        <v>0</v>
      </c>
      <c r="GW75">
        <v>1</v>
      </c>
      <c r="GX75">
        <f t="shared" si="99"/>
        <v>0</v>
      </c>
      <c r="HA75">
        <v>0</v>
      </c>
      <c r="HB75">
        <v>0</v>
      </c>
      <c r="IK75">
        <v>0</v>
      </c>
    </row>
    <row r="76" spans="1:255" x14ac:dyDescent="0.2">
      <c r="A76" s="2">
        <v>17</v>
      </c>
      <c r="B76" s="2">
        <v>1</v>
      </c>
      <c r="C76" s="2">
        <f>ROW(SmtRes!A120)</f>
        <v>120</v>
      </c>
      <c r="D76" s="2">
        <f>ROW(EtalonRes!A113)</f>
        <v>113</v>
      </c>
      <c r="E76" s="2" t="s">
        <v>127</v>
      </c>
      <c r="F76" s="2" t="s">
        <v>128</v>
      </c>
      <c r="G76" s="2" t="s">
        <v>129</v>
      </c>
      <c r="H76" s="2" t="s">
        <v>18</v>
      </c>
      <c r="I76" s="2">
        <f>ROUND(17.55/100,9)</f>
        <v>0.17549999999999999</v>
      </c>
      <c r="J76" s="2">
        <v>0</v>
      </c>
      <c r="K76" s="2"/>
      <c r="L76" s="2"/>
      <c r="M76" s="2"/>
      <c r="N76" s="2"/>
      <c r="O76" s="2">
        <f t="shared" si="67"/>
        <v>1472.3</v>
      </c>
      <c r="P76" s="2">
        <f t="shared" si="68"/>
        <v>1234.0899999999999</v>
      </c>
      <c r="Q76" s="2">
        <f t="shared" si="69"/>
        <v>26.92</v>
      </c>
      <c r="R76" s="2">
        <f t="shared" si="70"/>
        <v>8.32</v>
      </c>
      <c r="S76" s="2">
        <f t="shared" si="71"/>
        <v>211.29</v>
      </c>
      <c r="T76" s="2">
        <f t="shared" si="72"/>
        <v>0</v>
      </c>
      <c r="U76" s="2">
        <f t="shared" si="73"/>
        <v>24.174598499999995</v>
      </c>
      <c r="V76" s="2">
        <f t="shared" si="74"/>
        <v>0.64496249999999988</v>
      </c>
      <c r="W76" s="2">
        <f t="shared" si="75"/>
        <v>0</v>
      </c>
      <c r="X76" s="2">
        <f t="shared" si="76"/>
        <v>243.77</v>
      </c>
      <c r="Y76" s="2">
        <f t="shared" si="77"/>
        <v>140.55000000000001</v>
      </c>
      <c r="Z76" s="2"/>
      <c r="AA76" s="2">
        <v>16687810</v>
      </c>
      <c r="AB76" s="2">
        <f t="shared" si="78"/>
        <v>8389.1370000000006</v>
      </c>
      <c r="AC76" s="2">
        <f t="shared" si="102"/>
        <v>7031.85</v>
      </c>
      <c r="AD76" s="2">
        <f>ROUND(((((ET76*1.25))-((EU76*1.25)))+AE76),6)</f>
        <v>153.375</v>
      </c>
      <c r="AE76" s="2">
        <f>ROUND(((EU76*1.25)),6)</f>
        <v>47.4</v>
      </c>
      <c r="AF76" s="2">
        <f>ROUND(((EV76*1.15)),6)</f>
        <v>1203.912</v>
      </c>
      <c r="AG76" s="2">
        <f t="shared" si="79"/>
        <v>0</v>
      </c>
      <c r="AH76" s="2">
        <f>((EW76*1.15))</f>
        <v>137.74699999999999</v>
      </c>
      <c r="AI76" s="2">
        <f>((EX76*1.25))</f>
        <v>3.6749999999999998</v>
      </c>
      <c r="AJ76" s="2">
        <f t="shared" si="80"/>
        <v>0</v>
      </c>
      <c r="AK76" s="2">
        <v>8201.43</v>
      </c>
      <c r="AL76" s="2">
        <v>7031.85</v>
      </c>
      <c r="AM76" s="2">
        <v>122.7</v>
      </c>
      <c r="AN76" s="2">
        <v>37.92</v>
      </c>
      <c r="AO76" s="2">
        <v>1046.8800000000001</v>
      </c>
      <c r="AP76" s="2">
        <v>0</v>
      </c>
      <c r="AQ76" s="2">
        <v>119.78</v>
      </c>
      <c r="AR76" s="2">
        <v>2.94</v>
      </c>
      <c r="AS76" s="2">
        <v>0</v>
      </c>
      <c r="AT76" s="2">
        <v>111</v>
      </c>
      <c r="AU76" s="2">
        <v>64</v>
      </c>
      <c r="AV76" s="2">
        <v>1</v>
      </c>
      <c r="AW76" s="2">
        <v>1</v>
      </c>
      <c r="AX76" s="2"/>
      <c r="AY76" s="2"/>
      <c r="AZ76" s="2">
        <v>1</v>
      </c>
      <c r="BA76" s="2">
        <v>1</v>
      </c>
      <c r="BB76" s="2">
        <v>1</v>
      </c>
      <c r="BC76" s="2">
        <v>1</v>
      </c>
      <c r="BD76" s="2" t="s">
        <v>6</v>
      </c>
      <c r="BE76" s="2" t="s">
        <v>6</v>
      </c>
      <c r="BF76" s="2" t="s">
        <v>6</v>
      </c>
      <c r="BG76" s="2" t="s">
        <v>6</v>
      </c>
      <c r="BH76" s="2">
        <v>0</v>
      </c>
      <c r="BI76" s="2">
        <v>1</v>
      </c>
      <c r="BJ76" s="2" t="s">
        <v>130</v>
      </c>
      <c r="BK76" s="2"/>
      <c r="BL76" s="2"/>
      <c r="BM76" s="2">
        <v>11001</v>
      </c>
      <c r="BN76" s="2">
        <v>0</v>
      </c>
      <c r="BO76" s="2" t="s">
        <v>6</v>
      </c>
      <c r="BP76" s="2">
        <v>0</v>
      </c>
      <c r="BQ76" s="2">
        <v>2</v>
      </c>
      <c r="BR76" s="2">
        <v>0</v>
      </c>
      <c r="BS76" s="2">
        <v>1</v>
      </c>
      <c r="BT76" s="2">
        <v>1</v>
      </c>
      <c r="BU76" s="2">
        <v>1</v>
      </c>
      <c r="BV76" s="2">
        <v>1</v>
      </c>
      <c r="BW76" s="2">
        <v>1</v>
      </c>
      <c r="BX76" s="2">
        <v>1</v>
      </c>
      <c r="BY76" s="2" t="s">
        <v>6</v>
      </c>
      <c r="BZ76" s="2">
        <v>123</v>
      </c>
      <c r="CA76" s="2">
        <v>75</v>
      </c>
      <c r="CB76" s="2"/>
      <c r="CC76" s="2"/>
      <c r="CD76" s="2"/>
      <c r="CE76" s="2"/>
      <c r="CF76" s="2">
        <v>0</v>
      </c>
      <c r="CG76" s="2">
        <v>0</v>
      </c>
      <c r="CH76" s="2"/>
      <c r="CI76" s="2"/>
      <c r="CJ76" s="2"/>
      <c r="CK76" s="2"/>
      <c r="CL76" s="2"/>
      <c r="CM76" s="2">
        <v>0</v>
      </c>
      <c r="CN76" s="2" t="s">
        <v>658</v>
      </c>
      <c r="CO76" s="2">
        <v>0</v>
      </c>
      <c r="CP76" s="2">
        <f t="shared" si="81"/>
        <v>1472.3</v>
      </c>
      <c r="CQ76" s="2">
        <f t="shared" si="82"/>
        <v>7031.85</v>
      </c>
      <c r="CR76" s="2">
        <f t="shared" si="83"/>
        <v>153.375</v>
      </c>
      <c r="CS76" s="2">
        <f t="shared" si="84"/>
        <v>47.4</v>
      </c>
      <c r="CT76" s="2">
        <f t="shared" si="85"/>
        <v>1203.912</v>
      </c>
      <c r="CU76" s="2">
        <f t="shared" si="86"/>
        <v>0</v>
      </c>
      <c r="CV76" s="2">
        <f t="shared" si="87"/>
        <v>137.74699999999999</v>
      </c>
      <c r="CW76" s="2">
        <f t="shared" si="88"/>
        <v>3.6749999999999998</v>
      </c>
      <c r="CX76" s="2">
        <f t="shared" si="89"/>
        <v>0</v>
      </c>
      <c r="CY76" s="2">
        <f t="shared" si="90"/>
        <v>243.7671</v>
      </c>
      <c r="CZ76" s="2">
        <f t="shared" si="91"/>
        <v>140.5504</v>
      </c>
      <c r="DA76" s="2"/>
      <c r="DB76" s="2"/>
      <c r="DC76" s="2" t="s">
        <v>6</v>
      </c>
      <c r="DD76" s="2" t="s">
        <v>6</v>
      </c>
      <c r="DE76" s="2" t="s">
        <v>68</v>
      </c>
      <c r="DF76" s="2" t="s">
        <v>68</v>
      </c>
      <c r="DG76" s="2" t="s">
        <v>69</v>
      </c>
      <c r="DH76" s="2" t="s">
        <v>6</v>
      </c>
      <c r="DI76" s="2" t="s">
        <v>69</v>
      </c>
      <c r="DJ76" s="2" t="s">
        <v>68</v>
      </c>
      <c r="DK76" s="2" t="s">
        <v>6</v>
      </c>
      <c r="DL76" s="2" t="s">
        <v>6</v>
      </c>
      <c r="DM76" s="2" t="s">
        <v>6</v>
      </c>
      <c r="DN76" s="2">
        <v>0</v>
      </c>
      <c r="DO76" s="2">
        <v>0</v>
      </c>
      <c r="DP76" s="2">
        <v>1</v>
      </c>
      <c r="DQ76" s="2">
        <v>1</v>
      </c>
      <c r="DR76" s="2"/>
      <c r="DS76" s="2"/>
      <c r="DT76" s="2"/>
      <c r="DU76" s="2">
        <v>1005</v>
      </c>
      <c r="DV76" s="2" t="s">
        <v>18</v>
      </c>
      <c r="DW76" s="2" t="s">
        <v>18</v>
      </c>
      <c r="DX76" s="2">
        <v>100</v>
      </c>
      <c r="DY76" s="2"/>
      <c r="DZ76" s="2"/>
      <c r="EA76" s="2"/>
      <c r="EB76" s="2"/>
      <c r="EC76" s="2"/>
      <c r="ED76" s="2"/>
      <c r="EE76" s="2">
        <v>16510488</v>
      </c>
      <c r="EF76" s="2">
        <v>2</v>
      </c>
      <c r="EG76" s="2" t="s">
        <v>20</v>
      </c>
      <c r="EH76" s="2">
        <v>0</v>
      </c>
      <c r="EI76" s="2" t="s">
        <v>6</v>
      </c>
      <c r="EJ76" s="2">
        <v>1</v>
      </c>
      <c r="EK76" s="2">
        <v>11001</v>
      </c>
      <c r="EL76" s="2" t="s">
        <v>30</v>
      </c>
      <c r="EM76" s="2" t="s">
        <v>110</v>
      </c>
      <c r="EN76" s="2"/>
      <c r="EO76" s="2" t="s">
        <v>72</v>
      </c>
      <c r="EP76" s="2"/>
      <c r="EQ76" s="2">
        <v>0</v>
      </c>
      <c r="ER76" s="2">
        <v>8201.43</v>
      </c>
      <c r="ES76" s="2">
        <v>7031.85</v>
      </c>
      <c r="ET76" s="2">
        <v>122.7</v>
      </c>
      <c r="EU76" s="2">
        <v>37.92</v>
      </c>
      <c r="EV76" s="2">
        <v>1046.8800000000001</v>
      </c>
      <c r="EW76" s="2">
        <v>119.78</v>
      </c>
      <c r="EX76" s="2">
        <v>2.94</v>
      </c>
      <c r="EY76" s="2">
        <v>0</v>
      </c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>
        <v>0</v>
      </c>
      <c r="FR76" s="2">
        <f t="shared" si="92"/>
        <v>0</v>
      </c>
      <c r="FS76" s="2">
        <v>0</v>
      </c>
      <c r="FT76" s="2" t="s">
        <v>23</v>
      </c>
      <c r="FU76" s="2" t="s">
        <v>24</v>
      </c>
      <c r="FV76" s="2"/>
      <c r="FW76" s="2"/>
      <c r="FX76" s="2">
        <v>110.7</v>
      </c>
      <c r="FY76" s="2">
        <v>63.75</v>
      </c>
      <c r="FZ76" s="2"/>
      <c r="GA76" s="2" t="s">
        <v>6</v>
      </c>
      <c r="GB76" s="2"/>
      <c r="GC76" s="2"/>
      <c r="GD76" s="2">
        <v>0</v>
      </c>
      <c r="GE76" s="2"/>
      <c r="GF76" s="2">
        <v>-1931738483</v>
      </c>
      <c r="GG76" s="2">
        <v>2</v>
      </c>
      <c r="GH76" s="2">
        <v>1</v>
      </c>
      <c r="GI76" s="2">
        <v>-2</v>
      </c>
      <c r="GJ76" s="2">
        <v>0</v>
      </c>
      <c r="GK76" s="2">
        <f>ROUND(R76*(R12)/100,2)</f>
        <v>0</v>
      </c>
      <c r="GL76" s="2">
        <f t="shared" si="93"/>
        <v>0</v>
      </c>
      <c r="GM76" s="2">
        <f t="shared" si="94"/>
        <v>1856.62</v>
      </c>
      <c r="GN76" s="2">
        <f t="shared" si="95"/>
        <v>1856.62</v>
      </c>
      <c r="GO76" s="2">
        <f t="shared" si="96"/>
        <v>0</v>
      </c>
      <c r="GP76" s="2">
        <f t="shared" si="97"/>
        <v>0</v>
      </c>
      <c r="GQ76" s="2"/>
      <c r="GR76" s="2">
        <v>0</v>
      </c>
      <c r="GS76" s="2">
        <v>3</v>
      </c>
      <c r="GT76" s="2">
        <v>0</v>
      </c>
      <c r="GU76" s="2" t="s">
        <v>6</v>
      </c>
      <c r="GV76" s="2">
        <f t="shared" si="98"/>
        <v>0</v>
      </c>
      <c r="GW76" s="2">
        <v>1</v>
      </c>
      <c r="GX76" s="2">
        <f t="shared" si="99"/>
        <v>0</v>
      </c>
      <c r="GY76" s="2"/>
      <c r="GZ76" s="2"/>
      <c r="HA76" s="2">
        <v>0</v>
      </c>
      <c r="HB76" s="2">
        <v>0</v>
      </c>
      <c r="HC76" s="2"/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  <c r="IG76" s="2"/>
      <c r="IH76" s="2"/>
      <c r="II76" s="2"/>
      <c r="IJ76" s="2"/>
      <c r="IK76" s="2">
        <v>0</v>
      </c>
      <c r="IL76" s="2"/>
      <c r="IM76" s="2"/>
      <c r="IN76" s="2"/>
      <c r="IO76" s="2"/>
      <c r="IP76" s="2"/>
      <c r="IQ76" s="2"/>
      <c r="IR76" s="2"/>
      <c r="IS76" s="2"/>
      <c r="IT76" s="2"/>
      <c r="IU76" s="2"/>
    </row>
    <row r="77" spans="1:255" x14ac:dyDescent="0.2">
      <c r="A77">
        <v>17</v>
      </c>
      <c r="B77">
        <v>1</v>
      </c>
      <c r="C77">
        <f>ROW(SmtRes!A130)</f>
        <v>130</v>
      </c>
      <c r="D77">
        <f>ROW(EtalonRes!A122)</f>
        <v>122</v>
      </c>
      <c r="E77" t="s">
        <v>127</v>
      </c>
      <c r="F77" t="s">
        <v>128</v>
      </c>
      <c r="G77" t="s">
        <v>129</v>
      </c>
      <c r="H77" t="s">
        <v>18</v>
      </c>
      <c r="I77">
        <f>ROUND(17.55/100,9)</f>
        <v>0.17549999999999999</v>
      </c>
      <c r="J77">
        <v>0</v>
      </c>
      <c r="O77">
        <f t="shared" si="67"/>
        <v>10497.45</v>
      </c>
      <c r="P77">
        <f t="shared" si="68"/>
        <v>8799.06</v>
      </c>
      <c r="Q77">
        <f t="shared" si="69"/>
        <v>191.92</v>
      </c>
      <c r="R77">
        <f t="shared" si="70"/>
        <v>59.31</v>
      </c>
      <c r="S77">
        <f t="shared" si="71"/>
        <v>1506.47</v>
      </c>
      <c r="T77">
        <f t="shared" si="72"/>
        <v>0</v>
      </c>
      <c r="U77">
        <f t="shared" si="73"/>
        <v>24.174598499999995</v>
      </c>
      <c r="V77">
        <f t="shared" si="74"/>
        <v>0.64496249999999988</v>
      </c>
      <c r="W77">
        <f t="shared" si="75"/>
        <v>0</v>
      </c>
      <c r="X77">
        <f t="shared" si="76"/>
        <v>1738.02</v>
      </c>
      <c r="Y77">
        <f t="shared" si="77"/>
        <v>1002.1</v>
      </c>
      <c r="AA77">
        <v>16687824</v>
      </c>
      <c r="AB77">
        <f t="shared" si="78"/>
        <v>8389.1370000000006</v>
      </c>
      <c r="AC77">
        <f t="shared" si="102"/>
        <v>7031.85</v>
      </c>
      <c r="AD77">
        <f>ROUND(((((ET77*1.25))-((EU77*1.25)))+AE77),6)</f>
        <v>153.375</v>
      </c>
      <c r="AE77">
        <f>ROUND(((EU77*1.25)),6)</f>
        <v>47.4</v>
      </c>
      <c r="AF77">
        <f>ROUND(((EV77*1.15)),6)</f>
        <v>1203.912</v>
      </c>
      <c r="AG77">
        <f t="shared" si="79"/>
        <v>0</v>
      </c>
      <c r="AH77">
        <f>((EW77*1.15))</f>
        <v>137.74699999999999</v>
      </c>
      <c r="AI77">
        <f>((EX77*1.25))</f>
        <v>3.6749999999999998</v>
      </c>
      <c r="AJ77">
        <f t="shared" si="80"/>
        <v>0</v>
      </c>
      <c r="AK77">
        <v>8201.43</v>
      </c>
      <c r="AL77">
        <v>7031.85</v>
      </c>
      <c r="AM77">
        <v>122.7</v>
      </c>
      <c r="AN77">
        <v>37.92</v>
      </c>
      <c r="AO77">
        <v>1046.8800000000001</v>
      </c>
      <c r="AP77">
        <v>0</v>
      </c>
      <c r="AQ77">
        <v>119.78</v>
      </c>
      <c r="AR77">
        <v>2.94</v>
      </c>
      <c r="AS77">
        <v>0</v>
      </c>
      <c r="AT77">
        <v>111</v>
      </c>
      <c r="AU77">
        <v>64</v>
      </c>
      <c r="AV77">
        <v>1</v>
      </c>
      <c r="AW77">
        <v>1</v>
      </c>
      <c r="AZ77">
        <v>7.13</v>
      </c>
      <c r="BA77">
        <v>7.13</v>
      </c>
      <c r="BB77">
        <v>7.13</v>
      </c>
      <c r="BC77">
        <v>7.13</v>
      </c>
      <c r="BD77" t="s">
        <v>6</v>
      </c>
      <c r="BE77" t="s">
        <v>6</v>
      </c>
      <c r="BF77" t="s">
        <v>6</v>
      </c>
      <c r="BG77" t="s">
        <v>6</v>
      </c>
      <c r="BH77">
        <v>0</v>
      </c>
      <c r="BI77">
        <v>1</v>
      </c>
      <c r="BJ77" t="s">
        <v>130</v>
      </c>
      <c r="BM77">
        <v>11001</v>
      </c>
      <c r="BN77">
        <v>0</v>
      </c>
      <c r="BO77" t="s">
        <v>6</v>
      </c>
      <c r="BP77">
        <v>0</v>
      </c>
      <c r="BQ77">
        <v>2</v>
      </c>
      <c r="BR77">
        <v>0</v>
      </c>
      <c r="BS77">
        <v>7.13</v>
      </c>
      <c r="BT77">
        <v>1</v>
      </c>
      <c r="BU77">
        <v>1</v>
      </c>
      <c r="BV77">
        <v>1</v>
      </c>
      <c r="BW77">
        <v>1</v>
      </c>
      <c r="BX77">
        <v>1</v>
      </c>
      <c r="BY77" t="s">
        <v>6</v>
      </c>
      <c r="BZ77">
        <v>123</v>
      </c>
      <c r="CA77">
        <v>75</v>
      </c>
      <c r="CF77">
        <v>0</v>
      </c>
      <c r="CG77">
        <v>0</v>
      </c>
      <c r="CM77">
        <v>0</v>
      </c>
      <c r="CN77" t="s">
        <v>658</v>
      </c>
      <c r="CO77">
        <v>0</v>
      </c>
      <c r="CP77">
        <f t="shared" si="81"/>
        <v>10497.449999999999</v>
      </c>
      <c r="CQ77">
        <f t="shared" si="82"/>
        <v>50137.090499999998</v>
      </c>
      <c r="CR77">
        <f t="shared" si="83"/>
        <v>1093.56375</v>
      </c>
      <c r="CS77">
        <f t="shared" si="84"/>
        <v>337.96199999999999</v>
      </c>
      <c r="CT77">
        <f t="shared" si="85"/>
        <v>8583.8925600000002</v>
      </c>
      <c r="CU77">
        <f t="shared" si="86"/>
        <v>0</v>
      </c>
      <c r="CV77">
        <f t="shared" si="87"/>
        <v>137.74699999999999</v>
      </c>
      <c r="CW77">
        <f t="shared" si="88"/>
        <v>3.6749999999999998</v>
      </c>
      <c r="CX77">
        <f t="shared" si="89"/>
        <v>0</v>
      </c>
      <c r="CY77">
        <f t="shared" si="90"/>
        <v>1738.0157999999999</v>
      </c>
      <c r="CZ77">
        <f t="shared" si="91"/>
        <v>1002.0992</v>
      </c>
      <c r="DC77" t="s">
        <v>6</v>
      </c>
      <c r="DD77" t="s">
        <v>6</v>
      </c>
      <c r="DE77" t="s">
        <v>68</v>
      </c>
      <c r="DF77" t="s">
        <v>68</v>
      </c>
      <c r="DG77" t="s">
        <v>69</v>
      </c>
      <c r="DH77" t="s">
        <v>6</v>
      </c>
      <c r="DI77" t="s">
        <v>69</v>
      </c>
      <c r="DJ77" t="s">
        <v>68</v>
      </c>
      <c r="DK77" t="s">
        <v>6</v>
      </c>
      <c r="DL77" t="s">
        <v>6</v>
      </c>
      <c r="DM77" t="s">
        <v>6</v>
      </c>
      <c r="DN77">
        <v>0</v>
      </c>
      <c r="DO77">
        <v>0</v>
      </c>
      <c r="DP77">
        <v>1</v>
      </c>
      <c r="DQ77">
        <v>1</v>
      </c>
      <c r="DU77">
        <v>1005</v>
      </c>
      <c r="DV77" t="s">
        <v>18</v>
      </c>
      <c r="DW77" t="s">
        <v>18</v>
      </c>
      <c r="DX77">
        <v>100</v>
      </c>
      <c r="EE77">
        <v>16510488</v>
      </c>
      <c r="EF77">
        <v>2</v>
      </c>
      <c r="EG77" t="s">
        <v>20</v>
      </c>
      <c r="EH77">
        <v>0</v>
      </c>
      <c r="EI77" t="s">
        <v>6</v>
      </c>
      <c r="EJ77">
        <v>1</v>
      </c>
      <c r="EK77">
        <v>11001</v>
      </c>
      <c r="EL77" t="s">
        <v>30</v>
      </c>
      <c r="EM77" t="s">
        <v>110</v>
      </c>
      <c r="EO77" t="s">
        <v>72</v>
      </c>
      <c r="EQ77">
        <v>0</v>
      </c>
      <c r="ER77">
        <v>8201.43</v>
      </c>
      <c r="ES77">
        <v>7031.85</v>
      </c>
      <c r="ET77">
        <v>122.7</v>
      </c>
      <c r="EU77">
        <v>37.92</v>
      </c>
      <c r="EV77">
        <v>1046.8800000000001</v>
      </c>
      <c r="EW77">
        <v>119.78</v>
      </c>
      <c r="EX77">
        <v>2.94</v>
      </c>
      <c r="EY77">
        <v>0</v>
      </c>
      <c r="FQ77">
        <v>0</v>
      </c>
      <c r="FR77">
        <f t="shared" si="92"/>
        <v>0</v>
      </c>
      <c r="FS77">
        <v>0</v>
      </c>
      <c r="FT77" t="s">
        <v>23</v>
      </c>
      <c r="FU77" t="s">
        <v>24</v>
      </c>
      <c r="FX77">
        <v>110.7</v>
      </c>
      <c r="FY77">
        <v>63.75</v>
      </c>
      <c r="GA77" t="s">
        <v>6</v>
      </c>
      <c r="GD77">
        <v>0</v>
      </c>
      <c r="GF77">
        <v>-1931738483</v>
      </c>
      <c r="GG77">
        <v>1</v>
      </c>
      <c r="GH77">
        <v>1</v>
      </c>
      <c r="GI77">
        <v>4</v>
      </c>
      <c r="GJ77">
        <v>0</v>
      </c>
      <c r="GK77">
        <f>ROUND(R77*(S12)/100,2)</f>
        <v>0</v>
      </c>
      <c r="GL77">
        <f t="shared" si="93"/>
        <v>0</v>
      </c>
      <c r="GM77">
        <f t="shared" si="94"/>
        <v>13237.57</v>
      </c>
      <c r="GN77">
        <f t="shared" si="95"/>
        <v>13237.57</v>
      </c>
      <c r="GO77">
        <f t="shared" si="96"/>
        <v>0</v>
      </c>
      <c r="GP77">
        <f t="shared" si="97"/>
        <v>0</v>
      </c>
      <c r="GR77">
        <v>0</v>
      </c>
      <c r="GS77">
        <v>3</v>
      </c>
      <c r="GT77">
        <v>0</v>
      </c>
      <c r="GU77" t="s">
        <v>6</v>
      </c>
      <c r="GV77">
        <f t="shared" si="98"/>
        <v>0</v>
      </c>
      <c r="GW77">
        <v>1</v>
      </c>
      <c r="GX77">
        <f t="shared" si="99"/>
        <v>0</v>
      </c>
      <c r="HA77">
        <v>0</v>
      </c>
      <c r="HB77">
        <v>0</v>
      </c>
      <c r="IK77">
        <v>0</v>
      </c>
    </row>
    <row r="78" spans="1:255" x14ac:dyDescent="0.2">
      <c r="A78" s="2">
        <v>18</v>
      </c>
      <c r="B78" s="2">
        <v>1</v>
      </c>
      <c r="C78" s="2">
        <v>118</v>
      </c>
      <c r="D78" s="2"/>
      <c r="E78" s="2" t="s">
        <v>131</v>
      </c>
      <c r="F78" s="2" t="s">
        <v>112</v>
      </c>
      <c r="G78" s="2" t="s">
        <v>113</v>
      </c>
      <c r="H78" s="2" t="s">
        <v>96</v>
      </c>
      <c r="I78" s="2">
        <f>I76*J78</f>
        <v>0.22814999999999999</v>
      </c>
      <c r="J78" s="2">
        <v>1.3</v>
      </c>
      <c r="K78" s="2"/>
      <c r="L78" s="2"/>
      <c r="M78" s="2"/>
      <c r="N78" s="2"/>
      <c r="O78" s="2">
        <f t="shared" si="67"/>
        <v>0</v>
      </c>
      <c r="P78" s="2">
        <f t="shared" si="68"/>
        <v>0</v>
      </c>
      <c r="Q78" s="2">
        <f t="shared" si="69"/>
        <v>0</v>
      </c>
      <c r="R78" s="2">
        <f t="shared" si="70"/>
        <v>0</v>
      </c>
      <c r="S78" s="2">
        <f t="shared" si="71"/>
        <v>0</v>
      </c>
      <c r="T78" s="2">
        <f t="shared" si="72"/>
        <v>0</v>
      </c>
      <c r="U78" s="2">
        <f t="shared" si="73"/>
        <v>0</v>
      </c>
      <c r="V78" s="2">
        <f t="shared" si="74"/>
        <v>0</v>
      </c>
      <c r="W78" s="2">
        <f t="shared" si="75"/>
        <v>0</v>
      </c>
      <c r="X78" s="2">
        <f t="shared" si="76"/>
        <v>0</v>
      </c>
      <c r="Y78" s="2">
        <f t="shared" si="77"/>
        <v>0</v>
      </c>
      <c r="Z78" s="2"/>
      <c r="AA78" s="2">
        <v>16687810</v>
      </c>
      <c r="AB78" s="2">
        <f t="shared" si="78"/>
        <v>0</v>
      </c>
      <c r="AC78" s="2">
        <f t="shared" si="102"/>
        <v>0</v>
      </c>
      <c r="AD78" s="2">
        <f>ROUND((((ET78)-(EU78))+AE78),6)</f>
        <v>0</v>
      </c>
      <c r="AE78" s="2">
        <f t="shared" ref="AE78:AF81" si="105">ROUND((EU78),6)</f>
        <v>0</v>
      </c>
      <c r="AF78" s="2">
        <f t="shared" si="105"/>
        <v>0</v>
      </c>
      <c r="AG78" s="2">
        <f t="shared" si="79"/>
        <v>0</v>
      </c>
      <c r="AH78" s="2">
        <f t="shared" ref="AH78:AI81" si="106">(EW78)</f>
        <v>0</v>
      </c>
      <c r="AI78" s="2">
        <f t="shared" si="106"/>
        <v>0</v>
      </c>
      <c r="AJ78" s="2">
        <f t="shared" si="80"/>
        <v>0</v>
      </c>
      <c r="AK78" s="2">
        <v>0</v>
      </c>
      <c r="AL78" s="2">
        <v>0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 s="2">
        <v>0</v>
      </c>
      <c r="AT78" s="2">
        <v>111</v>
      </c>
      <c r="AU78" s="2">
        <v>64</v>
      </c>
      <c r="AV78" s="2">
        <v>1</v>
      </c>
      <c r="AW78" s="2">
        <v>1</v>
      </c>
      <c r="AX78" s="2"/>
      <c r="AY78" s="2"/>
      <c r="AZ78" s="2">
        <v>1</v>
      </c>
      <c r="BA78" s="2">
        <v>1</v>
      </c>
      <c r="BB78" s="2">
        <v>1</v>
      </c>
      <c r="BC78" s="2">
        <v>1</v>
      </c>
      <c r="BD78" s="2" t="s">
        <v>6</v>
      </c>
      <c r="BE78" s="2" t="s">
        <v>6</v>
      </c>
      <c r="BF78" s="2" t="s">
        <v>6</v>
      </c>
      <c r="BG78" s="2" t="s">
        <v>6</v>
      </c>
      <c r="BH78" s="2">
        <v>3</v>
      </c>
      <c r="BI78" s="2">
        <v>1</v>
      </c>
      <c r="BJ78" s="2" t="s">
        <v>6</v>
      </c>
      <c r="BK78" s="2"/>
      <c r="BL78" s="2"/>
      <c r="BM78" s="2">
        <v>11001</v>
      </c>
      <c r="BN78" s="2">
        <v>0</v>
      </c>
      <c r="BO78" s="2" t="s">
        <v>6</v>
      </c>
      <c r="BP78" s="2">
        <v>0</v>
      </c>
      <c r="BQ78" s="2">
        <v>2</v>
      </c>
      <c r="BR78" s="2">
        <v>0</v>
      </c>
      <c r="BS78" s="2">
        <v>1</v>
      </c>
      <c r="BT78" s="2">
        <v>1</v>
      </c>
      <c r="BU78" s="2">
        <v>1</v>
      </c>
      <c r="BV78" s="2">
        <v>1</v>
      </c>
      <c r="BW78" s="2">
        <v>1</v>
      </c>
      <c r="BX78" s="2">
        <v>1</v>
      </c>
      <c r="BY78" s="2" t="s">
        <v>6</v>
      </c>
      <c r="BZ78" s="2">
        <v>123</v>
      </c>
      <c r="CA78" s="2">
        <v>75</v>
      </c>
      <c r="CB78" s="2"/>
      <c r="CC78" s="2"/>
      <c r="CD78" s="2"/>
      <c r="CE78" s="2"/>
      <c r="CF78" s="2">
        <v>0</v>
      </c>
      <c r="CG78" s="2">
        <v>0</v>
      </c>
      <c r="CH78" s="2"/>
      <c r="CI78" s="2"/>
      <c r="CJ78" s="2"/>
      <c r="CK78" s="2"/>
      <c r="CL78" s="2"/>
      <c r="CM78" s="2">
        <v>0</v>
      </c>
      <c r="CN78" s="2" t="s">
        <v>6</v>
      </c>
      <c r="CO78" s="2">
        <v>0</v>
      </c>
      <c r="CP78" s="2">
        <f t="shared" si="81"/>
        <v>0</v>
      </c>
      <c r="CQ78" s="2">
        <f t="shared" si="82"/>
        <v>0</v>
      </c>
      <c r="CR78" s="2">
        <f t="shared" si="83"/>
        <v>0</v>
      </c>
      <c r="CS78" s="2">
        <f t="shared" si="84"/>
        <v>0</v>
      </c>
      <c r="CT78" s="2">
        <f t="shared" si="85"/>
        <v>0</v>
      </c>
      <c r="CU78" s="2">
        <f t="shared" si="86"/>
        <v>0</v>
      </c>
      <c r="CV78" s="2">
        <f t="shared" si="87"/>
        <v>0</v>
      </c>
      <c r="CW78" s="2">
        <f t="shared" si="88"/>
        <v>0</v>
      </c>
      <c r="CX78" s="2">
        <f t="shared" si="89"/>
        <v>0</v>
      </c>
      <c r="CY78" s="2">
        <f t="shared" si="90"/>
        <v>0</v>
      </c>
      <c r="CZ78" s="2">
        <f t="shared" si="91"/>
        <v>0</v>
      </c>
      <c r="DA78" s="2"/>
      <c r="DB78" s="2"/>
      <c r="DC78" s="2" t="s">
        <v>6</v>
      </c>
      <c r="DD78" s="2" t="s">
        <v>6</v>
      </c>
      <c r="DE78" s="2" t="s">
        <v>6</v>
      </c>
      <c r="DF78" s="2" t="s">
        <v>6</v>
      </c>
      <c r="DG78" s="2" t="s">
        <v>6</v>
      </c>
      <c r="DH78" s="2" t="s">
        <v>6</v>
      </c>
      <c r="DI78" s="2" t="s">
        <v>6</v>
      </c>
      <c r="DJ78" s="2" t="s">
        <v>6</v>
      </c>
      <c r="DK78" s="2" t="s">
        <v>6</v>
      </c>
      <c r="DL78" s="2" t="s">
        <v>6</v>
      </c>
      <c r="DM78" s="2" t="s">
        <v>6</v>
      </c>
      <c r="DN78" s="2">
        <v>0</v>
      </c>
      <c r="DO78" s="2">
        <v>0</v>
      </c>
      <c r="DP78" s="2">
        <v>1</v>
      </c>
      <c r="DQ78" s="2">
        <v>1</v>
      </c>
      <c r="DR78" s="2"/>
      <c r="DS78" s="2"/>
      <c r="DT78" s="2"/>
      <c r="DU78" s="2">
        <v>1007</v>
      </c>
      <c r="DV78" s="2" t="s">
        <v>96</v>
      </c>
      <c r="DW78" s="2" t="s">
        <v>96</v>
      </c>
      <c r="DX78" s="2">
        <v>1</v>
      </c>
      <c r="DY78" s="2"/>
      <c r="DZ78" s="2"/>
      <c r="EA78" s="2"/>
      <c r="EB78" s="2"/>
      <c r="EC78" s="2"/>
      <c r="ED78" s="2"/>
      <c r="EE78" s="2">
        <v>16510488</v>
      </c>
      <c r="EF78" s="2">
        <v>2</v>
      </c>
      <c r="EG78" s="2" t="s">
        <v>20</v>
      </c>
      <c r="EH78" s="2">
        <v>0</v>
      </c>
      <c r="EI78" s="2" t="s">
        <v>6</v>
      </c>
      <c r="EJ78" s="2">
        <v>1</v>
      </c>
      <c r="EK78" s="2">
        <v>11001</v>
      </c>
      <c r="EL78" s="2" t="s">
        <v>30</v>
      </c>
      <c r="EM78" s="2" t="s">
        <v>110</v>
      </c>
      <c r="EN78" s="2"/>
      <c r="EO78" s="2" t="s">
        <v>6</v>
      </c>
      <c r="EP78" s="2"/>
      <c r="EQ78" s="2">
        <v>0</v>
      </c>
      <c r="ER78" s="2">
        <v>0</v>
      </c>
      <c r="ES78" s="2">
        <v>0</v>
      </c>
      <c r="ET78" s="2">
        <v>0</v>
      </c>
      <c r="EU78" s="2">
        <v>0</v>
      </c>
      <c r="EV78" s="2">
        <v>0</v>
      </c>
      <c r="EW78" s="2">
        <v>0</v>
      </c>
      <c r="EX78" s="2">
        <v>0</v>
      </c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>
        <v>0</v>
      </c>
      <c r="FR78" s="2">
        <f t="shared" si="92"/>
        <v>0</v>
      </c>
      <c r="FS78" s="2">
        <v>0</v>
      </c>
      <c r="FT78" s="2" t="s">
        <v>23</v>
      </c>
      <c r="FU78" s="2" t="s">
        <v>24</v>
      </c>
      <c r="FV78" s="2"/>
      <c r="FW78" s="2"/>
      <c r="FX78" s="2">
        <v>110.7</v>
      </c>
      <c r="FY78" s="2">
        <v>63.75</v>
      </c>
      <c r="FZ78" s="2"/>
      <c r="GA78" s="2" t="s">
        <v>6</v>
      </c>
      <c r="GB78" s="2"/>
      <c r="GC78" s="2"/>
      <c r="GD78" s="2">
        <v>0</v>
      </c>
      <c r="GE78" s="2"/>
      <c r="GF78" s="2">
        <v>-2113302258</v>
      </c>
      <c r="GG78" s="2">
        <v>2</v>
      </c>
      <c r="GH78" s="2">
        <v>1</v>
      </c>
      <c r="GI78" s="2">
        <v>-2</v>
      </c>
      <c r="GJ78" s="2">
        <v>0</v>
      </c>
      <c r="GK78" s="2">
        <f>ROUND(R78*(R12)/100,2)</f>
        <v>0</v>
      </c>
      <c r="GL78" s="2">
        <f t="shared" si="93"/>
        <v>0</v>
      </c>
      <c r="GM78" s="2">
        <f t="shared" si="94"/>
        <v>0</v>
      </c>
      <c r="GN78" s="2">
        <f t="shared" si="95"/>
        <v>0</v>
      </c>
      <c r="GO78" s="2">
        <f t="shared" si="96"/>
        <v>0</v>
      </c>
      <c r="GP78" s="2">
        <f t="shared" si="97"/>
        <v>0</v>
      </c>
      <c r="GQ78" s="2"/>
      <c r="GR78" s="2">
        <v>0</v>
      </c>
      <c r="GS78" s="2">
        <v>3</v>
      </c>
      <c r="GT78" s="2">
        <v>0</v>
      </c>
      <c r="GU78" s="2" t="s">
        <v>6</v>
      </c>
      <c r="GV78" s="2">
        <f t="shared" si="98"/>
        <v>0</v>
      </c>
      <c r="GW78" s="2">
        <v>1</v>
      </c>
      <c r="GX78" s="2">
        <f t="shared" si="99"/>
        <v>0</v>
      </c>
      <c r="GY78" s="2"/>
      <c r="GZ78" s="2"/>
      <c r="HA78" s="2">
        <v>0</v>
      </c>
      <c r="HB78" s="2">
        <v>0</v>
      </c>
      <c r="HC78" s="2"/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  <c r="IG78" s="2"/>
      <c r="IH78" s="2"/>
      <c r="II78" s="2"/>
      <c r="IJ78" s="2"/>
      <c r="IK78" s="2">
        <v>0</v>
      </c>
      <c r="IL78" s="2"/>
      <c r="IM78" s="2"/>
      <c r="IN78" s="2"/>
      <c r="IO78" s="2"/>
      <c r="IP78" s="2"/>
      <c r="IQ78" s="2"/>
      <c r="IR78" s="2"/>
      <c r="IS78" s="2"/>
      <c r="IT78" s="2"/>
      <c r="IU78" s="2"/>
    </row>
    <row r="79" spans="1:255" x14ac:dyDescent="0.2">
      <c r="A79">
        <v>18</v>
      </c>
      <c r="B79">
        <v>1</v>
      </c>
      <c r="C79">
        <v>128</v>
      </c>
      <c r="E79" t="s">
        <v>131</v>
      </c>
      <c r="F79" t="s">
        <v>112</v>
      </c>
      <c r="G79" t="s">
        <v>113</v>
      </c>
      <c r="H79" t="s">
        <v>96</v>
      </c>
      <c r="I79">
        <f>I77*J79</f>
        <v>0.22814999999999999</v>
      </c>
      <c r="J79">
        <v>1.3</v>
      </c>
      <c r="O79">
        <f t="shared" si="67"/>
        <v>0</v>
      </c>
      <c r="P79">
        <f t="shared" si="68"/>
        <v>0</v>
      </c>
      <c r="Q79">
        <f t="shared" si="69"/>
        <v>0</v>
      </c>
      <c r="R79">
        <f t="shared" si="70"/>
        <v>0</v>
      </c>
      <c r="S79">
        <f t="shared" si="71"/>
        <v>0</v>
      </c>
      <c r="T79">
        <f t="shared" si="72"/>
        <v>0</v>
      </c>
      <c r="U79">
        <f t="shared" si="73"/>
        <v>0</v>
      </c>
      <c r="V79">
        <f t="shared" si="74"/>
        <v>0</v>
      </c>
      <c r="W79">
        <f t="shared" si="75"/>
        <v>0</v>
      </c>
      <c r="X79">
        <f t="shared" si="76"/>
        <v>0</v>
      </c>
      <c r="Y79">
        <f t="shared" si="77"/>
        <v>0</v>
      </c>
      <c r="AA79">
        <v>16687824</v>
      </c>
      <c r="AB79">
        <f t="shared" si="78"/>
        <v>0</v>
      </c>
      <c r="AC79">
        <f t="shared" si="102"/>
        <v>0</v>
      </c>
      <c r="AD79">
        <f>ROUND((((ET79)-(EU79))+AE79),6)</f>
        <v>0</v>
      </c>
      <c r="AE79">
        <f t="shared" si="105"/>
        <v>0</v>
      </c>
      <c r="AF79">
        <f t="shared" si="105"/>
        <v>0</v>
      </c>
      <c r="AG79">
        <f t="shared" si="79"/>
        <v>0</v>
      </c>
      <c r="AH79">
        <f t="shared" si="106"/>
        <v>0</v>
      </c>
      <c r="AI79">
        <f t="shared" si="106"/>
        <v>0</v>
      </c>
      <c r="AJ79">
        <f t="shared" si="80"/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111</v>
      </c>
      <c r="AU79">
        <v>64</v>
      </c>
      <c r="AV79">
        <v>1</v>
      </c>
      <c r="AW79">
        <v>1</v>
      </c>
      <c r="AZ79">
        <v>7.13</v>
      </c>
      <c r="BA79">
        <v>1</v>
      </c>
      <c r="BB79">
        <v>1</v>
      </c>
      <c r="BC79">
        <v>7.13</v>
      </c>
      <c r="BD79" t="s">
        <v>6</v>
      </c>
      <c r="BE79" t="s">
        <v>6</v>
      </c>
      <c r="BF79" t="s">
        <v>6</v>
      </c>
      <c r="BG79" t="s">
        <v>6</v>
      </c>
      <c r="BH79">
        <v>3</v>
      </c>
      <c r="BI79">
        <v>1</v>
      </c>
      <c r="BJ79" t="s">
        <v>6</v>
      </c>
      <c r="BM79">
        <v>11001</v>
      </c>
      <c r="BN79">
        <v>0</v>
      </c>
      <c r="BO79" t="s">
        <v>6</v>
      </c>
      <c r="BP79">
        <v>0</v>
      </c>
      <c r="BQ79">
        <v>2</v>
      </c>
      <c r="BR79">
        <v>0</v>
      </c>
      <c r="BS79">
        <v>1</v>
      </c>
      <c r="BT79">
        <v>1</v>
      </c>
      <c r="BU79">
        <v>1</v>
      </c>
      <c r="BV79">
        <v>1</v>
      </c>
      <c r="BW79">
        <v>1</v>
      </c>
      <c r="BX79">
        <v>1</v>
      </c>
      <c r="BY79" t="s">
        <v>6</v>
      </c>
      <c r="BZ79">
        <v>123</v>
      </c>
      <c r="CA79">
        <v>75</v>
      </c>
      <c r="CF79">
        <v>0</v>
      </c>
      <c r="CG79">
        <v>0</v>
      </c>
      <c r="CM79">
        <v>0</v>
      </c>
      <c r="CN79" t="s">
        <v>6</v>
      </c>
      <c r="CO79">
        <v>0</v>
      </c>
      <c r="CP79">
        <f t="shared" si="81"/>
        <v>0</v>
      </c>
      <c r="CQ79">
        <f t="shared" si="82"/>
        <v>0</v>
      </c>
      <c r="CR79">
        <f t="shared" si="83"/>
        <v>0</v>
      </c>
      <c r="CS79">
        <f t="shared" si="84"/>
        <v>0</v>
      </c>
      <c r="CT79">
        <f t="shared" si="85"/>
        <v>0</v>
      </c>
      <c r="CU79">
        <f t="shared" si="86"/>
        <v>0</v>
      </c>
      <c r="CV79">
        <f t="shared" si="87"/>
        <v>0</v>
      </c>
      <c r="CW79">
        <f t="shared" si="88"/>
        <v>0</v>
      </c>
      <c r="CX79">
        <f t="shared" si="89"/>
        <v>0</v>
      </c>
      <c r="CY79">
        <f t="shared" si="90"/>
        <v>0</v>
      </c>
      <c r="CZ79">
        <f t="shared" si="91"/>
        <v>0</v>
      </c>
      <c r="DC79" t="s">
        <v>6</v>
      </c>
      <c r="DD79" t="s">
        <v>6</v>
      </c>
      <c r="DE79" t="s">
        <v>6</v>
      </c>
      <c r="DF79" t="s">
        <v>6</v>
      </c>
      <c r="DG79" t="s">
        <v>6</v>
      </c>
      <c r="DH79" t="s">
        <v>6</v>
      </c>
      <c r="DI79" t="s">
        <v>6</v>
      </c>
      <c r="DJ79" t="s">
        <v>6</v>
      </c>
      <c r="DK79" t="s">
        <v>6</v>
      </c>
      <c r="DL79" t="s">
        <v>6</v>
      </c>
      <c r="DM79" t="s">
        <v>6</v>
      </c>
      <c r="DN79">
        <v>0</v>
      </c>
      <c r="DO79">
        <v>0</v>
      </c>
      <c r="DP79">
        <v>1</v>
      </c>
      <c r="DQ79">
        <v>1</v>
      </c>
      <c r="DU79">
        <v>1007</v>
      </c>
      <c r="DV79" t="s">
        <v>96</v>
      </c>
      <c r="DW79" t="s">
        <v>96</v>
      </c>
      <c r="DX79">
        <v>1</v>
      </c>
      <c r="EE79">
        <v>16510488</v>
      </c>
      <c r="EF79">
        <v>2</v>
      </c>
      <c r="EG79" t="s">
        <v>20</v>
      </c>
      <c r="EH79">
        <v>0</v>
      </c>
      <c r="EI79" t="s">
        <v>6</v>
      </c>
      <c r="EJ79">
        <v>1</v>
      </c>
      <c r="EK79">
        <v>11001</v>
      </c>
      <c r="EL79" t="s">
        <v>30</v>
      </c>
      <c r="EM79" t="s">
        <v>110</v>
      </c>
      <c r="EO79" t="s">
        <v>6</v>
      </c>
      <c r="EQ79">
        <v>0</v>
      </c>
      <c r="ER79">
        <v>0</v>
      </c>
      <c r="ES79">
        <v>0</v>
      </c>
      <c r="ET79">
        <v>0</v>
      </c>
      <c r="EU79">
        <v>0</v>
      </c>
      <c r="EV79">
        <v>0</v>
      </c>
      <c r="EW79">
        <v>0</v>
      </c>
      <c r="EX79">
        <v>0</v>
      </c>
      <c r="FQ79">
        <v>0</v>
      </c>
      <c r="FR79">
        <f t="shared" si="92"/>
        <v>0</v>
      </c>
      <c r="FS79">
        <v>0</v>
      </c>
      <c r="FT79" t="s">
        <v>23</v>
      </c>
      <c r="FU79" t="s">
        <v>24</v>
      </c>
      <c r="FX79">
        <v>110.7</v>
      </c>
      <c r="FY79">
        <v>63.75</v>
      </c>
      <c r="GA79" t="s">
        <v>6</v>
      </c>
      <c r="GD79">
        <v>0</v>
      </c>
      <c r="GF79">
        <v>-2113302258</v>
      </c>
      <c r="GG79">
        <v>1</v>
      </c>
      <c r="GH79">
        <v>1</v>
      </c>
      <c r="GI79">
        <v>4</v>
      </c>
      <c r="GJ79">
        <v>0</v>
      </c>
      <c r="GK79">
        <f>ROUND(R79*(S12)/100,2)</f>
        <v>0</v>
      </c>
      <c r="GL79">
        <f t="shared" si="93"/>
        <v>0</v>
      </c>
      <c r="GM79">
        <f t="shared" si="94"/>
        <v>0</v>
      </c>
      <c r="GN79">
        <f t="shared" si="95"/>
        <v>0</v>
      </c>
      <c r="GO79">
        <f t="shared" si="96"/>
        <v>0</v>
      </c>
      <c r="GP79">
        <f t="shared" si="97"/>
        <v>0</v>
      </c>
      <c r="GR79">
        <v>0</v>
      </c>
      <c r="GS79">
        <v>3</v>
      </c>
      <c r="GT79">
        <v>0</v>
      </c>
      <c r="GU79" t="s">
        <v>6</v>
      </c>
      <c r="GV79">
        <f t="shared" si="98"/>
        <v>0</v>
      </c>
      <c r="GW79">
        <v>1</v>
      </c>
      <c r="GX79">
        <f t="shared" si="99"/>
        <v>0</v>
      </c>
      <c r="HA79">
        <v>0</v>
      </c>
      <c r="HB79">
        <v>0</v>
      </c>
      <c r="IK79">
        <v>0</v>
      </c>
    </row>
    <row r="80" spans="1:255" x14ac:dyDescent="0.2">
      <c r="A80" s="2">
        <v>18</v>
      </c>
      <c r="B80" s="2">
        <v>1</v>
      </c>
      <c r="C80" s="2">
        <v>119</v>
      </c>
      <c r="D80" s="2"/>
      <c r="E80" s="2" t="s">
        <v>132</v>
      </c>
      <c r="F80" s="2" t="s">
        <v>115</v>
      </c>
      <c r="G80" s="2" t="s">
        <v>116</v>
      </c>
      <c r="H80" s="2" t="s">
        <v>96</v>
      </c>
      <c r="I80" s="2">
        <f>I76*J80</f>
        <v>0.22814999999999999</v>
      </c>
      <c r="J80" s="2">
        <v>1.3</v>
      </c>
      <c r="K80" s="2"/>
      <c r="L80" s="2"/>
      <c r="M80" s="2"/>
      <c r="N80" s="2"/>
      <c r="O80" s="2">
        <f t="shared" si="67"/>
        <v>118.59</v>
      </c>
      <c r="P80" s="2">
        <f t="shared" si="68"/>
        <v>118.59</v>
      </c>
      <c r="Q80" s="2">
        <f t="shared" si="69"/>
        <v>0</v>
      </c>
      <c r="R80" s="2">
        <f t="shared" si="70"/>
        <v>0</v>
      </c>
      <c r="S80" s="2">
        <f t="shared" si="71"/>
        <v>0</v>
      </c>
      <c r="T80" s="2">
        <f t="shared" si="72"/>
        <v>0</v>
      </c>
      <c r="U80" s="2">
        <f t="shared" si="73"/>
        <v>0</v>
      </c>
      <c r="V80" s="2">
        <f t="shared" si="74"/>
        <v>0</v>
      </c>
      <c r="W80" s="2">
        <f t="shared" si="75"/>
        <v>0</v>
      </c>
      <c r="X80" s="2">
        <f t="shared" si="76"/>
        <v>0</v>
      </c>
      <c r="Y80" s="2">
        <f t="shared" si="77"/>
        <v>0</v>
      </c>
      <c r="Z80" s="2"/>
      <c r="AA80" s="2">
        <v>16687810</v>
      </c>
      <c r="AB80" s="2">
        <f t="shared" si="78"/>
        <v>519.79999999999995</v>
      </c>
      <c r="AC80" s="2">
        <f t="shared" si="102"/>
        <v>519.79999999999995</v>
      </c>
      <c r="AD80" s="2">
        <f>ROUND((((ET80)-(EU80))+AE80),6)</f>
        <v>0</v>
      </c>
      <c r="AE80" s="2">
        <f t="shared" si="105"/>
        <v>0</v>
      </c>
      <c r="AF80" s="2">
        <f t="shared" si="105"/>
        <v>0</v>
      </c>
      <c r="AG80" s="2">
        <f t="shared" si="79"/>
        <v>0</v>
      </c>
      <c r="AH80" s="2">
        <f t="shared" si="106"/>
        <v>0</v>
      </c>
      <c r="AI80" s="2">
        <f t="shared" si="106"/>
        <v>0</v>
      </c>
      <c r="AJ80" s="2">
        <f t="shared" si="80"/>
        <v>0</v>
      </c>
      <c r="AK80" s="2">
        <v>519.79999999999995</v>
      </c>
      <c r="AL80" s="2">
        <v>519.79999999999995</v>
      </c>
      <c r="AM80" s="2">
        <v>0</v>
      </c>
      <c r="AN80" s="2">
        <v>0</v>
      </c>
      <c r="AO80" s="2">
        <v>0</v>
      </c>
      <c r="AP80" s="2">
        <v>0</v>
      </c>
      <c r="AQ80" s="2">
        <v>0</v>
      </c>
      <c r="AR80" s="2">
        <v>0</v>
      </c>
      <c r="AS80" s="2">
        <v>0</v>
      </c>
      <c r="AT80" s="2">
        <v>111</v>
      </c>
      <c r="AU80" s="2">
        <v>64</v>
      </c>
      <c r="AV80" s="2">
        <v>1</v>
      </c>
      <c r="AW80" s="2">
        <v>1</v>
      </c>
      <c r="AX80" s="2"/>
      <c r="AY80" s="2"/>
      <c r="AZ80" s="2">
        <v>1</v>
      </c>
      <c r="BA80" s="2">
        <v>1</v>
      </c>
      <c r="BB80" s="2">
        <v>1</v>
      </c>
      <c r="BC80" s="2">
        <v>1</v>
      </c>
      <c r="BD80" s="2" t="s">
        <v>6</v>
      </c>
      <c r="BE80" s="2" t="s">
        <v>6</v>
      </c>
      <c r="BF80" s="2" t="s">
        <v>6</v>
      </c>
      <c r="BG80" s="2" t="s">
        <v>6</v>
      </c>
      <c r="BH80" s="2">
        <v>3</v>
      </c>
      <c r="BI80" s="2">
        <v>1</v>
      </c>
      <c r="BJ80" s="2" t="s">
        <v>117</v>
      </c>
      <c r="BK80" s="2"/>
      <c r="BL80" s="2"/>
      <c r="BM80" s="2">
        <v>11001</v>
      </c>
      <c r="BN80" s="2">
        <v>0</v>
      </c>
      <c r="BO80" s="2" t="s">
        <v>6</v>
      </c>
      <c r="BP80" s="2">
        <v>0</v>
      </c>
      <c r="BQ80" s="2">
        <v>2</v>
      </c>
      <c r="BR80" s="2">
        <v>0</v>
      </c>
      <c r="BS80" s="2">
        <v>1</v>
      </c>
      <c r="BT80" s="2">
        <v>1</v>
      </c>
      <c r="BU80" s="2">
        <v>1</v>
      </c>
      <c r="BV80" s="2">
        <v>1</v>
      </c>
      <c r="BW80" s="2">
        <v>1</v>
      </c>
      <c r="BX80" s="2">
        <v>1</v>
      </c>
      <c r="BY80" s="2" t="s">
        <v>6</v>
      </c>
      <c r="BZ80" s="2">
        <v>123</v>
      </c>
      <c r="CA80" s="2">
        <v>75</v>
      </c>
      <c r="CB80" s="2"/>
      <c r="CC80" s="2"/>
      <c r="CD80" s="2"/>
      <c r="CE80" s="2"/>
      <c r="CF80" s="2">
        <v>0</v>
      </c>
      <c r="CG80" s="2">
        <v>0</v>
      </c>
      <c r="CH80" s="2"/>
      <c r="CI80" s="2"/>
      <c r="CJ80" s="2"/>
      <c r="CK80" s="2"/>
      <c r="CL80" s="2"/>
      <c r="CM80" s="2">
        <v>0</v>
      </c>
      <c r="CN80" s="2" t="s">
        <v>6</v>
      </c>
      <c r="CO80" s="2">
        <v>0</v>
      </c>
      <c r="CP80" s="2">
        <f t="shared" si="81"/>
        <v>118.59</v>
      </c>
      <c r="CQ80" s="2">
        <f t="shared" si="82"/>
        <v>519.79999999999995</v>
      </c>
      <c r="CR80" s="2">
        <f t="shared" si="83"/>
        <v>0</v>
      </c>
      <c r="CS80" s="2">
        <f t="shared" si="84"/>
        <v>0</v>
      </c>
      <c r="CT80" s="2">
        <f t="shared" si="85"/>
        <v>0</v>
      </c>
      <c r="CU80" s="2">
        <f t="shared" si="86"/>
        <v>0</v>
      </c>
      <c r="CV80" s="2">
        <f t="shared" si="87"/>
        <v>0</v>
      </c>
      <c r="CW80" s="2">
        <f t="shared" si="88"/>
        <v>0</v>
      </c>
      <c r="CX80" s="2">
        <f t="shared" si="89"/>
        <v>0</v>
      </c>
      <c r="CY80" s="2">
        <f t="shared" si="90"/>
        <v>0</v>
      </c>
      <c r="CZ80" s="2">
        <f t="shared" si="91"/>
        <v>0</v>
      </c>
      <c r="DA80" s="2"/>
      <c r="DB80" s="2"/>
      <c r="DC80" s="2" t="s">
        <v>6</v>
      </c>
      <c r="DD80" s="2" t="s">
        <v>6</v>
      </c>
      <c r="DE80" s="2" t="s">
        <v>6</v>
      </c>
      <c r="DF80" s="2" t="s">
        <v>6</v>
      </c>
      <c r="DG80" s="2" t="s">
        <v>6</v>
      </c>
      <c r="DH80" s="2" t="s">
        <v>6</v>
      </c>
      <c r="DI80" s="2" t="s">
        <v>6</v>
      </c>
      <c r="DJ80" s="2" t="s">
        <v>6</v>
      </c>
      <c r="DK80" s="2" t="s">
        <v>6</v>
      </c>
      <c r="DL80" s="2" t="s">
        <v>6</v>
      </c>
      <c r="DM80" s="2" t="s">
        <v>6</v>
      </c>
      <c r="DN80" s="2">
        <v>0</v>
      </c>
      <c r="DO80" s="2">
        <v>0</v>
      </c>
      <c r="DP80" s="2">
        <v>1</v>
      </c>
      <c r="DQ80" s="2">
        <v>1</v>
      </c>
      <c r="DR80" s="2"/>
      <c r="DS80" s="2"/>
      <c r="DT80" s="2"/>
      <c r="DU80" s="2">
        <v>1007</v>
      </c>
      <c r="DV80" s="2" t="s">
        <v>96</v>
      </c>
      <c r="DW80" s="2" t="s">
        <v>96</v>
      </c>
      <c r="DX80" s="2">
        <v>1</v>
      </c>
      <c r="DY80" s="2"/>
      <c r="DZ80" s="2"/>
      <c r="EA80" s="2"/>
      <c r="EB80" s="2"/>
      <c r="EC80" s="2"/>
      <c r="ED80" s="2"/>
      <c r="EE80" s="2">
        <v>16510488</v>
      </c>
      <c r="EF80" s="2">
        <v>2</v>
      </c>
      <c r="EG80" s="2" t="s">
        <v>20</v>
      </c>
      <c r="EH80" s="2">
        <v>0</v>
      </c>
      <c r="EI80" s="2" t="s">
        <v>6</v>
      </c>
      <c r="EJ80" s="2">
        <v>1</v>
      </c>
      <c r="EK80" s="2">
        <v>11001</v>
      </c>
      <c r="EL80" s="2" t="s">
        <v>30</v>
      </c>
      <c r="EM80" s="2" t="s">
        <v>110</v>
      </c>
      <c r="EN80" s="2"/>
      <c r="EO80" s="2" t="s">
        <v>6</v>
      </c>
      <c r="EP80" s="2"/>
      <c r="EQ80" s="2">
        <v>0</v>
      </c>
      <c r="ER80" s="2">
        <v>519.79999999999995</v>
      </c>
      <c r="ES80" s="2">
        <v>519.79999999999995</v>
      </c>
      <c r="ET80" s="2">
        <v>0</v>
      </c>
      <c r="EU80" s="2">
        <v>0</v>
      </c>
      <c r="EV80" s="2">
        <v>0</v>
      </c>
      <c r="EW80" s="2">
        <v>0</v>
      </c>
      <c r="EX80" s="2">
        <v>0</v>
      </c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>
        <v>0</v>
      </c>
      <c r="FR80" s="2">
        <f t="shared" si="92"/>
        <v>0</v>
      </c>
      <c r="FS80" s="2">
        <v>0</v>
      </c>
      <c r="FT80" s="2" t="s">
        <v>23</v>
      </c>
      <c r="FU80" s="2" t="s">
        <v>24</v>
      </c>
      <c r="FV80" s="2"/>
      <c r="FW80" s="2"/>
      <c r="FX80" s="2">
        <v>110.7</v>
      </c>
      <c r="FY80" s="2">
        <v>63.75</v>
      </c>
      <c r="FZ80" s="2"/>
      <c r="GA80" s="2" t="s">
        <v>6</v>
      </c>
      <c r="GB80" s="2"/>
      <c r="GC80" s="2"/>
      <c r="GD80" s="2">
        <v>0</v>
      </c>
      <c r="GE80" s="2"/>
      <c r="GF80" s="2">
        <v>519185539</v>
      </c>
      <c r="GG80" s="2">
        <v>2</v>
      </c>
      <c r="GH80" s="2">
        <v>1</v>
      </c>
      <c r="GI80" s="2">
        <v>-2</v>
      </c>
      <c r="GJ80" s="2">
        <v>0</v>
      </c>
      <c r="GK80" s="2">
        <f>ROUND(R80*(R12)/100,2)</f>
        <v>0</v>
      </c>
      <c r="GL80" s="2">
        <f t="shared" si="93"/>
        <v>0</v>
      </c>
      <c r="GM80" s="2">
        <f t="shared" si="94"/>
        <v>118.59</v>
      </c>
      <c r="GN80" s="2">
        <f t="shared" si="95"/>
        <v>118.59</v>
      </c>
      <c r="GO80" s="2">
        <f t="shared" si="96"/>
        <v>0</v>
      </c>
      <c r="GP80" s="2">
        <f t="shared" si="97"/>
        <v>0</v>
      </c>
      <c r="GQ80" s="2"/>
      <c r="GR80" s="2">
        <v>0</v>
      </c>
      <c r="GS80" s="2">
        <v>3</v>
      </c>
      <c r="GT80" s="2">
        <v>0</v>
      </c>
      <c r="GU80" s="2" t="s">
        <v>6</v>
      </c>
      <c r="GV80" s="2">
        <f t="shared" si="98"/>
        <v>0</v>
      </c>
      <c r="GW80" s="2">
        <v>1</v>
      </c>
      <c r="GX80" s="2">
        <f t="shared" si="99"/>
        <v>0</v>
      </c>
      <c r="GY80" s="2"/>
      <c r="GZ80" s="2"/>
      <c r="HA80" s="2">
        <v>0</v>
      </c>
      <c r="HB80" s="2">
        <v>0</v>
      </c>
      <c r="HC80" s="2"/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/>
      <c r="HR80" s="2"/>
      <c r="HS80" s="2"/>
      <c r="HT80" s="2"/>
      <c r="HU80" s="2"/>
      <c r="HV80" s="2"/>
      <c r="HW80" s="2"/>
      <c r="HX80" s="2"/>
      <c r="HY80" s="2"/>
      <c r="HZ80" s="2"/>
      <c r="IA80" s="2"/>
      <c r="IB80" s="2"/>
      <c r="IC80" s="2"/>
      <c r="ID80" s="2"/>
      <c r="IE80" s="2"/>
      <c r="IF80" s="2"/>
      <c r="IG80" s="2"/>
      <c r="IH80" s="2"/>
      <c r="II80" s="2"/>
      <c r="IJ80" s="2"/>
      <c r="IK80" s="2">
        <v>0</v>
      </c>
      <c r="IL80" s="2"/>
      <c r="IM80" s="2"/>
      <c r="IN80" s="2"/>
      <c r="IO80" s="2"/>
      <c r="IP80" s="2"/>
      <c r="IQ80" s="2"/>
      <c r="IR80" s="2"/>
      <c r="IS80" s="2"/>
      <c r="IT80" s="2"/>
      <c r="IU80" s="2"/>
    </row>
    <row r="81" spans="1:255" x14ac:dyDescent="0.2">
      <c r="A81">
        <v>18</v>
      </c>
      <c r="B81">
        <v>1</v>
      </c>
      <c r="C81">
        <v>129</v>
      </c>
      <c r="E81" t="s">
        <v>132</v>
      </c>
      <c r="F81" t="s">
        <v>115</v>
      </c>
      <c r="G81" t="s">
        <v>116</v>
      </c>
      <c r="H81" t="s">
        <v>96</v>
      </c>
      <c r="I81">
        <f>I77*J81</f>
        <v>0.22814999999999999</v>
      </c>
      <c r="J81">
        <v>1.3</v>
      </c>
      <c r="O81">
        <f t="shared" si="67"/>
        <v>845.56</v>
      </c>
      <c r="P81">
        <f t="shared" si="68"/>
        <v>845.56</v>
      </c>
      <c r="Q81">
        <f t="shared" si="69"/>
        <v>0</v>
      </c>
      <c r="R81">
        <f t="shared" si="70"/>
        <v>0</v>
      </c>
      <c r="S81">
        <f t="shared" si="71"/>
        <v>0</v>
      </c>
      <c r="T81">
        <f t="shared" si="72"/>
        <v>0</v>
      </c>
      <c r="U81">
        <f t="shared" si="73"/>
        <v>0</v>
      </c>
      <c r="V81">
        <f t="shared" si="74"/>
        <v>0</v>
      </c>
      <c r="W81">
        <f t="shared" si="75"/>
        <v>0</v>
      </c>
      <c r="X81">
        <f t="shared" si="76"/>
        <v>0</v>
      </c>
      <c r="Y81">
        <f t="shared" si="77"/>
        <v>0</v>
      </c>
      <c r="AA81">
        <v>16687824</v>
      </c>
      <c r="AB81">
        <f t="shared" si="78"/>
        <v>519.79999999999995</v>
      </c>
      <c r="AC81">
        <f t="shared" si="102"/>
        <v>519.79999999999995</v>
      </c>
      <c r="AD81">
        <f>ROUND((((ET81)-(EU81))+AE81),6)</f>
        <v>0</v>
      </c>
      <c r="AE81">
        <f t="shared" si="105"/>
        <v>0</v>
      </c>
      <c r="AF81">
        <f t="shared" si="105"/>
        <v>0</v>
      </c>
      <c r="AG81">
        <f t="shared" si="79"/>
        <v>0</v>
      </c>
      <c r="AH81">
        <f t="shared" si="106"/>
        <v>0</v>
      </c>
      <c r="AI81">
        <f t="shared" si="106"/>
        <v>0</v>
      </c>
      <c r="AJ81">
        <f t="shared" si="80"/>
        <v>0</v>
      </c>
      <c r="AK81">
        <v>519.79999999999995</v>
      </c>
      <c r="AL81">
        <v>519.79999999999995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111</v>
      </c>
      <c r="AU81">
        <v>64</v>
      </c>
      <c r="AV81">
        <v>1</v>
      </c>
      <c r="AW81">
        <v>1</v>
      </c>
      <c r="AZ81">
        <v>7.13</v>
      </c>
      <c r="BA81">
        <v>1</v>
      </c>
      <c r="BB81">
        <v>1</v>
      </c>
      <c r="BC81">
        <v>7.13</v>
      </c>
      <c r="BD81" t="s">
        <v>6</v>
      </c>
      <c r="BE81" t="s">
        <v>6</v>
      </c>
      <c r="BF81" t="s">
        <v>6</v>
      </c>
      <c r="BG81" t="s">
        <v>6</v>
      </c>
      <c r="BH81">
        <v>3</v>
      </c>
      <c r="BI81">
        <v>1</v>
      </c>
      <c r="BJ81" t="s">
        <v>117</v>
      </c>
      <c r="BM81">
        <v>11001</v>
      </c>
      <c r="BN81">
        <v>0</v>
      </c>
      <c r="BO81" t="s">
        <v>6</v>
      </c>
      <c r="BP81">
        <v>0</v>
      </c>
      <c r="BQ81">
        <v>2</v>
      </c>
      <c r="BR81">
        <v>0</v>
      </c>
      <c r="BS81">
        <v>1</v>
      </c>
      <c r="BT81">
        <v>1</v>
      </c>
      <c r="BU81">
        <v>1</v>
      </c>
      <c r="BV81">
        <v>1</v>
      </c>
      <c r="BW81">
        <v>1</v>
      </c>
      <c r="BX81">
        <v>1</v>
      </c>
      <c r="BY81" t="s">
        <v>6</v>
      </c>
      <c r="BZ81">
        <v>123</v>
      </c>
      <c r="CA81">
        <v>75</v>
      </c>
      <c r="CF81">
        <v>0</v>
      </c>
      <c r="CG81">
        <v>0</v>
      </c>
      <c r="CM81">
        <v>0</v>
      </c>
      <c r="CN81" t="s">
        <v>6</v>
      </c>
      <c r="CO81">
        <v>0</v>
      </c>
      <c r="CP81">
        <f t="shared" si="81"/>
        <v>845.56</v>
      </c>
      <c r="CQ81">
        <f t="shared" si="82"/>
        <v>3706.1739999999995</v>
      </c>
      <c r="CR81">
        <f t="shared" si="83"/>
        <v>0</v>
      </c>
      <c r="CS81">
        <f t="shared" si="84"/>
        <v>0</v>
      </c>
      <c r="CT81">
        <f t="shared" si="85"/>
        <v>0</v>
      </c>
      <c r="CU81">
        <f t="shared" si="86"/>
        <v>0</v>
      </c>
      <c r="CV81">
        <f t="shared" si="87"/>
        <v>0</v>
      </c>
      <c r="CW81">
        <f t="shared" si="88"/>
        <v>0</v>
      </c>
      <c r="CX81">
        <f t="shared" si="89"/>
        <v>0</v>
      </c>
      <c r="CY81">
        <f t="shared" si="90"/>
        <v>0</v>
      </c>
      <c r="CZ81">
        <f t="shared" si="91"/>
        <v>0</v>
      </c>
      <c r="DC81" t="s">
        <v>6</v>
      </c>
      <c r="DD81" t="s">
        <v>6</v>
      </c>
      <c r="DE81" t="s">
        <v>6</v>
      </c>
      <c r="DF81" t="s">
        <v>6</v>
      </c>
      <c r="DG81" t="s">
        <v>6</v>
      </c>
      <c r="DH81" t="s">
        <v>6</v>
      </c>
      <c r="DI81" t="s">
        <v>6</v>
      </c>
      <c r="DJ81" t="s">
        <v>6</v>
      </c>
      <c r="DK81" t="s">
        <v>6</v>
      </c>
      <c r="DL81" t="s">
        <v>6</v>
      </c>
      <c r="DM81" t="s">
        <v>6</v>
      </c>
      <c r="DN81">
        <v>0</v>
      </c>
      <c r="DO81">
        <v>0</v>
      </c>
      <c r="DP81">
        <v>1</v>
      </c>
      <c r="DQ81">
        <v>1</v>
      </c>
      <c r="DU81">
        <v>1007</v>
      </c>
      <c r="DV81" t="s">
        <v>96</v>
      </c>
      <c r="DW81" t="s">
        <v>96</v>
      </c>
      <c r="DX81">
        <v>1</v>
      </c>
      <c r="EE81">
        <v>16510488</v>
      </c>
      <c r="EF81">
        <v>2</v>
      </c>
      <c r="EG81" t="s">
        <v>20</v>
      </c>
      <c r="EH81">
        <v>0</v>
      </c>
      <c r="EI81" t="s">
        <v>6</v>
      </c>
      <c r="EJ81">
        <v>1</v>
      </c>
      <c r="EK81">
        <v>11001</v>
      </c>
      <c r="EL81" t="s">
        <v>30</v>
      </c>
      <c r="EM81" t="s">
        <v>110</v>
      </c>
      <c r="EO81" t="s">
        <v>6</v>
      </c>
      <c r="EQ81">
        <v>0</v>
      </c>
      <c r="ER81">
        <v>519.79999999999995</v>
      </c>
      <c r="ES81">
        <v>519.79999999999995</v>
      </c>
      <c r="ET81">
        <v>0</v>
      </c>
      <c r="EU81">
        <v>0</v>
      </c>
      <c r="EV81">
        <v>0</v>
      </c>
      <c r="EW81">
        <v>0</v>
      </c>
      <c r="EX81">
        <v>0</v>
      </c>
      <c r="FQ81">
        <v>0</v>
      </c>
      <c r="FR81">
        <f t="shared" si="92"/>
        <v>0</v>
      </c>
      <c r="FS81">
        <v>0</v>
      </c>
      <c r="FT81" t="s">
        <v>23</v>
      </c>
      <c r="FU81" t="s">
        <v>24</v>
      </c>
      <c r="FX81">
        <v>110.7</v>
      </c>
      <c r="FY81">
        <v>63.75</v>
      </c>
      <c r="GA81" t="s">
        <v>6</v>
      </c>
      <c r="GD81">
        <v>0</v>
      </c>
      <c r="GF81">
        <v>519185539</v>
      </c>
      <c r="GG81">
        <v>1</v>
      </c>
      <c r="GH81">
        <v>1</v>
      </c>
      <c r="GI81">
        <v>4</v>
      </c>
      <c r="GJ81">
        <v>0</v>
      </c>
      <c r="GK81">
        <f>ROUND(R81*(S12)/100,2)</f>
        <v>0</v>
      </c>
      <c r="GL81">
        <f t="shared" si="93"/>
        <v>0</v>
      </c>
      <c r="GM81">
        <f t="shared" si="94"/>
        <v>845.56</v>
      </c>
      <c r="GN81">
        <f t="shared" si="95"/>
        <v>845.56</v>
      </c>
      <c r="GO81">
        <f t="shared" si="96"/>
        <v>0</v>
      </c>
      <c r="GP81">
        <f t="shared" si="97"/>
        <v>0</v>
      </c>
      <c r="GR81">
        <v>0</v>
      </c>
      <c r="GS81">
        <v>3</v>
      </c>
      <c r="GT81">
        <v>0</v>
      </c>
      <c r="GU81" t="s">
        <v>6</v>
      </c>
      <c r="GV81">
        <f t="shared" si="98"/>
        <v>0</v>
      </c>
      <c r="GW81">
        <v>1</v>
      </c>
      <c r="GX81">
        <f t="shared" si="99"/>
        <v>0</v>
      </c>
      <c r="HA81">
        <v>0</v>
      </c>
      <c r="HB81">
        <v>0</v>
      </c>
      <c r="IK81">
        <v>0</v>
      </c>
    </row>
    <row r="82" spans="1:255" x14ac:dyDescent="0.2">
      <c r="A82" s="2">
        <v>17</v>
      </c>
      <c r="B82" s="2">
        <v>1</v>
      </c>
      <c r="C82" s="2">
        <f>ROW(SmtRes!A138)</f>
        <v>138</v>
      </c>
      <c r="D82" s="2">
        <f>ROW(EtalonRes!A128)</f>
        <v>128</v>
      </c>
      <c r="E82" s="2" t="s">
        <v>133</v>
      </c>
      <c r="F82" s="2" t="s">
        <v>134</v>
      </c>
      <c r="G82" s="2" t="s">
        <v>135</v>
      </c>
      <c r="H82" s="2" t="s">
        <v>35</v>
      </c>
      <c r="I82" s="2">
        <f>ROUND(29/100,9)</f>
        <v>0.28999999999999998</v>
      </c>
      <c r="J82" s="2">
        <v>0</v>
      </c>
      <c r="K82" s="2"/>
      <c r="L82" s="2"/>
      <c r="M82" s="2"/>
      <c r="N82" s="2"/>
      <c r="O82" s="2">
        <f t="shared" si="67"/>
        <v>77.540000000000006</v>
      </c>
      <c r="P82" s="2">
        <f t="shared" si="68"/>
        <v>0</v>
      </c>
      <c r="Q82" s="2">
        <f t="shared" si="69"/>
        <v>1.99</v>
      </c>
      <c r="R82" s="2">
        <f t="shared" si="70"/>
        <v>0.5</v>
      </c>
      <c r="S82" s="2">
        <f t="shared" si="71"/>
        <v>75.55</v>
      </c>
      <c r="T82" s="2">
        <f t="shared" si="72"/>
        <v>0</v>
      </c>
      <c r="U82" s="2">
        <f t="shared" si="73"/>
        <v>7.9439699999999984</v>
      </c>
      <c r="V82" s="2">
        <f t="shared" si="74"/>
        <v>3.9875000000000001E-2</v>
      </c>
      <c r="W82" s="2">
        <f t="shared" si="75"/>
        <v>0</v>
      </c>
      <c r="X82" s="2">
        <f t="shared" si="76"/>
        <v>84.42</v>
      </c>
      <c r="Y82" s="2">
        <f t="shared" si="77"/>
        <v>48.67</v>
      </c>
      <c r="Z82" s="2"/>
      <c r="AA82" s="2">
        <v>16687810</v>
      </c>
      <c r="AB82" s="2">
        <f t="shared" si="78"/>
        <v>267.3845</v>
      </c>
      <c r="AC82" s="2">
        <f t="shared" si="102"/>
        <v>0</v>
      </c>
      <c r="AD82" s="2">
        <f>ROUND(((((ET82*1.25))-((EU82*1.25)))+AE82),6)</f>
        <v>6.875</v>
      </c>
      <c r="AE82" s="2">
        <f>ROUND(((EU82*1.25)),6)</f>
        <v>1.7250000000000001</v>
      </c>
      <c r="AF82" s="2">
        <f>ROUND(((EV82*1.15)),6)</f>
        <v>260.5095</v>
      </c>
      <c r="AG82" s="2">
        <f t="shared" si="79"/>
        <v>0</v>
      </c>
      <c r="AH82" s="2">
        <f>((EW82*1.15))</f>
        <v>27.392999999999997</v>
      </c>
      <c r="AI82" s="2">
        <f>((EX82*1.25))</f>
        <v>0.13750000000000001</v>
      </c>
      <c r="AJ82" s="2">
        <f t="shared" si="80"/>
        <v>0</v>
      </c>
      <c r="AK82" s="2">
        <v>232.03</v>
      </c>
      <c r="AL82" s="2">
        <v>0</v>
      </c>
      <c r="AM82" s="2">
        <v>5.5</v>
      </c>
      <c r="AN82" s="2">
        <v>1.38</v>
      </c>
      <c r="AO82" s="2">
        <v>226.53</v>
      </c>
      <c r="AP82" s="2">
        <v>0</v>
      </c>
      <c r="AQ82" s="2">
        <v>23.82</v>
      </c>
      <c r="AR82" s="2">
        <v>0.11</v>
      </c>
      <c r="AS82" s="2">
        <v>0</v>
      </c>
      <c r="AT82" s="2">
        <v>111</v>
      </c>
      <c r="AU82" s="2">
        <v>64</v>
      </c>
      <c r="AV82" s="2">
        <v>1</v>
      </c>
      <c r="AW82" s="2">
        <v>1</v>
      </c>
      <c r="AX82" s="2"/>
      <c r="AY82" s="2"/>
      <c r="AZ82" s="2">
        <v>1</v>
      </c>
      <c r="BA82" s="2">
        <v>1</v>
      </c>
      <c r="BB82" s="2">
        <v>1</v>
      </c>
      <c r="BC82" s="2">
        <v>1</v>
      </c>
      <c r="BD82" s="2" t="s">
        <v>6</v>
      </c>
      <c r="BE82" s="2" t="s">
        <v>6</v>
      </c>
      <c r="BF82" s="2" t="s">
        <v>6</v>
      </c>
      <c r="BG82" s="2" t="s">
        <v>6</v>
      </c>
      <c r="BH82" s="2">
        <v>0</v>
      </c>
      <c r="BI82" s="2">
        <v>1</v>
      </c>
      <c r="BJ82" s="2" t="s">
        <v>136</v>
      </c>
      <c r="BK82" s="2"/>
      <c r="BL82" s="2"/>
      <c r="BM82" s="2">
        <v>11001</v>
      </c>
      <c r="BN82" s="2">
        <v>0</v>
      </c>
      <c r="BO82" s="2" t="s">
        <v>6</v>
      </c>
      <c r="BP82" s="2">
        <v>0</v>
      </c>
      <c r="BQ82" s="2">
        <v>2</v>
      </c>
      <c r="BR82" s="2">
        <v>0</v>
      </c>
      <c r="BS82" s="2">
        <v>1</v>
      </c>
      <c r="BT82" s="2">
        <v>1</v>
      </c>
      <c r="BU82" s="2">
        <v>1</v>
      </c>
      <c r="BV82" s="2">
        <v>1</v>
      </c>
      <c r="BW82" s="2">
        <v>1</v>
      </c>
      <c r="BX82" s="2">
        <v>1</v>
      </c>
      <c r="BY82" s="2" t="s">
        <v>6</v>
      </c>
      <c r="BZ82" s="2">
        <v>123</v>
      </c>
      <c r="CA82" s="2">
        <v>75</v>
      </c>
      <c r="CB82" s="2"/>
      <c r="CC82" s="2"/>
      <c r="CD82" s="2"/>
      <c r="CE82" s="2"/>
      <c r="CF82" s="2">
        <v>0</v>
      </c>
      <c r="CG82" s="2">
        <v>0</v>
      </c>
      <c r="CH82" s="2"/>
      <c r="CI82" s="2"/>
      <c r="CJ82" s="2"/>
      <c r="CK82" s="2"/>
      <c r="CL82" s="2"/>
      <c r="CM82" s="2">
        <v>0</v>
      </c>
      <c r="CN82" s="2" t="s">
        <v>658</v>
      </c>
      <c r="CO82" s="2">
        <v>0</v>
      </c>
      <c r="CP82" s="2">
        <f t="shared" si="81"/>
        <v>77.539999999999992</v>
      </c>
      <c r="CQ82" s="2">
        <f t="shared" si="82"/>
        <v>0</v>
      </c>
      <c r="CR82" s="2">
        <f t="shared" si="83"/>
        <v>6.875</v>
      </c>
      <c r="CS82" s="2">
        <f t="shared" si="84"/>
        <v>1.7250000000000001</v>
      </c>
      <c r="CT82" s="2">
        <f t="shared" si="85"/>
        <v>260.5095</v>
      </c>
      <c r="CU82" s="2">
        <f t="shared" si="86"/>
        <v>0</v>
      </c>
      <c r="CV82" s="2">
        <f t="shared" si="87"/>
        <v>27.392999999999997</v>
      </c>
      <c r="CW82" s="2">
        <f t="shared" si="88"/>
        <v>0.13750000000000001</v>
      </c>
      <c r="CX82" s="2">
        <f t="shared" si="89"/>
        <v>0</v>
      </c>
      <c r="CY82" s="2">
        <f t="shared" si="90"/>
        <v>84.415499999999994</v>
      </c>
      <c r="CZ82" s="2">
        <f t="shared" si="91"/>
        <v>48.671999999999997</v>
      </c>
      <c r="DA82" s="2"/>
      <c r="DB82" s="2"/>
      <c r="DC82" s="2" t="s">
        <v>6</v>
      </c>
      <c r="DD82" s="2" t="s">
        <v>6</v>
      </c>
      <c r="DE82" s="2" t="s">
        <v>68</v>
      </c>
      <c r="DF82" s="2" t="s">
        <v>68</v>
      </c>
      <c r="DG82" s="2" t="s">
        <v>69</v>
      </c>
      <c r="DH82" s="2" t="s">
        <v>6</v>
      </c>
      <c r="DI82" s="2" t="s">
        <v>69</v>
      </c>
      <c r="DJ82" s="2" t="s">
        <v>68</v>
      </c>
      <c r="DK82" s="2" t="s">
        <v>6</v>
      </c>
      <c r="DL82" s="2" t="s">
        <v>6</v>
      </c>
      <c r="DM82" s="2" t="s">
        <v>6</v>
      </c>
      <c r="DN82" s="2">
        <v>0</v>
      </c>
      <c r="DO82" s="2">
        <v>0</v>
      </c>
      <c r="DP82" s="2">
        <v>1</v>
      </c>
      <c r="DQ82" s="2">
        <v>1</v>
      </c>
      <c r="DR82" s="2"/>
      <c r="DS82" s="2"/>
      <c r="DT82" s="2"/>
      <c r="DU82" s="2">
        <v>1003</v>
      </c>
      <c r="DV82" s="2" t="s">
        <v>35</v>
      </c>
      <c r="DW82" s="2" t="s">
        <v>35</v>
      </c>
      <c r="DX82" s="2">
        <v>100</v>
      </c>
      <c r="DY82" s="2"/>
      <c r="DZ82" s="2"/>
      <c r="EA82" s="2"/>
      <c r="EB82" s="2"/>
      <c r="EC82" s="2"/>
      <c r="ED82" s="2"/>
      <c r="EE82" s="2">
        <v>16510488</v>
      </c>
      <c r="EF82" s="2">
        <v>2</v>
      </c>
      <c r="EG82" s="2" t="s">
        <v>20</v>
      </c>
      <c r="EH82" s="2">
        <v>0</v>
      </c>
      <c r="EI82" s="2" t="s">
        <v>6</v>
      </c>
      <c r="EJ82" s="2">
        <v>1</v>
      </c>
      <c r="EK82" s="2">
        <v>11001</v>
      </c>
      <c r="EL82" s="2" t="s">
        <v>30</v>
      </c>
      <c r="EM82" s="2" t="s">
        <v>110</v>
      </c>
      <c r="EN82" s="2"/>
      <c r="EO82" s="2" t="s">
        <v>72</v>
      </c>
      <c r="EP82" s="2"/>
      <c r="EQ82" s="2">
        <v>0</v>
      </c>
      <c r="ER82" s="2">
        <v>232.03</v>
      </c>
      <c r="ES82" s="2">
        <v>0</v>
      </c>
      <c r="ET82" s="2">
        <v>5.5</v>
      </c>
      <c r="EU82" s="2">
        <v>1.38</v>
      </c>
      <c r="EV82" s="2">
        <v>226.53</v>
      </c>
      <c r="EW82" s="2">
        <v>23.82</v>
      </c>
      <c r="EX82" s="2">
        <v>0.11</v>
      </c>
      <c r="EY82" s="2">
        <v>0</v>
      </c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>
        <v>0</v>
      </c>
      <c r="FR82" s="2">
        <f t="shared" si="92"/>
        <v>0</v>
      </c>
      <c r="FS82" s="2">
        <v>0</v>
      </c>
      <c r="FT82" s="2" t="s">
        <v>23</v>
      </c>
      <c r="FU82" s="2" t="s">
        <v>24</v>
      </c>
      <c r="FV82" s="2"/>
      <c r="FW82" s="2"/>
      <c r="FX82" s="2">
        <v>110.7</v>
      </c>
      <c r="FY82" s="2">
        <v>63.75</v>
      </c>
      <c r="FZ82" s="2"/>
      <c r="GA82" s="2" t="s">
        <v>6</v>
      </c>
      <c r="GB82" s="2"/>
      <c r="GC82" s="2"/>
      <c r="GD82" s="2">
        <v>0</v>
      </c>
      <c r="GE82" s="2"/>
      <c r="GF82" s="2">
        <v>1990727352</v>
      </c>
      <c r="GG82" s="2">
        <v>2</v>
      </c>
      <c r="GH82" s="2">
        <v>1</v>
      </c>
      <c r="GI82" s="2">
        <v>-2</v>
      </c>
      <c r="GJ82" s="2">
        <v>0</v>
      </c>
      <c r="GK82" s="2">
        <f>ROUND(R82*(R12)/100,2)</f>
        <v>0</v>
      </c>
      <c r="GL82" s="2">
        <f t="shared" si="93"/>
        <v>0</v>
      </c>
      <c r="GM82" s="2">
        <f t="shared" si="94"/>
        <v>210.63</v>
      </c>
      <c r="GN82" s="2">
        <f t="shared" si="95"/>
        <v>210.63</v>
      </c>
      <c r="GO82" s="2">
        <f t="shared" si="96"/>
        <v>0</v>
      </c>
      <c r="GP82" s="2">
        <f t="shared" si="97"/>
        <v>0</v>
      </c>
      <c r="GQ82" s="2"/>
      <c r="GR82" s="2">
        <v>0</v>
      </c>
      <c r="GS82" s="2">
        <v>3</v>
      </c>
      <c r="GT82" s="2">
        <v>0</v>
      </c>
      <c r="GU82" s="2" t="s">
        <v>6</v>
      </c>
      <c r="GV82" s="2">
        <f t="shared" si="98"/>
        <v>0</v>
      </c>
      <c r="GW82" s="2">
        <v>1</v>
      </c>
      <c r="GX82" s="2">
        <f t="shared" si="99"/>
        <v>0</v>
      </c>
      <c r="GY82" s="2"/>
      <c r="GZ82" s="2"/>
      <c r="HA82" s="2">
        <v>0</v>
      </c>
      <c r="HB82" s="2">
        <v>0</v>
      </c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  <c r="IG82" s="2"/>
      <c r="IH82" s="2"/>
      <c r="II82" s="2"/>
      <c r="IJ82" s="2"/>
      <c r="IK82" s="2">
        <v>0</v>
      </c>
      <c r="IL82" s="2"/>
      <c r="IM82" s="2"/>
      <c r="IN82" s="2"/>
      <c r="IO82" s="2"/>
      <c r="IP82" s="2"/>
      <c r="IQ82" s="2"/>
      <c r="IR82" s="2"/>
      <c r="IS82" s="2"/>
      <c r="IT82" s="2"/>
      <c r="IU82" s="2"/>
    </row>
    <row r="83" spans="1:255" x14ac:dyDescent="0.2">
      <c r="A83">
        <v>17</v>
      </c>
      <c r="B83">
        <v>1</v>
      </c>
      <c r="C83">
        <f>ROW(SmtRes!A146)</f>
        <v>146</v>
      </c>
      <c r="D83">
        <f>ROW(EtalonRes!A134)</f>
        <v>134</v>
      </c>
      <c r="E83" t="s">
        <v>133</v>
      </c>
      <c r="F83" t="s">
        <v>134</v>
      </c>
      <c r="G83" t="s">
        <v>135</v>
      </c>
      <c r="H83" t="s">
        <v>35</v>
      </c>
      <c r="I83">
        <f>ROUND(29/100,9)</f>
        <v>0.28999999999999998</v>
      </c>
      <c r="J83">
        <v>0</v>
      </c>
      <c r="O83">
        <f t="shared" si="67"/>
        <v>552.88</v>
      </c>
      <c r="P83">
        <f t="shared" si="68"/>
        <v>0</v>
      </c>
      <c r="Q83">
        <f t="shared" si="69"/>
        <v>14.22</v>
      </c>
      <c r="R83">
        <f t="shared" si="70"/>
        <v>3.57</v>
      </c>
      <c r="S83">
        <f t="shared" si="71"/>
        <v>538.66</v>
      </c>
      <c r="T83">
        <f t="shared" si="72"/>
        <v>0</v>
      </c>
      <c r="U83">
        <f t="shared" si="73"/>
        <v>7.9439699999999984</v>
      </c>
      <c r="V83">
        <f t="shared" si="74"/>
        <v>3.9875000000000001E-2</v>
      </c>
      <c r="W83">
        <f t="shared" si="75"/>
        <v>0</v>
      </c>
      <c r="X83">
        <f t="shared" si="76"/>
        <v>601.88</v>
      </c>
      <c r="Y83">
        <f t="shared" si="77"/>
        <v>347.03</v>
      </c>
      <c r="AA83">
        <v>16687824</v>
      </c>
      <c r="AB83">
        <f t="shared" si="78"/>
        <v>267.3845</v>
      </c>
      <c r="AC83">
        <f t="shared" si="102"/>
        <v>0</v>
      </c>
      <c r="AD83">
        <f>ROUND(((((ET83*1.25))-((EU83*1.25)))+AE83),6)</f>
        <v>6.875</v>
      </c>
      <c r="AE83">
        <f>ROUND(((EU83*1.25)),6)</f>
        <v>1.7250000000000001</v>
      </c>
      <c r="AF83">
        <f>ROUND(((EV83*1.15)),6)</f>
        <v>260.5095</v>
      </c>
      <c r="AG83">
        <f t="shared" si="79"/>
        <v>0</v>
      </c>
      <c r="AH83">
        <f>((EW83*1.15))</f>
        <v>27.392999999999997</v>
      </c>
      <c r="AI83">
        <f>((EX83*1.25))</f>
        <v>0.13750000000000001</v>
      </c>
      <c r="AJ83">
        <f t="shared" si="80"/>
        <v>0</v>
      </c>
      <c r="AK83">
        <v>232.03</v>
      </c>
      <c r="AL83">
        <v>0</v>
      </c>
      <c r="AM83">
        <v>5.5</v>
      </c>
      <c r="AN83">
        <v>1.38</v>
      </c>
      <c r="AO83">
        <v>226.53</v>
      </c>
      <c r="AP83">
        <v>0</v>
      </c>
      <c r="AQ83">
        <v>23.82</v>
      </c>
      <c r="AR83">
        <v>0.11</v>
      </c>
      <c r="AS83">
        <v>0</v>
      </c>
      <c r="AT83">
        <v>111</v>
      </c>
      <c r="AU83">
        <v>64</v>
      </c>
      <c r="AV83">
        <v>1</v>
      </c>
      <c r="AW83">
        <v>1</v>
      </c>
      <c r="AZ83">
        <v>7.13</v>
      </c>
      <c r="BA83">
        <v>7.13</v>
      </c>
      <c r="BB83">
        <v>7.13</v>
      </c>
      <c r="BC83">
        <v>7.13</v>
      </c>
      <c r="BD83" t="s">
        <v>6</v>
      </c>
      <c r="BE83" t="s">
        <v>6</v>
      </c>
      <c r="BF83" t="s">
        <v>6</v>
      </c>
      <c r="BG83" t="s">
        <v>6</v>
      </c>
      <c r="BH83">
        <v>0</v>
      </c>
      <c r="BI83">
        <v>1</v>
      </c>
      <c r="BJ83" t="s">
        <v>136</v>
      </c>
      <c r="BM83">
        <v>11001</v>
      </c>
      <c r="BN83">
        <v>0</v>
      </c>
      <c r="BO83" t="s">
        <v>6</v>
      </c>
      <c r="BP83">
        <v>0</v>
      </c>
      <c r="BQ83">
        <v>2</v>
      </c>
      <c r="BR83">
        <v>0</v>
      </c>
      <c r="BS83">
        <v>7.13</v>
      </c>
      <c r="BT83">
        <v>1</v>
      </c>
      <c r="BU83">
        <v>1</v>
      </c>
      <c r="BV83">
        <v>1</v>
      </c>
      <c r="BW83">
        <v>1</v>
      </c>
      <c r="BX83">
        <v>1</v>
      </c>
      <c r="BY83" t="s">
        <v>6</v>
      </c>
      <c r="BZ83">
        <v>123</v>
      </c>
      <c r="CA83">
        <v>75</v>
      </c>
      <c r="CF83">
        <v>0</v>
      </c>
      <c r="CG83">
        <v>0</v>
      </c>
      <c r="CM83">
        <v>0</v>
      </c>
      <c r="CN83" t="s">
        <v>658</v>
      </c>
      <c r="CO83">
        <v>0</v>
      </c>
      <c r="CP83">
        <f t="shared" si="81"/>
        <v>552.88</v>
      </c>
      <c r="CQ83">
        <f t="shared" si="82"/>
        <v>0</v>
      </c>
      <c r="CR83">
        <f t="shared" si="83"/>
        <v>49.018749999999997</v>
      </c>
      <c r="CS83">
        <f t="shared" si="84"/>
        <v>12.299250000000001</v>
      </c>
      <c r="CT83">
        <f t="shared" si="85"/>
        <v>1857.4327350000001</v>
      </c>
      <c r="CU83">
        <f t="shared" si="86"/>
        <v>0</v>
      </c>
      <c r="CV83">
        <f t="shared" si="87"/>
        <v>27.392999999999997</v>
      </c>
      <c r="CW83">
        <f t="shared" si="88"/>
        <v>0.13750000000000001</v>
      </c>
      <c r="CX83">
        <f t="shared" si="89"/>
        <v>0</v>
      </c>
      <c r="CY83">
        <f t="shared" si="90"/>
        <v>601.87530000000004</v>
      </c>
      <c r="CZ83">
        <f t="shared" si="91"/>
        <v>347.02719999999999</v>
      </c>
      <c r="DC83" t="s">
        <v>6</v>
      </c>
      <c r="DD83" t="s">
        <v>6</v>
      </c>
      <c r="DE83" t="s">
        <v>68</v>
      </c>
      <c r="DF83" t="s">
        <v>68</v>
      </c>
      <c r="DG83" t="s">
        <v>69</v>
      </c>
      <c r="DH83" t="s">
        <v>6</v>
      </c>
      <c r="DI83" t="s">
        <v>69</v>
      </c>
      <c r="DJ83" t="s">
        <v>68</v>
      </c>
      <c r="DK83" t="s">
        <v>6</v>
      </c>
      <c r="DL83" t="s">
        <v>6</v>
      </c>
      <c r="DM83" t="s">
        <v>6</v>
      </c>
      <c r="DN83">
        <v>0</v>
      </c>
      <c r="DO83">
        <v>0</v>
      </c>
      <c r="DP83">
        <v>1</v>
      </c>
      <c r="DQ83">
        <v>1</v>
      </c>
      <c r="DU83">
        <v>1003</v>
      </c>
      <c r="DV83" t="s">
        <v>35</v>
      </c>
      <c r="DW83" t="s">
        <v>35</v>
      </c>
      <c r="DX83">
        <v>100</v>
      </c>
      <c r="EE83">
        <v>16510488</v>
      </c>
      <c r="EF83">
        <v>2</v>
      </c>
      <c r="EG83" t="s">
        <v>20</v>
      </c>
      <c r="EH83">
        <v>0</v>
      </c>
      <c r="EI83" t="s">
        <v>6</v>
      </c>
      <c r="EJ83">
        <v>1</v>
      </c>
      <c r="EK83">
        <v>11001</v>
      </c>
      <c r="EL83" t="s">
        <v>30</v>
      </c>
      <c r="EM83" t="s">
        <v>110</v>
      </c>
      <c r="EO83" t="s">
        <v>72</v>
      </c>
      <c r="EQ83">
        <v>0</v>
      </c>
      <c r="ER83">
        <v>232.03</v>
      </c>
      <c r="ES83">
        <v>0</v>
      </c>
      <c r="ET83">
        <v>5.5</v>
      </c>
      <c r="EU83">
        <v>1.38</v>
      </c>
      <c r="EV83">
        <v>226.53</v>
      </c>
      <c r="EW83">
        <v>23.82</v>
      </c>
      <c r="EX83">
        <v>0.11</v>
      </c>
      <c r="EY83">
        <v>0</v>
      </c>
      <c r="FQ83">
        <v>0</v>
      </c>
      <c r="FR83">
        <f t="shared" si="92"/>
        <v>0</v>
      </c>
      <c r="FS83">
        <v>0</v>
      </c>
      <c r="FT83" t="s">
        <v>23</v>
      </c>
      <c r="FU83" t="s">
        <v>24</v>
      </c>
      <c r="FX83">
        <v>110.7</v>
      </c>
      <c r="FY83">
        <v>63.75</v>
      </c>
      <c r="GA83" t="s">
        <v>6</v>
      </c>
      <c r="GD83">
        <v>0</v>
      </c>
      <c r="GF83">
        <v>1990727352</v>
      </c>
      <c r="GG83">
        <v>1</v>
      </c>
      <c r="GH83">
        <v>1</v>
      </c>
      <c r="GI83">
        <v>4</v>
      </c>
      <c r="GJ83">
        <v>0</v>
      </c>
      <c r="GK83">
        <f>ROUND(R83*(S12)/100,2)</f>
        <v>0</v>
      </c>
      <c r="GL83">
        <f t="shared" si="93"/>
        <v>0</v>
      </c>
      <c r="GM83">
        <f t="shared" si="94"/>
        <v>1501.79</v>
      </c>
      <c r="GN83">
        <f t="shared" si="95"/>
        <v>1501.79</v>
      </c>
      <c r="GO83">
        <f t="shared" si="96"/>
        <v>0</v>
      </c>
      <c r="GP83">
        <f t="shared" si="97"/>
        <v>0</v>
      </c>
      <c r="GR83">
        <v>0</v>
      </c>
      <c r="GS83">
        <v>3</v>
      </c>
      <c r="GT83">
        <v>0</v>
      </c>
      <c r="GU83" t="s">
        <v>6</v>
      </c>
      <c r="GV83">
        <f t="shared" si="98"/>
        <v>0</v>
      </c>
      <c r="GW83">
        <v>1</v>
      </c>
      <c r="GX83">
        <f t="shared" si="99"/>
        <v>0</v>
      </c>
      <c r="HA83">
        <v>0</v>
      </c>
      <c r="HB83">
        <v>0</v>
      </c>
      <c r="IK83">
        <v>0</v>
      </c>
    </row>
    <row r="84" spans="1:255" x14ac:dyDescent="0.2">
      <c r="A84" s="2">
        <v>18</v>
      </c>
      <c r="B84" s="2">
        <v>1</v>
      </c>
      <c r="C84" s="2">
        <v>135</v>
      </c>
      <c r="D84" s="2"/>
      <c r="E84" s="2" t="s">
        <v>137</v>
      </c>
      <c r="F84" s="2" t="s">
        <v>112</v>
      </c>
      <c r="G84" s="2" t="s">
        <v>113</v>
      </c>
      <c r="H84" s="2" t="s">
        <v>96</v>
      </c>
      <c r="I84" s="2">
        <f>I82*J84</f>
        <v>4.6399999999999997E-2</v>
      </c>
      <c r="J84" s="2">
        <v>0.16</v>
      </c>
      <c r="K84" s="2"/>
      <c r="L84" s="2"/>
      <c r="M84" s="2"/>
      <c r="N84" s="2"/>
      <c r="O84" s="2">
        <f t="shared" si="67"/>
        <v>0</v>
      </c>
      <c r="P84" s="2">
        <f t="shared" si="68"/>
        <v>0</v>
      </c>
      <c r="Q84" s="2">
        <f t="shared" si="69"/>
        <v>0</v>
      </c>
      <c r="R84" s="2">
        <f t="shared" si="70"/>
        <v>0</v>
      </c>
      <c r="S84" s="2">
        <f t="shared" si="71"/>
        <v>0</v>
      </c>
      <c r="T84" s="2">
        <f t="shared" si="72"/>
        <v>0</v>
      </c>
      <c r="U84" s="2">
        <f t="shared" si="73"/>
        <v>0</v>
      </c>
      <c r="V84" s="2">
        <f t="shared" si="74"/>
        <v>0</v>
      </c>
      <c r="W84" s="2">
        <f t="shared" si="75"/>
        <v>0</v>
      </c>
      <c r="X84" s="2">
        <f t="shared" si="76"/>
        <v>0</v>
      </c>
      <c r="Y84" s="2">
        <f t="shared" si="77"/>
        <v>0</v>
      </c>
      <c r="Z84" s="2"/>
      <c r="AA84" s="2">
        <v>16687810</v>
      </c>
      <c r="AB84" s="2">
        <f t="shared" si="78"/>
        <v>0</v>
      </c>
      <c r="AC84" s="2">
        <f t="shared" si="102"/>
        <v>0</v>
      </c>
      <c r="AD84" s="2">
        <f t="shared" ref="AD84:AD91" si="107">ROUND((((ET84)-(EU84))+AE84),6)</f>
        <v>0</v>
      </c>
      <c r="AE84" s="2">
        <f t="shared" ref="AE84:AF91" si="108">ROUND((EU84),6)</f>
        <v>0</v>
      </c>
      <c r="AF84" s="2">
        <f t="shared" si="108"/>
        <v>0</v>
      </c>
      <c r="AG84" s="2">
        <f t="shared" si="79"/>
        <v>0</v>
      </c>
      <c r="AH84" s="2">
        <f t="shared" ref="AH84:AI91" si="109">(EW84)</f>
        <v>0</v>
      </c>
      <c r="AI84" s="2">
        <f t="shared" si="109"/>
        <v>0</v>
      </c>
      <c r="AJ84" s="2">
        <f t="shared" si="80"/>
        <v>0</v>
      </c>
      <c r="AK84" s="2">
        <v>0</v>
      </c>
      <c r="AL84" s="2">
        <v>0</v>
      </c>
      <c r="AM84" s="2">
        <v>0</v>
      </c>
      <c r="AN84" s="2">
        <v>0</v>
      </c>
      <c r="AO84" s="2">
        <v>0</v>
      </c>
      <c r="AP84" s="2">
        <v>0</v>
      </c>
      <c r="AQ84" s="2">
        <v>0</v>
      </c>
      <c r="AR84" s="2">
        <v>0</v>
      </c>
      <c r="AS84" s="2">
        <v>0</v>
      </c>
      <c r="AT84" s="2">
        <v>111</v>
      </c>
      <c r="AU84" s="2">
        <v>64</v>
      </c>
      <c r="AV84" s="2">
        <v>1</v>
      </c>
      <c r="AW84" s="2">
        <v>1</v>
      </c>
      <c r="AX84" s="2"/>
      <c r="AY84" s="2"/>
      <c r="AZ84" s="2">
        <v>1</v>
      </c>
      <c r="BA84" s="2">
        <v>1</v>
      </c>
      <c r="BB84" s="2">
        <v>1</v>
      </c>
      <c r="BC84" s="2">
        <v>1</v>
      </c>
      <c r="BD84" s="2" t="s">
        <v>6</v>
      </c>
      <c r="BE84" s="2" t="s">
        <v>6</v>
      </c>
      <c r="BF84" s="2" t="s">
        <v>6</v>
      </c>
      <c r="BG84" s="2" t="s">
        <v>6</v>
      </c>
      <c r="BH84" s="2">
        <v>3</v>
      </c>
      <c r="BI84" s="2">
        <v>1</v>
      </c>
      <c r="BJ84" s="2" t="s">
        <v>6</v>
      </c>
      <c r="BK84" s="2"/>
      <c r="BL84" s="2"/>
      <c r="BM84" s="2">
        <v>11001</v>
      </c>
      <c r="BN84" s="2">
        <v>0</v>
      </c>
      <c r="BO84" s="2" t="s">
        <v>6</v>
      </c>
      <c r="BP84" s="2">
        <v>0</v>
      </c>
      <c r="BQ84" s="2">
        <v>2</v>
      </c>
      <c r="BR84" s="2">
        <v>0</v>
      </c>
      <c r="BS84" s="2">
        <v>1</v>
      </c>
      <c r="BT84" s="2">
        <v>1</v>
      </c>
      <c r="BU84" s="2">
        <v>1</v>
      </c>
      <c r="BV84" s="2">
        <v>1</v>
      </c>
      <c r="BW84" s="2">
        <v>1</v>
      </c>
      <c r="BX84" s="2">
        <v>1</v>
      </c>
      <c r="BY84" s="2" t="s">
        <v>6</v>
      </c>
      <c r="BZ84" s="2">
        <v>123</v>
      </c>
      <c r="CA84" s="2">
        <v>75</v>
      </c>
      <c r="CB84" s="2"/>
      <c r="CC84" s="2"/>
      <c r="CD84" s="2"/>
      <c r="CE84" s="2"/>
      <c r="CF84" s="2">
        <v>0</v>
      </c>
      <c r="CG84" s="2">
        <v>0</v>
      </c>
      <c r="CH84" s="2"/>
      <c r="CI84" s="2"/>
      <c r="CJ84" s="2"/>
      <c r="CK84" s="2"/>
      <c r="CL84" s="2"/>
      <c r="CM84" s="2">
        <v>0</v>
      </c>
      <c r="CN84" s="2" t="s">
        <v>6</v>
      </c>
      <c r="CO84" s="2">
        <v>0</v>
      </c>
      <c r="CP84" s="2">
        <f t="shared" si="81"/>
        <v>0</v>
      </c>
      <c r="CQ84" s="2">
        <f t="shared" si="82"/>
        <v>0</v>
      </c>
      <c r="CR84" s="2">
        <f t="shared" si="83"/>
        <v>0</v>
      </c>
      <c r="CS84" s="2">
        <f t="shared" si="84"/>
        <v>0</v>
      </c>
      <c r="CT84" s="2">
        <f t="shared" si="85"/>
        <v>0</v>
      </c>
      <c r="CU84" s="2">
        <f t="shared" si="86"/>
        <v>0</v>
      </c>
      <c r="CV84" s="2">
        <f t="shared" si="87"/>
        <v>0</v>
      </c>
      <c r="CW84" s="2">
        <f t="shared" si="88"/>
        <v>0</v>
      </c>
      <c r="CX84" s="2">
        <f t="shared" si="89"/>
        <v>0</v>
      </c>
      <c r="CY84" s="2">
        <f t="shared" si="90"/>
        <v>0</v>
      </c>
      <c r="CZ84" s="2">
        <f t="shared" si="91"/>
        <v>0</v>
      </c>
      <c r="DA84" s="2"/>
      <c r="DB84" s="2"/>
      <c r="DC84" s="2" t="s">
        <v>6</v>
      </c>
      <c r="DD84" s="2" t="s">
        <v>6</v>
      </c>
      <c r="DE84" s="2" t="s">
        <v>6</v>
      </c>
      <c r="DF84" s="2" t="s">
        <v>6</v>
      </c>
      <c r="DG84" s="2" t="s">
        <v>6</v>
      </c>
      <c r="DH84" s="2" t="s">
        <v>6</v>
      </c>
      <c r="DI84" s="2" t="s">
        <v>6</v>
      </c>
      <c r="DJ84" s="2" t="s">
        <v>6</v>
      </c>
      <c r="DK84" s="2" t="s">
        <v>6</v>
      </c>
      <c r="DL84" s="2" t="s">
        <v>6</v>
      </c>
      <c r="DM84" s="2" t="s">
        <v>6</v>
      </c>
      <c r="DN84" s="2">
        <v>0</v>
      </c>
      <c r="DO84" s="2">
        <v>0</v>
      </c>
      <c r="DP84" s="2">
        <v>1</v>
      </c>
      <c r="DQ84" s="2">
        <v>1</v>
      </c>
      <c r="DR84" s="2"/>
      <c r="DS84" s="2"/>
      <c r="DT84" s="2"/>
      <c r="DU84" s="2">
        <v>1007</v>
      </c>
      <c r="DV84" s="2" t="s">
        <v>96</v>
      </c>
      <c r="DW84" s="2" t="s">
        <v>96</v>
      </c>
      <c r="DX84" s="2">
        <v>1</v>
      </c>
      <c r="DY84" s="2"/>
      <c r="DZ84" s="2"/>
      <c r="EA84" s="2"/>
      <c r="EB84" s="2"/>
      <c r="EC84" s="2"/>
      <c r="ED84" s="2"/>
      <c r="EE84" s="2">
        <v>16510488</v>
      </c>
      <c r="EF84" s="2">
        <v>2</v>
      </c>
      <c r="EG84" s="2" t="s">
        <v>20</v>
      </c>
      <c r="EH84" s="2">
        <v>0</v>
      </c>
      <c r="EI84" s="2" t="s">
        <v>6</v>
      </c>
      <c r="EJ84" s="2">
        <v>1</v>
      </c>
      <c r="EK84" s="2">
        <v>11001</v>
      </c>
      <c r="EL84" s="2" t="s">
        <v>30</v>
      </c>
      <c r="EM84" s="2" t="s">
        <v>110</v>
      </c>
      <c r="EN84" s="2"/>
      <c r="EO84" s="2" t="s">
        <v>6</v>
      </c>
      <c r="EP84" s="2"/>
      <c r="EQ84" s="2">
        <v>0</v>
      </c>
      <c r="ER84" s="2">
        <v>0</v>
      </c>
      <c r="ES84" s="2">
        <v>0</v>
      </c>
      <c r="ET84" s="2">
        <v>0</v>
      </c>
      <c r="EU84" s="2">
        <v>0</v>
      </c>
      <c r="EV84" s="2">
        <v>0</v>
      </c>
      <c r="EW84" s="2">
        <v>0</v>
      </c>
      <c r="EX84" s="2">
        <v>0</v>
      </c>
      <c r="EY84" s="2"/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>
        <v>0</v>
      </c>
      <c r="FR84" s="2">
        <f t="shared" si="92"/>
        <v>0</v>
      </c>
      <c r="FS84" s="2">
        <v>0</v>
      </c>
      <c r="FT84" s="2" t="s">
        <v>23</v>
      </c>
      <c r="FU84" s="2" t="s">
        <v>24</v>
      </c>
      <c r="FV84" s="2"/>
      <c r="FW84" s="2"/>
      <c r="FX84" s="2">
        <v>110.7</v>
      </c>
      <c r="FY84" s="2">
        <v>63.75</v>
      </c>
      <c r="FZ84" s="2"/>
      <c r="GA84" s="2" t="s">
        <v>6</v>
      </c>
      <c r="GB84" s="2"/>
      <c r="GC84" s="2"/>
      <c r="GD84" s="2">
        <v>0</v>
      </c>
      <c r="GE84" s="2"/>
      <c r="GF84" s="2">
        <v>-2113302258</v>
      </c>
      <c r="GG84" s="2">
        <v>2</v>
      </c>
      <c r="GH84" s="2">
        <v>1</v>
      </c>
      <c r="GI84" s="2">
        <v>-2</v>
      </c>
      <c r="GJ84" s="2">
        <v>0</v>
      </c>
      <c r="GK84" s="2">
        <f>ROUND(R84*(R12)/100,2)</f>
        <v>0</v>
      </c>
      <c r="GL84" s="2">
        <f t="shared" si="93"/>
        <v>0</v>
      </c>
      <c r="GM84" s="2">
        <f t="shared" si="94"/>
        <v>0</v>
      </c>
      <c r="GN84" s="2">
        <f t="shared" si="95"/>
        <v>0</v>
      </c>
      <c r="GO84" s="2">
        <f t="shared" si="96"/>
        <v>0</v>
      </c>
      <c r="GP84" s="2">
        <f t="shared" si="97"/>
        <v>0</v>
      </c>
      <c r="GQ84" s="2"/>
      <c r="GR84" s="2">
        <v>0</v>
      </c>
      <c r="GS84" s="2">
        <v>3</v>
      </c>
      <c r="GT84" s="2">
        <v>0</v>
      </c>
      <c r="GU84" s="2" t="s">
        <v>6</v>
      </c>
      <c r="GV84" s="2">
        <f t="shared" si="98"/>
        <v>0</v>
      </c>
      <c r="GW84" s="2">
        <v>1</v>
      </c>
      <c r="GX84" s="2">
        <f t="shared" si="99"/>
        <v>0</v>
      </c>
      <c r="GY84" s="2"/>
      <c r="GZ84" s="2"/>
      <c r="HA84" s="2">
        <v>0</v>
      </c>
      <c r="HB84" s="2">
        <v>0</v>
      </c>
      <c r="HC84" s="2"/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  <c r="HW84" s="2"/>
      <c r="HX84" s="2"/>
      <c r="HY84" s="2"/>
      <c r="HZ84" s="2"/>
      <c r="IA84" s="2"/>
      <c r="IB84" s="2"/>
      <c r="IC84" s="2"/>
      <c r="ID84" s="2"/>
      <c r="IE84" s="2"/>
      <c r="IF84" s="2"/>
      <c r="IG84" s="2"/>
      <c r="IH84" s="2"/>
      <c r="II84" s="2"/>
      <c r="IJ84" s="2"/>
      <c r="IK84" s="2">
        <v>0</v>
      </c>
      <c r="IL84" s="2"/>
      <c r="IM84" s="2"/>
      <c r="IN84" s="2"/>
      <c r="IO84" s="2"/>
      <c r="IP84" s="2"/>
      <c r="IQ84" s="2"/>
      <c r="IR84" s="2"/>
      <c r="IS84" s="2"/>
      <c r="IT84" s="2"/>
      <c r="IU84" s="2"/>
    </row>
    <row r="85" spans="1:255" x14ac:dyDescent="0.2">
      <c r="A85">
        <v>18</v>
      </c>
      <c r="B85">
        <v>1</v>
      </c>
      <c r="C85">
        <v>143</v>
      </c>
      <c r="E85" t="s">
        <v>137</v>
      </c>
      <c r="F85" t="s">
        <v>112</v>
      </c>
      <c r="G85" t="s">
        <v>113</v>
      </c>
      <c r="H85" t="s">
        <v>96</v>
      </c>
      <c r="I85">
        <f>I83*J85</f>
        <v>4.6399999999999997E-2</v>
      </c>
      <c r="J85">
        <v>0.16</v>
      </c>
      <c r="O85">
        <f t="shared" si="67"/>
        <v>0</v>
      </c>
      <c r="P85">
        <f t="shared" si="68"/>
        <v>0</v>
      </c>
      <c r="Q85">
        <f t="shared" si="69"/>
        <v>0</v>
      </c>
      <c r="R85">
        <f t="shared" si="70"/>
        <v>0</v>
      </c>
      <c r="S85">
        <f t="shared" si="71"/>
        <v>0</v>
      </c>
      <c r="T85">
        <f t="shared" si="72"/>
        <v>0</v>
      </c>
      <c r="U85">
        <f t="shared" si="73"/>
        <v>0</v>
      </c>
      <c r="V85">
        <f t="shared" si="74"/>
        <v>0</v>
      </c>
      <c r="W85">
        <f t="shared" si="75"/>
        <v>0</v>
      </c>
      <c r="X85">
        <f t="shared" si="76"/>
        <v>0</v>
      </c>
      <c r="Y85">
        <f t="shared" si="77"/>
        <v>0</v>
      </c>
      <c r="AA85">
        <v>16687824</v>
      </c>
      <c r="AB85">
        <f t="shared" si="78"/>
        <v>0</v>
      </c>
      <c r="AC85">
        <f t="shared" si="102"/>
        <v>0</v>
      </c>
      <c r="AD85">
        <f t="shared" si="107"/>
        <v>0</v>
      </c>
      <c r="AE85">
        <f t="shared" si="108"/>
        <v>0</v>
      </c>
      <c r="AF85">
        <f t="shared" si="108"/>
        <v>0</v>
      </c>
      <c r="AG85">
        <f t="shared" si="79"/>
        <v>0</v>
      </c>
      <c r="AH85">
        <f t="shared" si="109"/>
        <v>0</v>
      </c>
      <c r="AI85">
        <f t="shared" si="109"/>
        <v>0</v>
      </c>
      <c r="AJ85">
        <f t="shared" si="80"/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111</v>
      </c>
      <c r="AU85">
        <v>64</v>
      </c>
      <c r="AV85">
        <v>1</v>
      </c>
      <c r="AW85">
        <v>1</v>
      </c>
      <c r="AZ85">
        <v>7.13</v>
      </c>
      <c r="BA85">
        <v>1</v>
      </c>
      <c r="BB85">
        <v>1</v>
      </c>
      <c r="BC85">
        <v>7.13</v>
      </c>
      <c r="BD85" t="s">
        <v>6</v>
      </c>
      <c r="BE85" t="s">
        <v>6</v>
      </c>
      <c r="BF85" t="s">
        <v>6</v>
      </c>
      <c r="BG85" t="s">
        <v>6</v>
      </c>
      <c r="BH85">
        <v>3</v>
      </c>
      <c r="BI85">
        <v>1</v>
      </c>
      <c r="BJ85" t="s">
        <v>6</v>
      </c>
      <c r="BM85">
        <v>11001</v>
      </c>
      <c r="BN85">
        <v>0</v>
      </c>
      <c r="BO85" t="s">
        <v>6</v>
      </c>
      <c r="BP85">
        <v>0</v>
      </c>
      <c r="BQ85">
        <v>2</v>
      </c>
      <c r="BR85">
        <v>0</v>
      </c>
      <c r="BS85">
        <v>1</v>
      </c>
      <c r="BT85">
        <v>1</v>
      </c>
      <c r="BU85">
        <v>1</v>
      </c>
      <c r="BV85">
        <v>1</v>
      </c>
      <c r="BW85">
        <v>1</v>
      </c>
      <c r="BX85">
        <v>1</v>
      </c>
      <c r="BY85" t="s">
        <v>6</v>
      </c>
      <c r="BZ85">
        <v>123</v>
      </c>
      <c r="CA85">
        <v>75</v>
      </c>
      <c r="CF85">
        <v>0</v>
      </c>
      <c r="CG85">
        <v>0</v>
      </c>
      <c r="CM85">
        <v>0</v>
      </c>
      <c r="CN85" t="s">
        <v>6</v>
      </c>
      <c r="CO85">
        <v>0</v>
      </c>
      <c r="CP85">
        <f t="shared" si="81"/>
        <v>0</v>
      </c>
      <c r="CQ85">
        <f t="shared" si="82"/>
        <v>0</v>
      </c>
      <c r="CR85">
        <f t="shared" si="83"/>
        <v>0</v>
      </c>
      <c r="CS85">
        <f t="shared" si="84"/>
        <v>0</v>
      </c>
      <c r="CT85">
        <f t="shared" si="85"/>
        <v>0</v>
      </c>
      <c r="CU85">
        <f t="shared" si="86"/>
        <v>0</v>
      </c>
      <c r="CV85">
        <f t="shared" si="87"/>
        <v>0</v>
      </c>
      <c r="CW85">
        <f t="shared" si="88"/>
        <v>0</v>
      </c>
      <c r="CX85">
        <f t="shared" si="89"/>
        <v>0</v>
      </c>
      <c r="CY85">
        <f t="shared" si="90"/>
        <v>0</v>
      </c>
      <c r="CZ85">
        <f t="shared" si="91"/>
        <v>0</v>
      </c>
      <c r="DC85" t="s">
        <v>6</v>
      </c>
      <c r="DD85" t="s">
        <v>6</v>
      </c>
      <c r="DE85" t="s">
        <v>6</v>
      </c>
      <c r="DF85" t="s">
        <v>6</v>
      </c>
      <c r="DG85" t="s">
        <v>6</v>
      </c>
      <c r="DH85" t="s">
        <v>6</v>
      </c>
      <c r="DI85" t="s">
        <v>6</v>
      </c>
      <c r="DJ85" t="s">
        <v>6</v>
      </c>
      <c r="DK85" t="s">
        <v>6</v>
      </c>
      <c r="DL85" t="s">
        <v>6</v>
      </c>
      <c r="DM85" t="s">
        <v>6</v>
      </c>
      <c r="DN85">
        <v>0</v>
      </c>
      <c r="DO85">
        <v>0</v>
      </c>
      <c r="DP85">
        <v>1</v>
      </c>
      <c r="DQ85">
        <v>1</v>
      </c>
      <c r="DU85">
        <v>1007</v>
      </c>
      <c r="DV85" t="s">
        <v>96</v>
      </c>
      <c r="DW85" t="s">
        <v>96</v>
      </c>
      <c r="DX85">
        <v>1</v>
      </c>
      <c r="EE85">
        <v>16510488</v>
      </c>
      <c r="EF85">
        <v>2</v>
      </c>
      <c r="EG85" t="s">
        <v>20</v>
      </c>
      <c r="EH85">
        <v>0</v>
      </c>
      <c r="EI85" t="s">
        <v>6</v>
      </c>
      <c r="EJ85">
        <v>1</v>
      </c>
      <c r="EK85">
        <v>11001</v>
      </c>
      <c r="EL85" t="s">
        <v>30</v>
      </c>
      <c r="EM85" t="s">
        <v>110</v>
      </c>
      <c r="EO85" t="s">
        <v>6</v>
      </c>
      <c r="EQ85">
        <v>0</v>
      </c>
      <c r="ER85">
        <v>0</v>
      </c>
      <c r="ES85">
        <v>0</v>
      </c>
      <c r="ET85">
        <v>0</v>
      </c>
      <c r="EU85">
        <v>0</v>
      </c>
      <c r="EV85">
        <v>0</v>
      </c>
      <c r="EW85">
        <v>0</v>
      </c>
      <c r="EX85">
        <v>0</v>
      </c>
      <c r="FQ85">
        <v>0</v>
      </c>
      <c r="FR85">
        <f t="shared" si="92"/>
        <v>0</v>
      </c>
      <c r="FS85">
        <v>0</v>
      </c>
      <c r="FT85" t="s">
        <v>23</v>
      </c>
      <c r="FU85" t="s">
        <v>24</v>
      </c>
      <c r="FX85">
        <v>110.7</v>
      </c>
      <c r="FY85">
        <v>63.75</v>
      </c>
      <c r="GA85" t="s">
        <v>6</v>
      </c>
      <c r="GD85">
        <v>0</v>
      </c>
      <c r="GF85">
        <v>-2113302258</v>
      </c>
      <c r="GG85">
        <v>1</v>
      </c>
      <c r="GH85">
        <v>1</v>
      </c>
      <c r="GI85">
        <v>4</v>
      </c>
      <c r="GJ85">
        <v>0</v>
      </c>
      <c r="GK85">
        <f>ROUND(R85*(S12)/100,2)</f>
        <v>0</v>
      </c>
      <c r="GL85">
        <f t="shared" si="93"/>
        <v>0</v>
      </c>
      <c r="GM85">
        <f t="shared" si="94"/>
        <v>0</v>
      </c>
      <c r="GN85">
        <f t="shared" si="95"/>
        <v>0</v>
      </c>
      <c r="GO85">
        <f t="shared" si="96"/>
        <v>0</v>
      </c>
      <c r="GP85">
        <f t="shared" si="97"/>
        <v>0</v>
      </c>
      <c r="GR85">
        <v>0</v>
      </c>
      <c r="GS85">
        <v>3</v>
      </c>
      <c r="GT85">
        <v>0</v>
      </c>
      <c r="GU85" t="s">
        <v>6</v>
      </c>
      <c r="GV85">
        <f t="shared" si="98"/>
        <v>0</v>
      </c>
      <c r="GW85">
        <v>1</v>
      </c>
      <c r="GX85">
        <f t="shared" si="99"/>
        <v>0</v>
      </c>
      <c r="HA85">
        <v>0</v>
      </c>
      <c r="HB85">
        <v>0</v>
      </c>
      <c r="IK85">
        <v>0</v>
      </c>
    </row>
    <row r="86" spans="1:255" x14ac:dyDescent="0.2">
      <c r="A86" s="2">
        <v>18</v>
      </c>
      <c r="B86" s="2">
        <v>1</v>
      </c>
      <c r="C86" s="2">
        <v>136</v>
      </c>
      <c r="D86" s="2"/>
      <c r="E86" s="2" t="s">
        <v>138</v>
      </c>
      <c r="F86" s="2" t="s">
        <v>115</v>
      </c>
      <c r="G86" s="2" t="s">
        <v>116</v>
      </c>
      <c r="H86" s="2" t="s">
        <v>96</v>
      </c>
      <c r="I86" s="2">
        <f>I82*J86</f>
        <v>4.6399999999999997E-2</v>
      </c>
      <c r="J86" s="2">
        <v>0.16</v>
      </c>
      <c r="K86" s="2"/>
      <c r="L86" s="2"/>
      <c r="M86" s="2"/>
      <c r="N86" s="2"/>
      <c r="O86" s="2">
        <f t="shared" si="67"/>
        <v>24.12</v>
      </c>
      <c r="P86" s="2">
        <f t="shared" si="68"/>
        <v>24.12</v>
      </c>
      <c r="Q86" s="2">
        <f t="shared" si="69"/>
        <v>0</v>
      </c>
      <c r="R86" s="2">
        <f t="shared" si="70"/>
        <v>0</v>
      </c>
      <c r="S86" s="2">
        <f t="shared" si="71"/>
        <v>0</v>
      </c>
      <c r="T86" s="2">
        <f t="shared" si="72"/>
        <v>0</v>
      </c>
      <c r="U86" s="2">
        <f t="shared" si="73"/>
        <v>0</v>
      </c>
      <c r="V86" s="2">
        <f t="shared" si="74"/>
        <v>0</v>
      </c>
      <c r="W86" s="2">
        <f t="shared" si="75"/>
        <v>0</v>
      </c>
      <c r="X86" s="2">
        <f t="shared" si="76"/>
        <v>0</v>
      </c>
      <c r="Y86" s="2">
        <f t="shared" si="77"/>
        <v>0</v>
      </c>
      <c r="Z86" s="2"/>
      <c r="AA86" s="2">
        <v>16687810</v>
      </c>
      <c r="AB86" s="2">
        <f t="shared" si="78"/>
        <v>519.79999999999995</v>
      </c>
      <c r="AC86" s="2">
        <f t="shared" si="102"/>
        <v>519.79999999999995</v>
      </c>
      <c r="AD86" s="2">
        <f t="shared" si="107"/>
        <v>0</v>
      </c>
      <c r="AE86" s="2">
        <f t="shared" si="108"/>
        <v>0</v>
      </c>
      <c r="AF86" s="2">
        <f t="shared" si="108"/>
        <v>0</v>
      </c>
      <c r="AG86" s="2">
        <f t="shared" si="79"/>
        <v>0</v>
      </c>
      <c r="AH86" s="2">
        <f t="shared" si="109"/>
        <v>0</v>
      </c>
      <c r="AI86" s="2">
        <f t="shared" si="109"/>
        <v>0</v>
      </c>
      <c r="AJ86" s="2">
        <f t="shared" si="80"/>
        <v>0</v>
      </c>
      <c r="AK86" s="2">
        <v>519.79999999999995</v>
      </c>
      <c r="AL86" s="2">
        <v>519.79999999999995</v>
      </c>
      <c r="AM86" s="2">
        <v>0</v>
      </c>
      <c r="AN86" s="2">
        <v>0</v>
      </c>
      <c r="AO86" s="2">
        <v>0</v>
      </c>
      <c r="AP86" s="2">
        <v>0</v>
      </c>
      <c r="AQ86" s="2">
        <v>0</v>
      </c>
      <c r="AR86" s="2">
        <v>0</v>
      </c>
      <c r="AS86" s="2">
        <v>0</v>
      </c>
      <c r="AT86" s="2">
        <v>111</v>
      </c>
      <c r="AU86" s="2">
        <v>64</v>
      </c>
      <c r="AV86" s="2">
        <v>1</v>
      </c>
      <c r="AW86" s="2">
        <v>1</v>
      </c>
      <c r="AX86" s="2"/>
      <c r="AY86" s="2"/>
      <c r="AZ86" s="2">
        <v>1</v>
      </c>
      <c r="BA86" s="2">
        <v>1</v>
      </c>
      <c r="BB86" s="2">
        <v>1</v>
      </c>
      <c r="BC86" s="2">
        <v>1</v>
      </c>
      <c r="BD86" s="2" t="s">
        <v>6</v>
      </c>
      <c r="BE86" s="2" t="s">
        <v>6</v>
      </c>
      <c r="BF86" s="2" t="s">
        <v>6</v>
      </c>
      <c r="BG86" s="2" t="s">
        <v>6</v>
      </c>
      <c r="BH86" s="2">
        <v>3</v>
      </c>
      <c r="BI86" s="2">
        <v>1</v>
      </c>
      <c r="BJ86" s="2" t="s">
        <v>117</v>
      </c>
      <c r="BK86" s="2"/>
      <c r="BL86" s="2"/>
      <c r="BM86" s="2">
        <v>11001</v>
      </c>
      <c r="BN86" s="2">
        <v>0</v>
      </c>
      <c r="BO86" s="2" t="s">
        <v>6</v>
      </c>
      <c r="BP86" s="2">
        <v>0</v>
      </c>
      <c r="BQ86" s="2">
        <v>2</v>
      </c>
      <c r="BR86" s="2">
        <v>0</v>
      </c>
      <c r="BS86" s="2">
        <v>1</v>
      </c>
      <c r="BT86" s="2">
        <v>1</v>
      </c>
      <c r="BU86" s="2">
        <v>1</v>
      </c>
      <c r="BV86" s="2">
        <v>1</v>
      </c>
      <c r="BW86" s="2">
        <v>1</v>
      </c>
      <c r="BX86" s="2">
        <v>1</v>
      </c>
      <c r="BY86" s="2" t="s">
        <v>6</v>
      </c>
      <c r="BZ86" s="2">
        <v>123</v>
      </c>
      <c r="CA86" s="2">
        <v>75</v>
      </c>
      <c r="CB86" s="2"/>
      <c r="CC86" s="2"/>
      <c r="CD86" s="2"/>
      <c r="CE86" s="2"/>
      <c r="CF86" s="2">
        <v>0</v>
      </c>
      <c r="CG86" s="2">
        <v>0</v>
      </c>
      <c r="CH86" s="2"/>
      <c r="CI86" s="2"/>
      <c r="CJ86" s="2"/>
      <c r="CK86" s="2"/>
      <c r="CL86" s="2"/>
      <c r="CM86" s="2">
        <v>0</v>
      </c>
      <c r="CN86" s="2" t="s">
        <v>6</v>
      </c>
      <c r="CO86" s="2">
        <v>0</v>
      </c>
      <c r="CP86" s="2">
        <f t="shared" si="81"/>
        <v>24.12</v>
      </c>
      <c r="CQ86" s="2">
        <f t="shared" si="82"/>
        <v>519.79999999999995</v>
      </c>
      <c r="CR86" s="2">
        <f t="shared" si="83"/>
        <v>0</v>
      </c>
      <c r="CS86" s="2">
        <f t="shared" si="84"/>
        <v>0</v>
      </c>
      <c r="CT86" s="2">
        <f t="shared" si="85"/>
        <v>0</v>
      </c>
      <c r="CU86" s="2">
        <f t="shared" si="86"/>
        <v>0</v>
      </c>
      <c r="CV86" s="2">
        <f t="shared" si="87"/>
        <v>0</v>
      </c>
      <c r="CW86" s="2">
        <f t="shared" si="88"/>
        <v>0</v>
      </c>
      <c r="CX86" s="2">
        <f t="shared" si="89"/>
        <v>0</v>
      </c>
      <c r="CY86" s="2">
        <f t="shared" si="90"/>
        <v>0</v>
      </c>
      <c r="CZ86" s="2">
        <f t="shared" si="91"/>
        <v>0</v>
      </c>
      <c r="DA86" s="2"/>
      <c r="DB86" s="2"/>
      <c r="DC86" s="2" t="s">
        <v>6</v>
      </c>
      <c r="DD86" s="2" t="s">
        <v>6</v>
      </c>
      <c r="DE86" s="2" t="s">
        <v>6</v>
      </c>
      <c r="DF86" s="2" t="s">
        <v>6</v>
      </c>
      <c r="DG86" s="2" t="s">
        <v>6</v>
      </c>
      <c r="DH86" s="2" t="s">
        <v>6</v>
      </c>
      <c r="DI86" s="2" t="s">
        <v>6</v>
      </c>
      <c r="DJ86" s="2" t="s">
        <v>6</v>
      </c>
      <c r="DK86" s="2" t="s">
        <v>6</v>
      </c>
      <c r="DL86" s="2" t="s">
        <v>6</v>
      </c>
      <c r="DM86" s="2" t="s">
        <v>6</v>
      </c>
      <c r="DN86" s="2">
        <v>0</v>
      </c>
      <c r="DO86" s="2">
        <v>0</v>
      </c>
      <c r="DP86" s="2">
        <v>1</v>
      </c>
      <c r="DQ86" s="2">
        <v>1</v>
      </c>
      <c r="DR86" s="2"/>
      <c r="DS86" s="2"/>
      <c r="DT86" s="2"/>
      <c r="DU86" s="2">
        <v>1007</v>
      </c>
      <c r="DV86" s="2" t="s">
        <v>96</v>
      </c>
      <c r="DW86" s="2" t="s">
        <v>96</v>
      </c>
      <c r="DX86" s="2">
        <v>1</v>
      </c>
      <c r="DY86" s="2"/>
      <c r="DZ86" s="2"/>
      <c r="EA86" s="2"/>
      <c r="EB86" s="2"/>
      <c r="EC86" s="2"/>
      <c r="ED86" s="2"/>
      <c r="EE86" s="2">
        <v>16510488</v>
      </c>
      <c r="EF86" s="2">
        <v>2</v>
      </c>
      <c r="EG86" s="2" t="s">
        <v>20</v>
      </c>
      <c r="EH86" s="2">
        <v>0</v>
      </c>
      <c r="EI86" s="2" t="s">
        <v>6</v>
      </c>
      <c r="EJ86" s="2">
        <v>1</v>
      </c>
      <c r="EK86" s="2">
        <v>11001</v>
      </c>
      <c r="EL86" s="2" t="s">
        <v>30</v>
      </c>
      <c r="EM86" s="2" t="s">
        <v>110</v>
      </c>
      <c r="EN86" s="2"/>
      <c r="EO86" s="2" t="s">
        <v>6</v>
      </c>
      <c r="EP86" s="2"/>
      <c r="EQ86" s="2">
        <v>0</v>
      </c>
      <c r="ER86" s="2">
        <v>519.79999999999995</v>
      </c>
      <c r="ES86" s="2">
        <v>519.79999999999995</v>
      </c>
      <c r="ET86" s="2">
        <v>0</v>
      </c>
      <c r="EU86" s="2">
        <v>0</v>
      </c>
      <c r="EV86" s="2">
        <v>0</v>
      </c>
      <c r="EW86" s="2">
        <v>0</v>
      </c>
      <c r="EX86" s="2">
        <v>0</v>
      </c>
      <c r="EY86" s="2"/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>
        <v>0</v>
      </c>
      <c r="FR86" s="2">
        <f t="shared" si="92"/>
        <v>0</v>
      </c>
      <c r="FS86" s="2">
        <v>0</v>
      </c>
      <c r="FT86" s="2" t="s">
        <v>23</v>
      </c>
      <c r="FU86" s="2" t="s">
        <v>24</v>
      </c>
      <c r="FV86" s="2"/>
      <c r="FW86" s="2"/>
      <c r="FX86" s="2">
        <v>110.7</v>
      </c>
      <c r="FY86" s="2">
        <v>63.75</v>
      </c>
      <c r="FZ86" s="2"/>
      <c r="GA86" s="2" t="s">
        <v>6</v>
      </c>
      <c r="GB86" s="2"/>
      <c r="GC86" s="2"/>
      <c r="GD86" s="2">
        <v>0</v>
      </c>
      <c r="GE86" s="2"/>
      <c r="GF86" s="2">
        <v>519185539</v>
      </c>
      <c r="GG86" s="2">
        <v>2</v>
      </c>
      <c r="GH86" s="2">
        <v>1</v>
      </c>
      <c r="GI86" s="2">
        <v>-2</v>
      </c>
      <c r="GJ86" s="2">
        <v>0</v>
      </c>
      <c r="GK86" s="2">
        <f>ROUND(R86*(R12)/100,2)</f>
        <v>0</v>
      </c>
      <c r="GL86" s="2">
        <f t="shared" si="93"/>
        <v>0</v>
      </c>
      <c r="GM86" s="2">
        <f t="shared" si="94"/>
        <v>24.12</v>
      </c>
      <c r="GN86" s="2">
        <f t="shared" si="95"/>
        <v>24.12</v>
      </c>
      <c r="GO86" s="2">
        <f t="shared" si="96"/>
        <v>0</v>
      </c>
      <c r="GP86" s="2">
        <f t="shared" si="97"/>
        <v>0</v>
      </c>
      <c r="GQ86" s="2"/>
      <c r="GR86" s="2">
        <v>0</v>
      </c>
      <c r="GS86" s="2">
        <v>3</v>
      </c>
      <c r="GT86" s="2">
        <v>0</v>
      </c>
      <c r="GU86" s="2" t="s">
        <v>6</v>
      </c>
      <c r="GV86" s="2">
        <f t="shared" si="98"/>
        <v>0</v>
      </c>
      <c r="GW86" s="2">
        <v>1</v>
      </c>
      <c r="GX86" s="2">
        <f t="shared" si="99"/>
        <v>0</v>
      </c>
      <c r="GY86" s="2"/>
      <c r="GZ86" s="2"/>
      <c r="HA86" s="2">
        <v>0</v>
      </c>
      <c r="HB86" s="2">
        <v>0</v>
      </c>
      <c r="HC86" s="2"/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  <c r="HO86" s="2"/>
      <c r="HP86" s="2"/>
      <c r="HQ86" s="2"/>
      <c r="HR86" s="2"/>
      <c r="HS86" s="2"/>
      <c r="HT86" s="2"/>
      <c r="HU86" s="2"/>
      <c r="HV86" s="2"/>
      <c r="HW86" s="2"/>
      <c r="HX86" s="2"/>
      <c r="HY86" s="2"/>
      <c r="HZ86" s="2"/>
      <c r="IA86" s="2"/>
      <c r="IB86" s="2"/>
      <c r="IC86" s="2"/>
      <c r="ID86" s="2"/>
      <c r="IE86" s="2"/>
      <c r="IF86" s="2"/>
      <c r="IG86" s="2"/>
      <c r="IH86" s="2"/>
      <c r="II86" s="2"/>
      <c r="IJ86" s="2"/>
      <c r="IK86" s="2">
        <v>0</v>
      </c>
      <c r="IL86" s="2"/>
      <c r="IM86" s="2"/>
      <c r="IN86" s="2"/>
      <c r="IO86" s="2"/>
      <c r="IP86" s="2"/>
      <c r="IQ86" s="2"/>
      <c r="IR86" s="2"/>
      <c r="IS86" s="2"/>
      <c r="IT86" s="2"/>
      <c r="IU86" s="2"/>
    </row>
    <row r="87" spans="1:255" x14ac:dyDescent="0.2">
      <c r="A87">
        <v>18</v>
      </c>
      <c r="B87">
        <v>1</v>
      </c>
      <c r="C87">
        <v>144</v>
      </c>
      <c r="E87" t="s">
        <v>138</v>
      </c>
      <c r="F87" t="s">
        <v>115</v>
      </c>
      <c r="G87" t="s">
        <v>116</v>
      </c>
      <c r="H87" t="s">
        <v>96</v>
      </c>
      <c r="I87">
        <f>I83*J87</f>
        <v>4.6399999999999997E-2</v>
      </c>
      <c r="J87">
        <v>0.16</v>
      </c>
      <c r="O87">
        <f t="shared" si="67"/>
        <v>171.97</v>
      </c>
      <c r="P87">
        <f t="shared" si="68"/>
        <v>171.97</v>
      </c>
      <c r="Q87">
        <f t="shared" si="69"/>
        <v>0</v>
      </c>
      <c r="R87">
        <f t="shared" si="70"/>
        <v>0</v>
      </c>
      <c r="S87">
        <f t="shared" si="71"/>
        <v>0</v>
      </c>
      <c r="T87">
        <f t="shared" si="72"/>
        <v>0</v>
      </c>
      <c r="U87">
        <f t="shared" si="73"/>
        <v>0</v>
      </c>
      <c r="V87">
        <f t="shared" si="74"/>
        <v>0</v>
      </c>
      <c r="W87">
        <f t="shared" si="75"/>
        <v>0</v>
      </c>
      <c r="X87">
        <f t="shared" si="76"/>
        <v>0</v>
      </c>
      <c r="Y87">
        <f t="shared" si="77"/>
        <v>0</v>
      </c>
      <c r="AA87">
        <v>16687824</v>
      </c>
      <c r="AB87">
        <f t="shared" si="78"/>
        <v>519.79999999999995</v>
      </c>
      <c r="AC87">
        <f t="shared" si="102"/>
        <v>519.79999999999995</v>
      </c>
      <c r="AD87">
        <f t="shared" si="107"/>
        <v>0</v>
      </c>
      <c r="AE87">
        <f t="shared" si="108"/>
        <v>0</v>
      </c>
      <c r="AF87">
        <f t="shared" si="108"/>
        <v>0</v>
      </c>
      <c r="AG87">
        <f t="shared" si="79"/>
        <v>0</v>
      </c>
      <c r="AH87">
        <f t="shared" si="109"/>
        <v>0</v>
      </c>
      <c r="AI87">
        <f t="shared" si="109"/>
        <v>0</v>
      </c>
      <c r="AJ87">
        <f t="shared" si="80"/>
        <v>0</v>
      </c>
      <c r="AK87">
        <v>519.79999999999995</v>
      </c>
      <c r="AL87">
        <v>519.79999999999995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111</v>
      </c>
      <c r="AU87">
        <v>64</v>
      </c>
      <c r="AV87">
        <v>1</v>
      </c>
      <c r="AW87">
        <v>1</v>
      </c>
      <c r="AZ87">
        <v>7.13</v>
      </c>
      <c r="BA87">
        <v>1</v>
      </c>
      <c r="BB87">
        <v>1</v>
      </c>
      <c r="BC87">
        <v>7.13</v>
      </c>
      <c r="BD87" t="s">
        <v>6</v>
      </c>
      <c r="BE87" t="s">
        <v>6</v>
      </c>
      <c r="BF87" t="s">
        <v>6</v>
      </c>
      <c r="BG87" t="s">
        <v>6</v>
      </c>
      <c r="BH87">
        <v>3</v>
      </c>
      <c r="BI87">
        <v>1</v>
      </c>
      <c r="BJ87" t="s">
        <v>117</v>
      </c>
      <c r="BM87">
        <v>11001</v>
      </c>
      <c r="BN87">
        <v>0</v>
      </c>
      <c r="BO87" t="s">
        <v>6</v>
      </c>
      <c r="BP87">
        <v>0</v>
      </c>
      <c r="BQ87">
        <v>2</v>
      </c>
      <c r="BR87">
        <v>0</v>
      </c>
      <c r="BS87">
        <v>1</v>
      </c>
      <c r="BT87">
        <v>1</v>
      </c>
      <c r="BU87">
        <v>1</v>
      </c>
      <c r="BV87">
        <v>1</v>
      </c>
      <c r="BW87">
        <v>1</v>
      </c>
      <c r="BX87">
        <v>1</v>
      </c>
      <c r="BY87" t="s">
        <v>6</v>
      </c>
      <c r="BZ87">
        <v>123</v>
      </c>
      <c r="CA87">
        <v>75</v>
      </c>
      <c r="CF87">
        <v>0</v>
      </c>
      <c r="CG87">
        <v>0</v>
      </c>
      <c r="CM87">
        <v>0</v>
      </c>
      <c r="CN87" t="s">
        <v>6</v>
      </c>
      <c r="CO87">
        <v>0</v>
      </c>
      <c r="CP87">
        <f t="shared" si="81"/>
        <v>171.97</v>
      </c>
      <c r="CQ87">
        <f t="shared" si="82"/>
        <v>3706.1739999999995</v>
      </c>
      <c r="CR87">
        <f t="shared" si="83"/>
        <v>0</v>
      </c>
      <c r="CS87">
        <f t="shared" si="84"/>
        <v>0</v>
      </c>
      <c r="CT87">
        <f t="shared" si="85"/>
        <v>0</v>
      </c>
      <c r="CU87">
        <f t="shared" si="86"/>
        <v>0</v>
      </c>
      <c r="CV87">
        <f t="shared" si="87"/>
        <v>0</v>
      </c>
      <c r="CW87">
        <f t="shared" si="88"/>
        <v>0</v>
      </c>
      <c r="CX87">
        <f t="shared" si="89"/>
        <v>0</v>
      </c>
      <c r="CY87">
        <f t="shared" si="90"/>
        <v>0</v>
      </c>
      <c r="CZ87">
        <f t="shared" si="91"/>
        <v>0</v>
      </c>
      <c r="DC87" t="s">
        <v>6</v>
      </c>
      <c r="DD87" t="s">
        <v>6</v>
      </c>
      <c r="DE87" t="s">
        <v>6</v>
      </c>
      <c r="DF87" t="s">
        <v>6</v>
      </c>
      <c r="DG87" t="s">
        <v>6</v>
      </c>
      <c r="DH87" t="s">
        <v>6</v>
      </c>
      <c r="DI87" t="s">
        <v>6</v>
      </c>
      <c r="DJ87" t="s">
        <v>6</v>
      </c>
      <c r="DK87" t="s">
        <v>6</v>
      </c>
      <c r="DL87" t="s">
        <v>6</v>
      </c>
      <c r="DM87" t="s">
        <v>6</v>
      </c>
      <c r="DN87">
        <v>0</v>
      </c>
      <c r="DO87">
        <v>0</v>
      </c>
      <c r="DP87">
        <v>1</v>
      </c>
      <c r="DQ87">
        <v>1</v>
      </c>
      <c r="DU87">
        <v>1007</v>
      </c>
      <c r="DV87" t="s">
        <v>96</v>
      </c>
      <c r="DW87" t="s">
        <v>96</v>
      </c>
      <c r="DX87">
        <v>1</v>
      </c>
      <c r="EE87">
        <v>16510488</v>
      </c>
      <c r="EF87">
        <v>2</v>
      </c>
      <c r="EG87" t="s">
        <v>20</v>
      </c>
      <c r="EH87">
        <v>0</v>
      </c>
      <c r="EI87" t="s">
        <v>6</v>
      </c>
      <c r="EJ87">
        <v>1</v>
      </c>
      <c r="EK87">
        <v>11001</v>
      </c>
      <c r="EL87" t="s">
        <v>30</v>
      </c>
      <c r="EM87" t="s">
        <v>110</v>
      </c>
      <c r="EO87" t="s">
        <v>6</v>
      </c>
      <c r="EQ87">
        <v>0</v>
      </c>
      <c r="ER87">
        <v>519.79999999999995</v>
      </c>
      <c r="ES87">
        <v>519.79999999999995</v>
      </c>
      <c r="ET87">
        <v>0</v>
      </c>
      <c r="EU87">
        <v>0</v>
      </c>
      <c r="EV87">
        <v>0</v>
      </c>
      <c r="EW87">
        <v>0</v>
      </c>
      <c r="EX87">
        <v>0</v>
      </c>
      <c r="FQ87">
        <v>0</v>
      </c>
      <c r="FR87">
        <f t="shared" si="92"/>
        <v>0</v>
      </c>
      <c r="FS87">
        <v>0</v>
      </c>
      <c r="FT87" t="s">
        <v>23</v>
      </c>
      <c r="FU87" t="s">
        <v>24</v>
      </c>
      <c r="FX87">
        <v>110.7</v>
      </c>
      <c r="FY87">
        <v>63.75</v>
      </c>
      <c r="GA87" t="s">
        <v>6</v>
      </c>
      <c r="GD87">
        <v>0</v>
      </c>
      <c r="GF87">
        <v>519185539</v>
      </c>
      <c r="GG87">
        <v>1</v>
      </c>
      <c r="GH87">
        <v>1</v>
      </c>
      <c r="GI87">
        <v>4</v>
      </c>
      <c r="GJ87">
        <v>0</v>
      </c>
      <c r="GK87">
        <f>ROUND(R87*(S12)/100,2)</f>
        <v>0</v>
      </c>
      <c r="GL87">
        <f t="shared" si="93"/>
        <v>0</v>
      </c>
      <c r="GM87">
        <f t="shared" si="94"/>
        <v>171.97</v>
      </c>
      <c r="GN87">
        <f t="shared" si="95"/>
        <v>171.97</v>
      </c>
      <c r="GO87">
        <f t="shared" si="96"/>
        <v>0</v>
      </c>
      <c r="GP87">
        <f t="shared" si="97"/>
        <v>0</v>
      </c>
      <c r="GR87">
        <v>0</v>
      </c>
      <c r="GS87">
        <v>3</v>
      </c>
      <c r="GT87">
        <v>0</v>
      </c>
      <c r="GU87" t="s">
        <v>6</v>
      </c>
      <c r="GV87">
        <f t="shared" si="98"/>
        <v>0</v>
      </c>
      <c r="GW87">
        <v>1</v>
      </c>
      <c r="GX87">
        <f t="shared" si="99"/>
        <v>0</v>
      </c>
      <c r="HA87">
        <v>0</v>
      </c>
      <c r="HB87">
        <v>0</v>
      </c>
      <c r="IK87">
        <v>0</v>
      </c>
    </row>
    <row r="88" spans="1:255" x14ac:dyDescent="0.2">
      <c r="A88" s="2">
        <v>18</v>
      </c>
      <c r="B88" s="2">
        <v>1</v>
      </c>
      <c r="C88" s="2">
        <v>137</v>
      </c>
      <c r="D88" s="2"/>
      <c r="E88" s="2" t="s">
        <v>139</v>
      </c>
      <c r="F88" s="2" t="s">
        <v>140</v>
      </c>
      <c r="G88" s="2" t="s">
        <v>141</v>
      </c>
      <c r="H88" s="2" t="s">
        <v>142</v>
      </c>
      <c r="I88" s="2">
        <f>I82*J88</f>
        <v>29.29</v>
      </c>
      <c r="J88" s="2">
        <v>101</v>
      </c>
      <c r="K88" s="2"/>
      <c r="L88" s="2"/>
      <c r="M88" s="2"/>
      <c r="N88" s="2"/>
      <c r="O88" s="2">
        <f t="shared" si="67"/>
        <v>0</v>
      </c>
      <c r="P88" s="2">
        <f t="shared" si="68"/>
        <v>0</v>
      </c>
      <c r="Q88" s="2">
        <f t="shared" si="69"/>
        <v>0</v>
      </c>
      <c r="R88" s="2">
        <f t="shared" si="70"/>
        <v>0</v>
      </c>
      <c r="S88" s="2">
        <f t="shared" si="71"/>
        <v>0</v>
      </c>
      <c r="T88" s="2">
        <f t="shared" si="72"/>
        <v>0</v>
      </c>
      <c r="U88" s="2">
        <f t="shared" si="73"/>
        <v>0</v>
      </c>
      <c r="V88" s="2">
        <f t="shared" si="74"/>
        <v>0</v>
      </c>
      <c r="W88" s="2">
        <f t="shared" si="75"/>
        <v>0</v>
      </c>
      <c r="X88" s="2">
        <f t="shared" si="76"/>
        <v>0</v>
      </c>
      <c r="Y88" s="2">
        <f t="shared" si="77"/>
        <v>0</v>
      </c>
      <c r="Z88" s="2"/>
      <c r="AA88" s="2">
        <v>16687810</v>
      </c>
      <c r="AB88" s="2">
        <f t="shared" si="78"/>
        <v>0</v>
      </c>
      <c r="AC88" s="2">
        <f t="shared" si="102"/>
        <v>0</v>
      </c>
      <c r="AD88" s="2">
        <f t="shared" si="107"/>
        <v>0</v>
      </c>
      <c r="AE88" s="2">
        <f t="shared" si="108"/>
        <v>0</v>
      </c>
      <c r="AF88" s="2">
        <f t="shared" si="108"/>
        <v>0</v>
      </c>
      <c r="AG88" s="2">
        <f t="shared" si="79"/>
        <v>0</v>
      </c>
      <c r="AH88" s="2">
        <f t="shared" si="109"/>
        <v>0</v>
      </c>
      <c r="AI88" s="2">
        <f t="shared" si="109"/>
        <v>0</v>
      </c>
      <c r="AJ88" s="2">
        <f t="shared" si="80"/>
        <v>0</v>
      </c>
      <c r="AK88" s="2">
        <v>0</v>
      </c>
      <c r="AL88" s="2">
        <v>0</v>
      </c>
      <c r="AM88" s="2">
        <v>0</v>
      </c>
      <c r="AN88" s="2">
        <v>0</v>
      </c>
      <c r="AO88" s="2">
        <v>0</v>
      </c>
      <c r="AP88" s="2">
        <v>0</v>
      </c>
      <c r="AQ88" s="2">
        <v>0</v>
      </c>
      <c r="AR88" s="2">
        <v>0</v>
      </c>
      <c r="AS88" s="2">
        <v>0</v>
      </c>
      <c r="AT88" s="2">
        <v>111</v>
      </c>
      <c r="AU88" s="2">
        <v>64</v>
      </c>
      <c r="AV88" s="2">
        <v>1</v>
      </c>
      <c r="AW88" s="2">
        <v>1</v>
      </c>
      <c r="AX88" s="2"/>
      <c r="AY88" s="2"/>
      <c r="AZ88" s="2">
        <v>1</v>
      </c>
      <c r="BA88" s="2">
        <v>1</v>
      </c>
      <c r="BB88" s="2">
        <v>1</v>
      </c>
      <c r="BC88" s="2">
        <v>1</v>
      </c>
      <c r="BD88" s="2" t="s">
        <v>6</v>
      </c>
      <c r="BE88" s="2" t="s">
        <v>6</v>
      </c>
      <c r="BF88" s="2" t="s">
        <v>6</v>
      </c>
      <c r="BG88" s="2" t="s">
        <v>6</v>
      </c>
      <c r="BH88" s="2">
        <v>3</v>
      </c>
      <c r="BI88" s="2">
        <v>1</v>
      </c>
      <c r="BJ88" s="2" t="s">
        <v>6</v>
      </c>
      <c r="BK88" s="2"/>
      <c r="BL88" s="2"/>
      <c r="BM88" s="2">
        <v>11001</v>
      </c>
      <c r="BN88" s="2">
        <v>0</v>
      </c>
      <c r="BO88" s="2" t="s">
        <v>6</v>
      </c>
      <c r="BP88" s="2">
        <v>0</v>
      </c>
      <c r="BQ88" s="2">
        <v>2</v>
      </c>
      <c r="BR88" s="2">
        <v>0</v>
      </c>
      <c r="BS88" s="2">
        <v>1</v>
      </c>
      <c r="BT88" s="2">
        <v>1</v>
      </c>
      <c r="BU88" s="2">
        <v>1</v>
      </c>
      <c r="BV88" s="2">
        <v>1</v>
      </c>
      <c r="BW88" s="2">
        <v>1</v>
      </c>
      <c r="BX88" s="2">
        <v>1</v>
      </c>
      <c r="BY88" s="2" t="s">
        <v>6</v>
      </c>
      <c r="BZ88" s="2">
        <v>123</v>
      </c>
      <c r="CA88" s="2">
        <v>75</v>
      </c>
      <c r="CB88" s="2"/>
      <c r="CC88" s="2"/>
      <c r="CD88" s="2"/>
      <c r="CE88" s="2"/>
      <c r="CF88" s="2">
        <v>0</v>
      </c>
      <c r="CG88" s="2">
        <v>0</v>
      </c>
      <c r="CH88" s="2"/>
      <c r="CI88" s="2"/>
      <c r="CJ88" s="2"/>
      <c r="CK88" s="2"/>
      <c r="CL88" s="2"/>
      <c r="CM88" s="2">
        <v>0</v>
      </c>
      <c r="CN88" s="2" t="s">
        <v>6</v>
      </c>
      <c r="CO88" s="2">
        <v>0</v>
      </c>
      <c r="CP88" s="2">
        <f t="shared" si="81"/>
        <v>0</v>
      </c>
      <c r="CQ88" s="2">
        <f t="shared" si="82"/>
        <v>0</v>
      </c>
      <c r="CR88" s="2">
        <f t="shared" si="83"/>
        <v>0</v>
      </c>
      <c r="CS88" s="2">
        <f t="shared" si="84"/>
        <v>0</v>
      </c>
      <c r="CT88" s="2">
        <f t="shared" si="85"/>
        <v>0</v>
      </c>
      <c r="CU88" s="2">
        <f t="shared" si="86"/>
        <v>0</v>
      </c>
      <c r="CV88" s="2">
        <f t="shared" si="87"/>
        <v>0</v>
      </c>
      <c r="CW88" s="2">
        <f t="shared" si="88"/>
        <v>0</v>
      </c>
      <c r="CX88" s="2">
        <f t="shared" si="89"/>
        <v>0</v>
      </c>
      <c r="CY88" s="2">
        <f t="shared" si="90"/>
        <v>0</v>
      </c>
      <c r="CZ88" s="2">
        <f t="shared" si="91"/>
        <v>0</v>
      </c>
      <c r="DA88" s="2"/>
      <c r="DB88" s="2"/>
      <c r="DC88" s="2" t="s">
        <v>6</v>
      </c>
      <c r="DD88" s="2" t="s">
        <v>6</v>
      </c>
      <c r="DE88" s="2" t="s">
        <v>6</v>
      </c>
      <c r="DF88" s="2" t="s">
        <v>6</v>
      </c>
      <c r="DG88" s="2" t="s">
        <v>6</v>
      </c>
      <c r="DH88" s="2" t="s">
        <v>6</v>
      </c>
      <c r="DI88" s="2" t="s">
        <v>6</v>
      </c>
      <c r="DJ88" s="2" t="s">
        <v>6</v>
      </c>
      <c r="DK88" s="2" t="s">
        <v>6</v>
      </c>
      <c r="DL88" s="2" t="s">
        <v>6</v>
      </c>
      <c r="DM88" s="2" t="s">
        <v>6</v>
      </c>
      <c r="DN88" s="2">
        <v>0</v>
      </c>
      <c r="DO88" s="2">
        <v>0</v>
      </c>
      <c r="DP88" s="2">
        <v>1</v>
      </c>
      <c r="DQ88" s="2">
        <v>1</v>
      </c>
      <c r="DR88" s="2"/>
      <c r="DS88" s="2"/>
      <c r="DT88" s="2"/>
      <c r="DU88" s="2">
        <v>1003</v>
      </c>
      <c r="DV88" s="2" t="s">
        <v>142</v>
      </c>
      <c r="DW88" s="2" t="s">
        <v>142</v>
      </c>
      <c r="DX88" s="2">
        <v>1</v>
      </c>
      <c r="DY88" s="2"/>
      <c r="DZ88" s="2"/>
      <c r="EA88" s="2"/>
      <c r="EB88" s="2"/>
      <c r="EC88" s="2"/>
      <c r="ED88" s="2"/>
      <c r="EE88" s="2">
        <v>16510488</v>
      </c>
      <c r="EF88" s="2">
        <v>2</v>
      </c>
      <c r="EG88" s="2" t="s">
        <v>20</v>
      </c>
      <c r="EH88" s="2">
        <v>0</v>
      </c>
      <c r="EI88" s="2" t="s">
        <v>6</v>
      </c>
      <c r="EJ88" s="2">
        <v>1</v>
      </c>
      <c r="EK88" s="2">
        <v>11001</v>
      </c>
      <c r="EL88" s="2" t="s">
        <v>30</v>
      </c>
      <c r="EM88" s="2" t="s">
        <v>110</v>
      </c>
      <c r="EN88" s="2"/>
      <c r="EO88" s="2" t="s">
        <v>6</v>
      </c>
      <c r="EP88" s="2"/>
      <c r="EQ88" s="2">
        <v>0</v>
      </c>
      <c r="ER88" s="2">
        <v>0</v>
      </c>
      <c r="ES88" s="2">
        <v>0</v>
      </c>
      <c r="ET88" s="2">
        <v>0</v>
      </c>
      <c r="EU88" s="2">
        <v>0</v>
      </c>
      <c r="EV88" s="2">
        <v>0</v>
      </c>
      <c r="EW88" s="2">
        <v>0</v>
      </c>
      <c r="EX88" s="2">
        <v>0</v>
      </c>
      <c r="EY88" s="2"/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>
        <v>0</v>
      </c>
      <c r="FR88" s="2">
        <f t="shared" si="92"/>
        <v>0</v>
      </c>
      <c r="FS88" s="2">
        <v>0</v>
      </c>
      <c r="FT88" s="2" t="s">
        <v>23</v>
      </c>
      <c r="FU88" s="2" t="s">
        <v>24</v>
      </c>
      <c r="FV88" s="2"/>
      <c r="FW88" s="2"/>
      <c r="FX88" s="2">
        <v>110.7</v>
      </c>
      <c r="FY88" s="2">
        <v>63.75</v>
      </c>
      <c r="FZ88" s="2"/>
      <c r="GA88" s="2" t="s">
        <v>6</v>
      </c>
      <c r="GB88" s="2"/>
      <c r="GC88" s="2"/>
      <c r="GD88" s="2">
        <v>0</v>
      </c>
      <c r="GE88" s="2"/>
      <c r="GF88" s="2">
        <v>1949164399</v>
      </c>
      <c r="GG88" s="2">
        <v>2</v>
      </c>
      <c r="GH88" s="2">
        <v>1</v>
      </c>
      <c r="GI88" s="2">
        <v>-2</v>
      </c>
      <c r="GJ88" s="2">
        <v>0</v>
      </c>
      <c r="GK88" s="2">
        <f>ROUND(R88*(R12)/100,2)</f>
        <v>0</v>
      </c>
      <c r="GL88" s="2">
        <f t="shared" si="93"/>
        <v>0</v>
      </c>
      <c r="GM88" s="2">
        <f t="shared" si="94"/>
        <v>0</v>
      </c>
      <c r="GN88" s="2">
        <f t="shared" si="95"/>
        <v>0</v>
      </c>
      <c r="GO88" s="2">
        <f t="shared" si="96"/>
        <v>0</v>
      </c>
      <c r="GP88" s="2">
        <f t="shared" si="97"/>
        <v>0</v>
      </c>
      <c r="GQ88" s="2"/>
      <c r="GR88" s="2">
        <v>0</v>
      </c>
      <c r="GS88" s="2">
        <v>3</v>
      </c>
      <c r="GT88" s="2">
        <v>0</v>
      </c>
      <c r="GU88" s="2" t="s">
        <v>6</v>
      </c>
      <c r="GV88" s="2">
        <f t="shared" si="98"/>
        <v>0</v>
      </c>
      <c r="GW88" s="2">
        <v>1</v>
      </c>
      <c r="GX88" s="2">
        <f t="shared" si="99"/>
        <v>0</v>
      </c>
      <c r="GY88" s="2"/>
      <c r="GZ88" s="2"/>
      <c r="HA88" s="2">
        <v>0</v>
      </c>
      <c r="HB88" s="2">
        <v>0</v>
      </c>
      <c r="HC88" s="2"/>
      <c r="HD88" s="2"/>
      <c r="HE88" s="2"/>
      <c r="HF88" s="2"/>
      <c r="HG88" s="2"/>
      <c r="HH88" s="2"/>
      <c r="HI88" s="2"/>
      <c r="HJ88" s="2"/>
      <c r="HK88" s="2"/>
      <c r="HL88" s="2"/>
      <c r="HM88" s="2"/>
      <c r="HN88" s="2"/>
      <c r="HO88" s="2"/>
      <c r="HP88" s="2"/>
      <c r="HQ88" s="2"/>
      <c r="HR88" s="2"/>
      <c r="HS88" s="2"/>
      <c r="HT88" s="2"/>
      <c r="HU88" s="2"/>
      <c r="HV88" s="2"/>
      <c r="HW88" s="2"/>
      <c r="HX88" s="2"/>
      <c r="HY88" s="2"/>
      <c r="HZ88" s="2"/>
      <c r="IA88" s="2"/>
      <c r="IB88" s="2"/>
      <c r="IC88" s="2"/>
      <c r="ID88" s="2"/>
      <c r="IE88" s="2"/>
      <c r="IF88" s="2"/>
      <c r="IG88" s="2"/>
      <c r="IH88" s="2"/>
      <c r="II88" s="2"/>
      <c r="IJ88" s="2"/>
      <c r="IK88" s="2">
        <v>0</v>
      </c>
      <c r="IL88" s="2"/>
      <c r="IM88" s="2"/>
      <c r="IN88" s="2"/>
      <c r="IO88" s="2"/>
      <c r="IP88" s="2"/>
      <c r="IQ88" s="2"/>
      <c r="IR88" s="2"/>
      <c r="IS88" s="2"/>
      <c r="IT88" s="2"/>
      <c r="IU88" s="2"/>
    </row>
    <row r="89" spans="1:255" x14ac:dyDescent="0.2">
      <c r="A89">
        <v>18</v>
      </c>
      <c r="B89">
        <v>1</v>
      </c>
      <c r="C89">
        <v>145</v>
      </c>
      <c r="E89" t="s">
        <v>139</v>
      </c>
      <c r="F89" t="s">
        <v>140</v>
      </c>
      <c r="G89" t="s">
        <v>141</v>
      </c>
      <c r="H89" t="s">
        <v>142</v>
      </c>
      <c r="I89">
        <f>I83*J89</f>
        <v>29.29</v>
      </c>
      <c r="J89">
        <v>101</v>
      </c>
      <c r="O89">
        <f t="shared" si="67"/>
        <v>0</v>
      </c>
      <c r="P89">
        <f t="shared" si="68"/>
        <v>0</v>
      </c>
      <c r="Q89">
        <f t="shared" si="69"/>
        <v>0</v>
      </c>
      <c r="R89">
        <f t="shared" si="70"/>
        <v>0</v>
      </c>
      <c r="S89">
        <f t="shared" si="71"/>
        <v>0</v>
      </c>
      <c r="T89">
        <f t="shared" si="72"/>
        <v>0</v>
      </c>
      <c r="U89">
        <f t="shared" si="73"/>
        <v>0</v>
      </c>
      <c r="V89">
        <f t="shared" si="74"/>
        <v>0</v>
      </c>
      <c r="W89">
        <f t="shared" si="75"/>
        <v>0</v>
      </c>
      <c r="X89">
        <f t="shared" si="76"/>
        <v>0</v>
      </c>
      <c r="Y89">
        <f t="shared" si="77"/>
        <v>0</v>
      </c>
      <c r="AA89">
        <v>16687824</v>
      </c>
      <c r="AB89">
        <f t="shared" si="78"/>
        <v>0</v>
      </c>
      <c r="AC89">
        <f t="shared" si="102"/>
        <v>0</v>
      </c>
      <c r="AD89">
        <f t="shared" si="107"/>
        <v>0</v>
      </c>
      <c r="AE89">
        <f t="shared" si="108"/>
        <v>0</v>
      </c>
      <c r="AF89">
        <f t="shared" si="108"/>
        <v>0</v>
      </c>
      <c r="AG89">
        <f t="shared" si="79"/>
        <v>0</v>
      </c>
      <c r="AH89">
        <f t="shared" si="109"/>
        <v>0</v>
      </c>
      <c r="AI89">
        <f t="shared" si="109"/>
        <v>0</v>
      </c>
      <c r="AJ89">
        <f t="shared" si="80"/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111</v>
      </c>
      <c r="AU89">
        <v>64</v>
      </c>
      <c r="AV89">
        <v>1</v>
      </c>
      <c r="AW89">
        <v>1</v>
      </c>
      <c r="AZ89">
        <v>7.13</v>
      </c>
      <c r="BA89">
        <v>1</v>
      </c>
      <c r="BB89">
        <v>1</v>
      </c>
      <c r="BC89">
        <v>7.13</v>
      </c>
      <c r="BD89" t="s">
        <v>6</v>
      </c>
      <c r="BE89" t="s">
        <v>6</v>
      </c>
      <c r="BF89" t="s">
        <v>6</v>
      </c>
      <c r="BG89" t="s">
        <v>6</v>
      </c>
      <c r="BH89">
        <v>3</v>
      </c>
      <c r="BI89">
        <v>1</v>
      </c>
      <c r="BJ89" t="s">
        <v>6</v>
      </c>
      <c r="BM89">
        <v>11001</v>
      </c>
      <c r="BN89">
        <v>0</v>
      </c>
      <c r="BO89" t="s">
        <v>6</v>
      </c>
      <c r="BP89">
        <v>0</v>
      </c>
      <c r="BQ89">
        <v>2</v>
      </c>
      <c r="BR89">
        <v>0</v>
      </c>
      <c r="BS89">
        <v>1</v>
      </c>
      <c r="BT89">
        <v>1</v>
      </c>
      <c r="BU89">
        <v>1</v>
      </c>
      <c r="BV89">
        <v>1</v>
      </c>
      <c r="BW89">
        <v>1</v>
      </c>
      <c r="BX89">
        <v>1</v>
      </c>
      <c r="BY89" t="s">
        <v>6</v>
      </c>
      <c r="BZ89">
        <v>123</v>
      </c>
      <c r="CA89">
        <v>75</v>
      </c>
      <c r="CF89">
        <v>0</v>
      </c>
      <c r="CG89">
        <v>0</v>
      </c>
      <c r="CM89">
        <v>0</v>
      </c>
      <c r="CN89" t="s">
        <v>6</v>
      </c>
      <c r="CO89">
        <v>0</v>
      </c>
      <c r="CP89">
        <f t="shared" si="81"/>
        <v>0</v>
      </c>
      <c r="CQ89">
        <f t="shared" si="82"/>
        <v>0</v>
      </c>
      <c r="CR89">
        <f t="shared" si="83"/>
        <v>0</v>
      </c>
      <c r="CS89">
        <f t="shared" si="84"/>
        <v>0</v>
      </c>
      <c r="CT89">
        <f t="shared" si="85"/>
        <v>0</v>
      </c>
      <c r="CU89">
        <f t="shared" si="86"/>
        <v>0</v>
      </c>
      <c r="CV89">
        <f t="shared" si="87"/>
        <v>0</v>
      </c>
      <c r="CW89">
        <f t="shared" si="88"/>
        <v>0</v>
      </c>
      <c r="CX89">
        <f t="shared" si="89"/>
        <v>0</v>
      </c>
      <c r="CY89">
        <f t="shared" si="90"/>
        <v>0</v>
      </c>
      <c r="CZ89">
        <f t="shared" si="91"/>
        <v>0</v>
      </c>
      <c r="DC89" t="s">
        <v>6</v>
      </c>
      <c r="DD89" t="s">
        <v>6</v>
      </c>
      <c r="DE89" t="s">
        <v>6</v>
      </c>
      <c r="DF89" t="s">
        <v>6</v>
      </c>
      <c r="DG89" t="s">
        <v>6</v>
      </c>
      <c r="DH89" t="s">
        <v>6</v>
      </c>
      <c r="DI89" t="s">
        <v>6</v>
      </c>
      <c r="DJ89" t="s">
        <v>6</v>
      </c>
      <c r="DK89" t="s">
        <v>6</v>
      </c>
      <c r="DL89" t="s">
        <v>6</v>
      </c>
      <c r="DM89" t="s">
        <v>6</v>
      </c>
      <c r="DN89">
        <v>0</v>
      </c>
      <c r="DO89">
        <v>0</v>
      </c>
      <c r="DP89">
        <v>1</v>
      </c>
      <c r="DQ89">
        <v>1</v>
      </c>
      <c r="DU89">
        <v>1003</v>
      </c>
      <c r="DV89" t="s">
        <v>142</v>
      </c>
      <c r="DW89" t="s">
        <v>142</v>
      </c>
      <c r="DX89">
        <v>1</v>
      </c>
      <c r="EE89">
        <v>16510488</v>
      </c>
      <c r="EF89">
        <v>2</v>
      </c>
      <c r="EG89" t="s">
        <v>20</v>
      </c>
      <c r="EH89">
        <v>0</v>
      </c>
      <c r="EI89" t="s">
        <v>6</v>
      </c>
      <c r="EJ89">
        <v>1</v>
      </c>
      <c r="EK89">
        <v>11001</v>
      </c>
      <c r="EL89" t="s">
        <v>30</v>
      </c>
      <c r="EM89" t="s">
        <v>110</v>
      </c>
      <c r="EO89" t="s">
        <v>6</v>
      </c>
      <c r="EQ89">
        <v>0</v>
      </c>
      <c r="ER89">
        <v>0</v>
      </c>
      <c r="ES89">
        <v>0</v>
      </c>
      <c r="ET89">
        <v>0</v>
      </c>
      <c r="EU89">
        <v>0</v>
      </c>
      <c r="EV89">
        <v>0</v>
      </c>
      <c r="EW89">
        <v>0</v>
      </c>
      <c r="EX89">
        <v>0</v>
      </c>
      <c r="FQ89">
        <v>0</v>
      </c>
      <c r="FR89">
        <f t="shared" si="92"/>
        <v>0</v>
      </c>
      <c r="FS89">
        <v>0</v>
      </c>
      <c r="FT89" t="s">
        <v>23</v>
      </c>
      <c r="FU89" t="s">
        <v>24</v>
      </c>
      <c r="FX89">
        <v>110.7</v>
      </c>
      <c r="FY89">
        <v>63.75</v>
      </c>
      <c r="GA89" t="s">
        <v>6</v>
      </c>
      <c r="GD89">
        <v>0</v>
      </c>
      <c r="GF89">
        <v>1949164399</v>
      </c>
      <c r="GG89">
        <v>1</v>
      </c>
      <c r="GH89">
        <v>1</v>
      </c>
      <c r="GI89">
        <v>4</v>
      </c>
      <c r="GJ89">
        <v>0</v>
      </c>
      <c r="GK89">
        <f>ROUND(R89*(S12)/100,2)</f>
        <v>0</v>
      </c>
      <c r="GL89">
        <f t="shared" si="93"/>
        <v>0</v>
      </c>
      <c r="GM89">
        <f t="shared" si="94"/>
        <v>0</v>
      </c>
      <c r="GN89">
        <f t="shared" si="95"/>
        <v>0</v>
      </c>
      <c r="GO89">
        <f t="shared" si="96"/>
        <v>0</v>
      </c>
      <c r="GP89">
        <f t="shared" si="97"/>
        <v>0</v>
      </c>
      <c r="GR89">
        <v>0</v>
      </c>
      <c r="GS89">
        <v>3</v>
      </c>
      <c r="GT89">
        <v>0</v>
      </c>
      <c r="GU89" t="s">
        <v>6</v>
      </c>
      <c r="GV89">
        <f t="shared" si="98"/>
        <v>0</v>
      </c>
      <c r="GW89">
        <v>1</v>
      </c>
      <c r="GX89">
        <f t="shared" si="99"/>
        <v>0</v>
      </c>
      <c r="HA89">
        <v>0</v>
      </c>
      <c r="HB89">
        <v>0</v>
      </c>
      <c r="IK89">
        <v>0</v>
      </c>
    </row>
    <row r="90" spans="1:255" x14ac:dyDescent="0.2">
      <c r="A90" s="2">
        <v>18</v>
      </c>
      <c r="B90" s="2">
        <v>1</v>
      </c>
      <c r="C90" s="2">
        <v>138</v>
      </c>
      <c r="D90" s="2"/>
      <c r="E90" s="2" t="s">
        <v>143</v>
      </c>
      <c r="F90" s="2" t="s">
        <v>144</v>
      </c>
      <c r="G90" s="2" t="s">
        <v>145</v>
      </c>
      <c r="H90" s="2" t="s">
        <v>142</v>
      </c>
      <c r="I90" s="2">
        <f>I82*J90</f>
        <v>29.29</v>
      </c>
      <c r="J90" s="2">
        <v>101</v>
      </c>
      <c r="K90" s="2"/>
      <c r="L90" s="2"/>
      <c r="M90" s="2"/>
      <c r="N90" s="2"/>
      <c r="O90" s="2">
        <f t="shared" si="67"/>
        <v>695.05</v>
      </c>
      <c r="P90" s="2">
        <f t="shared" si="68"/>
        <v>695.05</v>
      </c>
      <c r="Q90" s="2">
        <f t="shared" si="69"/>
        <v>0</v>
      </c>
      <c r="R90" s="2">
        <f t="shared" si="70"/>
        <v>0</v>
      </c>
      <c r="S90" s="2">
        <f t="shared" si="71"/>
        <v>0</v>
      </c>
      <c r="T90" s="2">
        <f t="shared" si="72"/>
        <v>0</v>
      </c>
      <c r="U90" s="2">
        <f t="shared" si="73"/>
        <v>0</v>
      </c>
      <c r="V90" s="2">
        <f t="shared" si="74"/>
        <v>0</v>
      </c>
      <c r="W90" s="2">
        <f t="shared" si="75"/>
        <v>0</v>
      </c>
      <c r="X90" s="2">
        <f t="shared" si="76"/>
        <v>0</v>
      </c>
      <c r="Y90" s="2">
        <f t="shared" si="77"/>
        <v>0</v>
      </c>
      <c r="Z90" s="2"/>
      <c r="AA90" s="2">
        <v>16687810</v>
      </c>
      <c r="AB90" s="2">
        <f t="shared" si="78"/>
        <v>23.73</v>
      </c>
      <c r="AC90" s="2">
        <f t="shared" si="102"/>
        <v>23.73</v>
      </c>
      <c r="AD90" s="2">
        <f t="shared" si="107"/>
        <v>0</v>
      </c>
      <c r="AE90" s="2">
        <f t="shared" si="108"/>
        <v>0</v>
      </c>
      <c r="AF90" s="2">
        <f t="shared" si="108"/>
        <v>0</v>
      </c>
      <c r="AG90" s="2">
        <f t="shared" si="79"/>
        <v>0</v>
      </c>
      <c r="AH90" s="2">
        <f t="shared" si="109"/>
        <v>0</v>
      </c>
      <c r="AI90" s="2">
        <f t="shared" si="109"/>
        <v>0</v>
      </c>
      <c r="AJ90" s="2">
        <f t="shared" si="80"/>
        <v>0</v>
      </c>
      <c r="AK90" s="2">
        <v>23.73</v>
      </c>
      <c r="AL90" s="2">
        <v>23.73</v>
      </c>
      <c r="AM90" s="2">
        <v>0</v>
      </c>
      <c r="AN90" s="2">
        <v>0</v>
      </c>
      <c r="AO90" s="2">
        <v>0</v>
      </c>
      <c r="AP90" s="2">
        <v>0</v>
      </c>
      <c r="AQ90" s="2">
        <v>0</v>
      </c>
      <c r="AR90" s="2">
        <v>0</v>
      </c>
      <c r="AS90" s="2">
        <v>0</v>
      </c>
      <c r="AT90" s="2">
        <v>111</v>
      </c>
      <c r="AU90" s="2">
        <v>64</v>
      </c>
      <c r="AV90" s="2">
        <v>1</v>
      </c>
      <c r="AW90" s="2">
        <v>1</v>
      </c>
      <c r="AX90" s="2"/>
      <c r="AY90" s="2"/>
      <c r="AZ90" s="2">
        <v>1</v>
      </c>
      <c r="BA90" s="2">
        <v>1</v>
      </c>
      <c r="BB90" s="2">
        <v>1</v>
      </c>
      <c r="BC90" s="2">
        <v>1</v>
      </c>
      <c r="BD90" s="2" t="s">
        <v>6</v>
      </c>
      <c r="BE90" s="2" t="s">
        <v>6</v>
      </c>
      <c r="BF90" s="2" t="s">
        <v>6</v>
      </c>
      <c r="BG90" s="2" t="s">
        <v>6</v>
      </c>
      <c r="BH90" s="2">
        <v>3</v>
      </c>
      <c r="BI90" s="2">
        <v>1</v>
      </c>
      <c r="BJ90" s="2" t="s">
        <v>146</v>
      </c>
      <c r="BK90" s="2"/>
      <c r="BL90" s="2"/>
      <c r="BM90" s="2">
        <v>11001</v>
      </c>
      <c r="BN90" s="2">
        <v>0</v>
      </c>
      <c r="BO90" s="2" t="s">
        <v>6</v>
      </c>
      <c r="BP90" s="2">
        <v>0</v>
      </c>
      <c r="BQ90" s="2">
        <v>2</v>
      </c>
      <c r="BR90" s="2">
        <v>0</v>
      </c>
      <c r="BS90" s="2">
        <v>1</v>
      </c>
      <c r="BT90" s="2">
        <v>1</v>
      </c>
      <c r="BU90" s="2">
        <v>1</v>
      </c>
      <c r="BV90" s="2">
        <v>1</v>
      </c>
      <c r="BW90" s="2">
        <v>1</v>
      </c>
      <c r="BX90" s="2">
        <v>1</v>
      </c>
      <c r="BY90" s="2" t="s">
        <v>6</v>
      </c>
      <c r="BZ90" s="2">
        <v>123</v>
      </c>
      <c r="CA90" s="2">
        <v>75</v>
      </c>
      <c r="CB90" s="2"/>
      <c r="CC90" s="2"/>
      <c r="CD90" s="2"/>
      <c r="CE90" s="2"/>
      <c r="CF90" s="2">
        <v>0</v>
      </c>
      <c r="CG90" s="2">
        <v>0</v>
      </c>
      <c r="CH90" s="2"/>
      <c r="CI90" s="2"/>
      <c r="CJ90" s="2"/>
      <c r="CK90" s="2"/>
      <c r="CL90" s="2"/>
      <c r="CM90" s="2">
        <v>0</v>
      </c>
      <c r="CN90" s="2" t="s">
        <v>6</v>
      </c>
      <c r="CO90" s="2">
        <v>0</v>
      </c>
      <c r="CP90" s="2">
        <f t="shared" si="81"/>
        <v>695.05</v>
      </c>
      <c r="CQ90" s="2">
        <f t="shared" si="82"/>
        <v>23.73</v>
      </c>
      <c r="CR90" s="2">
        <f t="shared" si="83"/>
        <v>0</v>
      </c>
      <c r="CS90" s="2">
        <f t="shared" si="84"/>
        <v>0</v>
      </c>
      <c r="CT90" s="2">
        <f t="shared" si="85"/>
        <v>0</v>
      </c>
      <c r="CU90" s="2">
        <f t="shared" si="86"/>
        <v>0</v>
      </c>
      <c r="CV90" s="2">
        <f t="shared" si="87"/>
        <v>0</v>
      </c>
      <c r="CW90" s="2">
        <f t="shared" si="88"/>
        <v>0</v>
      </c>
      <c r="CX90" s="2">
        <f t="shared" si="89"/>
        <v>0</v>
      </c>
      <c r="CY90" s="2">
        <f t="shared" si="90"/>
        <v>0</v>
      </c>
      <c r="CZ90" s="2">
        <f t="shared" si="91"/>
        <v>0</v>
      </c>
      <c r="DA90" s="2"/>
      <c r="DB90" s="2"/>
      <c r="DC90" s="2" t="s">
        <v>6</v>
      </c>
      <c r="DD90" s="2" t="s">
        <v>6</v>
      </c>
      <c r="DE90" s="2" t="s">
        <v>6</v>
      </c>
      <c r="DF90" s="2" t="s">
        <v>6</v>
      </c>
      <c r="DG90" s="2" t="s">
        <v>6</v>
      </c>
      <c r="DH90" s="2" t="s">
        <v>6</v>
      </c>
      <c r="DI90" s="2" t="s">
        <v>6</v>
      </c>
      <c r="DJ90" s="2" t="s">
        <v>6</v>
      </c>
      <c r="DK90" s="2" t="s">
        <v>6</v>
      </c>
      <c r="DL90" s="2" t="s">
        <v>6</v>
      </c>
      <c r="DM90" s="2" t="s">
        <v>6</v>
      </c>
      <c r="DN90" s="2">
        <v>0</v>
      </c>
      <c r="DO90" s="2">
        <v>0</v>
      </c>
      <c r="DP90" s="2">
        <v>1</v>
      </c>
      <c r="DQ90" s="2">
        <v>1</v>
      </c>
      <c r="DR90" s="2"/>
      <c r="DS90" s="2"/>
      <c r="DT90" s="2"/>
      <c r="DU90" s="2">
        <v>1003</v>
      </c>
      <c r="DV90" s="2" t="s">
        <v>142</v>
      </c>
      <c r="DW90" s="2" t="s">
        <v>142</v>
      </c>
      <c r="DX90" s="2">
        <v>1</v>
      </c>
      <c r="DY90" s="2"/>
      <c r="DZ90" s="2"/>
      <c r="EA90" s="2"/>
      <c r="EB90" s="2"/>
      <c r="EC90" s="2"/>
      <c r="ED90" s="2"/>
      <c r="EE90" s="2">
        <v>16510488</v>
      </c>
      <c r="EF90" s="2">
        <v>2</v>
      </c>
      <c r="EG90" s="2" t="s">
        <v>20</v>
      </c>
      <c r="EH90" s="2">
        <v>0</v>
      </c>
      <c r="EI90" s="2" t="s">
        <v>6</v>
      </c>
      <c r="EJ90" s="2">
        <v>1</v>
      </c>
      <c r="EK90" s="2">
        <v>11001</v>
      </c>
      <c r="EL90" s="2" t="s">
        <v>30</v>
      </c>
      <c r="EM90" s="2" t="s">
        <v>110</v>
      </c>
      <c r="EN90" s="2"/>
      <c r="EO90" s="2" t="s">
        <v>6</v>
      </c>
      <c r="EP90" s="2"/>
      <c r="EQ90" s="2">
        <v>0</v>
      </c>
      <c r="ER90" s="2">
        <v>23.73</v>
      </c>
      <c r="ES90" s="2">
        <v>23.73</v>
      </c>
      <c r="ET90" s="2">
        <v>0</v>
      </c>
      <c r="EU90" s="2">
        <v>0</v>
      </c>
      <c r="EV90" s="2">
        <v>0</v>
      </c>
      <c r="EW90" s="2">
        <v>0</v>
      </c>
      <c r="EX90" s="2">
        <v>0</v>
      </c>
      <c r="EY90" s="2"/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>
        <v>0</v>
      </c>
      <c r="FR90" s="2">
        <f t="shared" si="92"/>
        <v>0</v>
      </c>
      <c r="FS90" s="2">
        <v>0</v>
      </c>
      <c r="FT90" s="2" t="s">
        <v>23</v>
      </c>
      <c r="FU90" s="2" t="s">
        <v>24</v>
      </c>
      <c r="FV90" s="2"/>
      <c r="FW90" s="2"/>
      <c r="FX90" s="2">
        <v>110.7</v>
      </c>
      <c r="FY90" s="2">
        <v>63.75</v>
      </c>
      <c r="FZ90" s="2"/>
      <c r="GA90" s="2" t="s">
        <v>6</v>
      </c>
      <c r="GB90" s="2"/>
      <c r="GC90" s="2"/>
      <c r="GD90" s="2">
        <v>0</v>
      </c>
      <c r="GE90" s="2"/>
      <c r="GF90" s="2">
        <v>831643793</v>
      </c>
      <c r="GG90" s="2">
        <v>2</v>
      </c>
      <c r="GH90" s="2">
        <v>1</v>
      </c>
      <c r="GI90" s="2">
        <v>-2</v>
      </c>
      <c r="GJ90" s="2">
        <v>0</v>
      </c>
      <c r="GK90" s="2">
        <f>ROUND(R90*(R12)/100,2)</f>
        <v>0</v>
      </c>
      <c r="GL90" s="2">
        <f t="shared" si="93"/>
        <v>0</v>
      </c>
      <c r="GM90" s="2">
        <f t="shared" si="94"/>
        <v>695.05</v>
      </c>
      <c r="GN90" s="2">
        <f t="shared" si="95"/>
        <v>695.05</v>
      </c>
      <c r="GO90" s="2">
        <f t="shared" si="96"/>
        <v>0</v>
      </c>
      <c r="GP90" s="2">
        <f t="shared" si="97"/>
        <v>0</v>
      </c>
      <c r="GQ90" s="2"/>
      <c r="GR90" s="2">
        <v>0</v>
      </c>
      <c r="GS90" s="2">
        <v>3</v>
      </c>
      <c r="GT90" s="2">
        <v>0</v>
      </c>
      <c r="GU90" s="2" t="s">
        <v>6</v>
      </c>
      <c r="GV90" s="2">
        <f t="shared" si="98"/>
        <v>0</v>
      </c>
      <c r="GW90" s="2">
        <v>1</v>
      </c>
      <c r="GX90" s="2">
        <f t="shared" si="99"/>
        <v>0</v>
      </c>
      <c r="GY90" s="2"/>
      <c r="GZ90" s="2"/>
      <c r="HA90" s="2">
        <v>0</v>
      </c>
      <c r="HB90" s="2">
        <v>0</v>
      </c>
      <c r="HC90" s="2"/>
      <c r="HD90" s="2"/>
      <c r="HE90" s="2"/>
      <c r="HF90" s="2"/>
      <c r="HG90" s="2"/>
      <c r="HH90" s="2"/>
      <c r="HI90" s="2"/>
      <c r="HJ90" s="2"/>
      <c r="HK90" s="2"/>
      <c r="HL90" s="2"/>
      <c r="HM90" s="2"/>
      <c r="HN90" s="2"/>
      <c r="HO90" s="2"/>
      <c r="HP90" s="2"/>
      <c r="HQ90" s="2"/>
      <c r="HR90" s="2"/>
      <c r="HS90" s="2"/>
      <c r="HT90" s="2"/>
      <c r="HU90" s="2"/>
      <c r="HV90" s="2"/>
      <c r="HW90" s="2"/>
      <c r="HX90" s="2"/>
      <c r="HY90" s="2"/>
      <c r="HZ90" s="2"/>
      <c r="IA90" s="2"/>
      <c r="IB90" s="2"/>
      <c r="IC90" s="2"/>
      <c r="ID90" s="2"/>
      <c r="IE90" s="2"/>
      <c r="IF90" s="2"/>
      <c r="IG90" s="2"/>
      <c r="IH90" s="2"/>
      <c r="II90" s="2"/>
      <c r="IJ90" s="2"/>
      <c r="IK90" s="2">
        <v>0</v>
      </c>
      <c r="IL90" s="2"/>
      <c r="IM90" s="2"/>
      <c r="IN90" s="2"/>
      <c r="IO90" s="2"/>
      <c r="IP90" s="2"/>
      <c r="IQ90" s="2"/>
      <c r="IR90" s="2"/>
      <c r="IS90" s="2"/>
      <c r="IT90" s="2"/>
      <c r="IU90" s="2"/>
    </row>
    <row r="91" spans="1:255" x14ac:dyDescent="0.2">
      <c r="A91">
        <v>18</v>
      </c>
      <c r="B91">
        <v>1</v>
      </c>
      <c r="C91">
        <v>146</v>
      </c>
      <c r="E91" t="s">
        <v>143</v>
      </c>
      <c r="F91" t="s">
        <v>144</v>
      </c>
      <c r="G91" t="s">
        <v>145</v>
      </c>
      <c r="H91" t="s">
        <v>142</v>
      </c>
      <c r="I91">
        <f>I83*J91</f>
        <v>29.29</v>
      </c>
      <c r="J91">
        <v>101</v>
      </c>
      <c r="O91">
        <f t="shared" si="67"/>
        <v>4955.72</v>
      </c>
      <c r="P91">
        <f t="shared" si="68"/>
        <v>4955.72</v>
      </c>
      <c r="Q91">
        <f t="shared" si="69"/>
        <v>0</v>
      </c>
      <c r="R91">
        <f t="shared" si="70"/>
        <v>0</v>
      </c>
      <c r="S91">
        <f t="shared" si="71"/>
        <v>0</v>
      </c>
      <c r="T91">
        <f t="shared" si="72"/>
        <v>0</v>
      </c>
      <c r="U91">
        <f t="shared" si="73"/>
        <v>0</v>
      </c>
      <c r="V91">
        <f t="shared" si="74"/>
        <v>0</v>
      </c>
      <c r="W91">
        <f t="shared" si="75"/>
        <v>0</v>
      </c>
      <c r="X91">
        <f t="shared" si="76"/>
        <v>0</v>
      </c>
      <c r="Y91">
        <f t="shared" si="77"/>
        <v>0</v>
      </c>
      <c r="AA91">
        <v>16687824</v>
      </c>
      <c r="AB91">
        <f t="shared" si="78"/>
        <v>23.73</v>
      </c>
      <c r="AC91">
        <f t="shared" si="102"/>
        <v>23.73</v>
      </c>
      <c r="AD91">
        <f t="shared" si="107"/>
        <v>0</v>
      </c>
      <c r="AE91">
        <f t="shared" si="108"/>
        <v>0</v>
      </c>
      <c r="AF91">
        <f t="shared" si="108"/>
        <v>0</v>
      </c>
      <c r="AG91">
        <f t="shared" si="79"/>
        <v>0</v>
      </c>
      <c r="AH91">
        <f t="shared" si="109"/>
        <v>0</v>
      </c>
      <c r="AI91">
        <f t="shared" si="109"/>
        <v>0</v>
      </c>
      <c r="AJ91">
        <f t="shared" si="80"/>
        <v>0</v>
      </c>
      <c r="AK91">
        <v>23.73</v>
      </c>
      <c r="AL91">
        <v>23.73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111</v>
      </c>
      <c r="AU91">
        <v>64</v>
      </c>
      <c r="AV91">
        <v>1</v>
      </c>
      <c r="AW91">
        <v>1</v>
      </c>
      <c r="AZ91">
        <v>7.13</v>
      </c>
      <c r="BA91">
        <v>1</v>
      </c>
      <c r="BB91">
        <v>1</v>
      </c>
      <c r="BC91">
        <v>7.13</v>
      </c>
      <c r="BD91" t="s">
        <v>6</v>
      </c>
      <c r="BE91" t="s">
        <v>6</v>
      </c>
      <c r="BF91" t="s">
        <v>6</v>
      </c>
      <c r="BG91" t="s">
        <v>6</v>
      </c>
      <c r="BH91">
        <v>3</v>
      </c>
      <c r="BI91">
        <v>1</v>
      </c>
      <c r="BJ91" t="s">
        <v>146</v>
      </c>
      <c r="BM91">
        <v>11001</v>
      </c>
      <c r="BN91">
        <v>0</v>
      </c>
      <c r="BO91" t="s">
        <v>6</v>
      </c>
      <c r="BP91">
        <v>0</v>
      </c>
      <c r="BQ91">
        <v>2</v>
      </c>
      <c r="BR91">
        <v>0</v>
      </c>
      <c r="BS91">
        <v>1</v>
      </c>
      <c r="BT91">
        <v>1</v>
      </c>
      <c r="BU91">
        <v>1</v>
      </c>
      <c r="BV91">
        <v>1</v>
      </c>
      <c r="BW91">
        <v>1</v>
      </c>
      <c r="BX91">
        <v>1</v>
      </c>
      <c r="BY91" t="s">
        <v>6</v>
      </c>
      <c r="BZ91">
        <v>123</v>
      </c>
      <c r="CA91">
        <v>75</v>
      </c>
      <c r="CF91">
        <v>0</v>
      </c>
      <c r="CG91">
        <v>0</v>
      </c>
      <c r="CM91">
        <v>0</v>
      </c>
      <c r="CN91" t="s">
        <v>6</v>
      </c>
      <c r="CO91">
        <v>0</v>
      </c>
      <c r="CP91">
        <f t="shared" si="81"/>
        <v>4955.72</v>
      </c>
      <c r="CQ91">
        <f t="shared" si="82"/>
        <v>169.19489999999999</v>
      </c>
      <c r="CR91">
        <f t="shared" si="83"/>
        <v>0</v>
      </c>
      <c r="CS91">
        <f t="shared" si="84"/>
        <v>0</v>
      </c>
      <c r="CT91">
        <f t="shared" si="85"/>
        <v>0</v>
      </c>
      <c r="CU91">
        <f t="shared" si="86"/>
        <v>0</v>
      </c>
      <c r="CV91">
        <f t="shared" si="87"/>
        <v>0</v>
      </c>
      <c r="CW91">
        <f t="shared" si="88"/>
        <v>0</v>
      </c>
      <c r="CX91">
        <f t="shared" si="89"/>
        <v>0</v>
      </c>
      <c r="CY91">
        <f t="shared" si="90"/>
        <v>0</v>
      </c>
      <c r="CZ91">
        <f t="shared" si="91"/>
        <v>0</v>
      </c>
      <c r="DC91" t="s">
        <v>6</v>
      </c>
      <c r="DD91" t="s">
        <v>6</v>
      </c>
      <c r="DE91" t="s">
        <v>6</v>
      </c>
      <c r="DF91" t="s">
        <v>6</v>
      </c>
      <c r="DG91" t="s">
        <v>6</v>
      </c>
      <c r="DH91" t="s">
        <v>6</v>
      </c>
      <c r="DI91" t="s">
        <v>6</v>
      </c>
      <c r="DJ91" t="s">
        <v>6</v>
      </c>
      <c r="DK91" t="s">
        <v>6</v>
      </c>
      <c r="DL91" t="s">
        <v>6</v>
      </c>
      <c r="DM91" t="s">
        <v>6</v>
      </c>
      <c r="DN91">
        <v>0</v>
      </c>
      <c r="DO91">
        <v>0</v>
      </c>
      <c r="DP91">
        <v>1</v>
      </c>
      <c r="DQ91">
        <v>1</v>
      </c>
      <c r="DU91">
        <v>1003</v>
      </c>
      <c r="DV91" t="s">
        <v>142</v>
      </c>
      <c r="DW91" t="s">
        <v>142</v>
      </c>
      <c r="DX91">
        <v>1</v>
      </c>
      <c r="EE91">
        <v>16510488</v>
      </c>
      <c r="EF91">
        <v>2</v>
      </c>
      <c r="EG91" t="s">
        <v>20</v>
      </c>
      <c r="EH91">
        <v>0</v>
      </c>
      <c r="EI91" t="s">
        <v>6</v>
      </c>
      <c r="EJ91">
        <v>1</v>
      </c>
      <c r="EK91">
        <v>11001</v>
      </c>
      <c r="EL91" t="s">
        <v>30</v>
      </c>
      <c r="EM91" t="s">
        <v>110</v>
      </c>
      <c r="EO91" t="s">
        <v>6</v>
      </c>
      <c r="EQ91">
        <v>0</v>
      </c>
      <c r="ER91">
        <v>23.73</v>
      </c>
      <c r="ES91">
        <v>23.73</v>
      </c>
      <c r="ET91">
        <v>0</v>
      </c>
      <c r="EU91">
        <v>0</v>
      </c>
      <c r="EV91">
        <v>0</v>
      </c>
      <c r="EW91">
        <v>0</v>
      </c>
      <c r="EX91">
        <v>0</v>
      </c>
      <c r="FQ91">
        <v>0</v>
      </c>
      <c r="FR91">
        <f t="shared" si="92"/>
        <v>0</v>
      </c>
      <c r="FS91">
        <v>0</v>
      </c>
      <c r="FT91" t="s">
        <v>23</v>
      </c>
      <c r="FU91" t="s">
        <v>24</v>
      </c>
      <c r="FX91">
        <v>110.7</v>
      </c>
      <c r="FY91">
        <v>63.75</v>
      </c>
      <c r="GA91" t="s">
        <v>6</v>
      </c>
      <c r="GD91">
        <v>0</v>
      </c>
      <c r="GF91">
        <v>831643793</v>
      </c>
      <c r="GG91">
        <v>1</v>
      </c>
      <c r="GH91">
        <v>1</v>
      </c>
      <c r="GI91">
        <v>4</v>
      </c>
      <c r="GJ91">
        <v>0</v>
      </c>
      <c r="GK91">
        <f>ROUND(R91*(S12)/100,2)</f>
        <v>0</v>
      </c>
      <c r="GL91">
        <f t="shared" si="93"/>
        <v>0</v>
      </c>
      <c r="GM91">
        <f t="shared" si="94"/>
        <v>4955.72</v>
      </c>
      <c r="GN91">
        <f t="shared" si="95"/>
        <v>4955.72</v>
      </c>
      <c r="GO91">
        <f t="shared" si="96"/>
        <v>0</v>
      </c>
      <c r="GP91">
        <f t="shared" si="97"/>
        <v>0</v>
      </c>
      <c r="GR91">
        <v>0</v>
      </c>
      <c r="GS91">
        <v>3</v>
      </c>
      <c r="GT91">
        <v>0</v>
      </c>
      <c r="GU91" t="s">
        <v>6</v>
      </c>
      <c r="GV91">
        <f t="shared" si="98"/>
        <v>0</v>
      </c>
      <c r="GW91">
        <v>1</v>
      </c>
      <c r="GX91">
        <f t="shared" si="99"/>
        <v>0</v>
      </c>
      <c r="HA91">
        <v>0</v>
      </c>
      <c r="HB91">
        <v>0</v>
      </c>
      <c r="IK91">
        <v>0</v>
      </c>
    </row>
    <row r="92" spans="1:255" x14ac:dyDescent="0.2">
      <c r="A92" s="2">
        <v>17</v>
      </c>
      <c r="B92" s="2">
        <v>1</v>
      </c>
      <c r="C92" s="2">
        <f>ROW(SmtRes!A147)</f>
        <v>147</v>
      </c>
      <c r="D92" s="2">
        <f>ROW(EtalonRes!A135)</f>
        <v>135</v>
      </c>
      <c r="E92" s="2" t="s">
        <v>147</v>
      </c>
      <c r="F92" s="2" t="s">
        <v>148</v>
      </c>
      <c r="G92" s="2" t="s">
        <v>149</v>
      </c>
      <c r="H92" s="2" t="s">
        <v>150</v>
      </c>
      <c r="I92" s="2">
        <v>35</v>
      </c>
      <c r="J92" s="2">
        <v>0</v>
      </c>
      <c r="K92" s="2"/>
      <c r="L92" s="2"/>
      <c r="M92" s="2"/>
      <c r="N92" s="2"/>
      <c r="O92" s="2">
        <f t="shared" ref="O92:O123" si="110">ROUND(CP92,2)</f>
        <v>309.12</v>
      </c>
      <c r="P92" s="2">
        <f t="shared" ref="P92:P123" si="111">ROUND(CQ92*I92,2)</f>
        <v>0</v>
      </c>
      <c r="Q92" s="2">
        <f t="shared" ref="Q92:Q123" si="112">ROUND(CR92*I92,2)</f>
        <v>0</v>
      </c>
      <c r="R92" s="2">
        <f t="shared" ref="R92:R123" si="113">ROUND(CS92*I92,2)</f>
        <v>0</v>
      </c>
      <c r="S92" s="2">
        <f t="shared" ref="S92:S123" si="114">ROUND(CT92*I92,2)</f>
        <v>309.12</v>
      </c>
      <c r="T92" s="2">
        <f t="shared" ref="T92:T123" si="115">ROUND(CU92*I92,2)</f>
        <v>0</v>
      </c>
      <c r="U92" s="2">
        <f t="shared" ref="U92:U123" si="116">CV92*I92</f>
        <v>36.224999999999994</v>
      </c>
      <c r="V92" s="2">
        <f t="shared" ref="V92:V123" si="117">CW92*I92</f>
        <v>0</v>
      </c>
      <c r="W92" s="2">
        <f t="shared" ref="W92:W123" si="118">ROUND(CX92*I92,2)</f>
        <v>0</v>
      </c>
      <c r="X92" s="2">
        <f t="shared" ref="X92:X123" si="119">ROUND(CY92,2)</f>
        <v>250.39</v>
      </c>
      <c r="Y92" s="2">
        <f t="shared" ref="Y92:Y123" si="120">ROUND(CZ92,2)</f>
        <v>185.47</v>
      </c>
      <c r="Z92" s="2"/>
      <c r="AA92" s="2">
        <v>16687810</v>
      </c>
      <c r="AB92" s="2">
        <f t="shared" ref="AB92:AB123" si="121">ROUND((AC92+AD92+AF92),6)</f>
        <v>8.8320000000000007</v>
      </c>
      <c r="AC92" s="2">
        <f t="shared" si="102"/>
        <v>0</v>
      </c>
      <c r="AD92" s="2">
        <f>ROUND(((((ET92*1.25))-((EU92*1.25)))+AE92),6)</f>
        <v>0</v>
      </c>
      <c r="AE92" s="2">
        <f>ROUND(((EU92*1.25)),6)</f>
        <v>0</v>
      </c>
      <c r="AF92" s="2">
        <f>ROUND(((EV92*1.15)),6)</f>
        <v>8.8320000000000007</v>
      </c>
      <c r="AG92" s="2">
        <f t="shared" ref="AG92:AG123" si="122">ROUND((AP92),6)</f>
        <v>0</v>
      </c>
      <c r="AH92" s="2">
        <f>((EW92*1.15))</f>
        <v>1.0349999999999999</v>
      </c>
      <c r="AI92" s="2">
        <f>((EX92*1.25))</f>
        <v>0</v>
      </c>
      <c r="AJ92" s="2">
        <f t="shared" ref="AJ92:AJ123" si="123">ROUND((AS92),6)</f>
        <v>0</v>
      </c>
      <c r="AK92" s="2">
        <v>7.68</v>
      </c>
      <c r="AL92" s="2">
        <v>0</v>
      </c>
      <c r="AM92" s="2">
        <v>0</v>
      </c>
      <c r="AN92" s="2">
        <v>0</v>
      </c>
      <c r="AO92" s="2">
        <v>7.68</v>
      </c>
      <c r="AP92" s="2">
        <v>0</v>
      </c>
      <c r="AQ92" s="2">
        <v>0.9</v>
      </c>
      <c r="AR92" s="2">
        <v>0</v>
      </c>
      <c r="AS92" s="2">
        <v>0</v>
      </c>
      <c r="AT92" s="2">
        <v>81</v>
      </c>
      <c r="AU92" s="2">
        <v>60</v>
      </c>
      <c r="AV92" s="2">
        <v>1</v>
      </c>
      <c r="AW92" s="2">
        <v>1</v>
      </c>
      <c r="AX92" s="2"/>
      <c r="AY92" s="2"/>
      <c r="AZ92" s="2">
        <v>1</v>
      </c>
      <c r="BA92" s="2">
        <v>1</v>
      </c>
      <c r="BB92" s="2">
        <v>1</v>
      </c>
      <c r="BC92" s="2">
        <v>1</v>
      </c>
      <c r="BD92" s="2" t="s">
        <v>6</v>
      </c>
      <c r="BE92" s="2" t="s">
        <v>6</v>
      </c>
      <c r="BF92" s="2" t="s">
        <v>6</v>
      </c>
      <c r="BG92" s="2" t="s">
        <v>6</v>
      </c>
      <c r="BH92" s="2">
        <v>0</v>
      </c>
      <c r="BI92" s="2">
        <v>1</v>
      </c>
      <c r="BJ92" s="2" t="s">
        <v>151</v>
      </c>
      <c r="BK92" s="2"/>
      <c r="BL92" s="2"/>
      <c r="BM92" s="2">
        <v>13001</v>
      </c>
      <c r="BN92" s="2">
        <v>0</v>
      </c>
      <c r="BO92" s="2" t="s">
        <v>6</v>
      </c>
      <c r="BP92" s="2">
        <v>0</v>
      </c>
      <c r="BQ92" s="2">
        <v>2</v>
      </c>
      <c r="BR92" s="2">
        <v>0</v>
      </c>
      <c r="BS92" s="2">
        <v>1</v>
      </c>
      <c r="BT92" s="2">
        <v>1</v>
      </c>
      <c r="BU92" s="2">
        <v>1</v>
      </c>
      <c r="BV92" s="2">
        <v>1</v>
      </c>
      <c r="BW92" s="2">
        <v>1</v>
      </c>
      <c r="BX92" s="2">
        <v>1</v>
      </c>
      <c r="BY92" s="2" t="s">
        <v>6</v>
      </c>
      <c r="BZ92" s="2">
        <v>90</v>
      </c>
      <c r="CA92" s="2">
        <v>70</v>
      </c>
      <c r="CB92" s="2"/>
      <c r="CC92" s="2"/>
      <c r="CD92" s="2"/>
      <c r="CE92" s="2"/>
      <c r="CF92" s="2">
        <v>0</v>
      </c>
      <c r="CG92" s="2">
        <v>0</v>
      </c>
      <c r="CH92" s="2"/>
      <c r="CI92" s="2"/>
      <c r="CJ92" s="2"/>
      <c r="CK92" s="2"/>
      <c r="CL92" s="2"/>
      <c r="CM92" s="2">
        <v>0</v>
      </c>
      <c r="CN92" s="2" t="s">
        <v>658</v>
      </c>
      <c r="CO92" s="2">
        <v>0</v>
      </c>
      <c r="CP92" s="2">
        <f t="shared" ref="CP92:CP123" si="124">(P92+Q92+S92)</f>
        <v>309.12</v>
      </c>
      <c r="CQ92" s="2">
        <f t="shared" ref="CQ92:CQ123" si="125">AC92*BC92</f>
        <v>0</v>
      </c>
      <c r="CR92" s="2">
        <f t="shared" ref="CR92:CR123" si="126">AD92*BB92</f>
        <v>0</v>
      </c>
      <c r="CS92" s="2">
        <f t="shared" ref="CS92:CS123" si="127">AE92*BS92</f>
        <v>0</v>
      </c>
      <c r="CT92" s="2">
        <f t="shared" ref="CT92:CT123" si="128">AF92*BA92</f>
        <v>8.8320000000000007</v>
      </c>
      <c r="CU92" s="2">
        <f t="shared" ref="CU92:CU123" si="129">AG92</f>
        <v>0</v>
      </c>
      <c r="CV92" s="2">
        <f t="shared" ref="CV92:CV123" si="130">AH92</f>
        <v>1.0349999999999999</v>
      </c>
      <c r="CW92" s="2">
        <f t="shared" ref="CW92:CW123" si="131">AI92</f>
        <v>0</v>
      </c>
      <c r="CX92" s="2">
        <f t="shared" ref="CX92:CX123" si="132">AJ92</f>
        <v>0</v>
      </c>
      <c r="CY92" s="2">
        <f t="shared" ref="CY92:CY123" si="133">(((S92+R92)*AT92)/100)</f>
        <v>250.38720000000001</v>
      </c>
      <c r="CZ92" s="2">
        <f t="shared" ref="CZ92:CZ123" si="134">(((S92+R92)*AU92)/100)</f>
        <v>185.47200000000001</v>
      </c>
      <c r="DA92" s="2"/>
      <c r="DB92" s="2"/>
      <c r="DC92" s="2" t="s">
        <v>6</v>
      </c>
      <c r="DD92" s="2" t="s">
        <v>6</v>
      </c>
      <c r="DE92" s="2" t="s">
        <v>68</v>
      </c>
      <c r="DF92" s="2" t="s">
        <v>68</v>
      </c>
      <c r="DG92" s="2" t="s">
        <v>69</v>
      </c>
      <c r="DH92" s="2" t="s">
        <v>6</v>
      </c>
      <c r="DI92" s="2" t="s">
        <v>69</v>
      </c>
      <c r="DJ92" s="2" t="s">
        <v>68</v>
      </c>
      <c r="DK92" s="2" t="s">
        <v>6</v>
      </c>
      <c r="DL92" s="2" t="s">
        <v>6</v>
      </c>
      <c r="DM92" s="2" t="s">
        <v>6</v>
      </c>
      <c r="DN92" s="2">
        <v>0</v>
      </c>
      <c r="DO92" s="2">
        <v>0</v>
      </c>
      <c r="DP92" s="2">
        <v>1</v>
      </c>
      <c r="DQ92" s="2">
        <v>1</v>
      </c>
      <c r="DR92" s="2"/>
      <c r="DS92" s="2"/>
      <c r="DT92" s="2"/>
      <c r="DU92" s="2">
        <v>1005</v>
      </c>
      <c r="DV92" s="2" t="s">
        <v>150</v>
      </c>
      <c r="DW92" s="2" t="s">
        <v>150</v>
      </c>
      <c r="DX92" s="2">
        <v>1</v>
      </c>
      <c r="DY92" s="2"/>
      <c r="DZ92" s="2"/>
      <c r="EA92" s="2"/>
      <c r="EB92" s="2"/>
      <c r="EC92" s="2"/>
      <c r="ED92" s="2"/>
      <c r="EE92" s="2">
        <v>16510490</v>
      </c>
      <c r="EF92" s="2">
        <v>2</v>
      </c>
      <c r="EG92" s="2" t="s">
        <v>20</v>
      </c>
      <c r="EH92" s="2">
        <v>0</v>
      </c>
      <c r="EI92" s="2" t="s">
        <v>6</v>
      </c>
      <c r="EJ92" s="2">
        <v>1</v>
      </c>
      <c r="EK92" s="2">
        <v>13001</v>
      </c>
      <c r="EL92" s="2" t="s">
        <v>152</v>
      </c>
      <c r="EM92" s="2" t="s">
        <v>153</v>
      </c>
      <c r="EN92" s="2"/>
      <c r="EO92" s="2" t="s">
        <v>72</v>
      </c>
      <c r="EP92" s="2"/>
      <c r="EQ92" s="2">
        <v>0</v>
      </c>
      <c r="ER92" s="2">
        <v>7.68</v>
      </c>
      <c r="ES92" s="2">
        <v>0</v>
      </c>
      <c r="ET92" s="2">
        <v>0</v>
      </c>
      <c r="EU92" s="2">
        <v>0</v>
      </c>
      <c r="EV92" s="2">
        <v>7.68</v>
      </c>
      <c r="EW92" s="2">
        <v>0.9</v>
      </c>
      <c r="EX92" s="2">
        <v>0</v>
      </c>
      <c r="EY92" s="2">
        <v>0</v>
      </c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>
        <v>0</v>
      </c>
      <c r="FR92" s="2">
        <f t="shared" ref="FR92:FR123" si="135">ROUND(IF(AND(BH92=3,BI92=3),P92,0),2)</f>
        <v>0</v>
      </c>
      <c r="FS92" s="2">
        <v>0</v>
      </c>
      <c r="FT92" s="2" t="s">
        <v>23</v>
      </c>
      <c r="FU92" s="2" t="s">
        <v>24</v>
      </c>
      <c r="FV92" s="2"/>
      <c r="FW92" s="2"/>
      <c r="FX92" s="2">
        <v>81</v>
      </c>
      <c r="FY92" s="2">
        <v>59.5</v>
      </c>
      <c r="FZ92" s="2"/>
      <c r="GA92" s="2" t="s">
        <v>6</v>
      </c>
      <c r="GB92" s="2"/>
      <c r="GC92" s="2"/>
      <c r="GD92" s="2">
        <v>0</v>
      </c>
      <c r="GE92" s="2"/>
      <c r="GF92" s="2">
        <v>1256725681</v>
      </c>
      <c r="GG92" s="2">
        <v>2</v>
      </c>
      <c r="GH92" s="2">
        <v>1</v>
      </c>
      <c r="GI92" s="2">
        <v>-2</v>
      </c>
      <c r="GJ92" s="2">
        <v>0</v>
      </c>
      <c r="GK92" s="2">
        <f>ROUND(R92*(R12)/100,2)</f>
        <v>0</v>
      </c>
      <c r="GL92" s="2">
        <f t="shared" ref="GL92:GL123" si="136">ROUND(IF(AND(BH92=3,BI92=3,FS92&lt;&gt;0),P92,0),2)</f>
        <v>0</v>
      </c>
      <c r="GM92" s="2">
        <f t="shared" ref="GM92:GM123" si="137">ROUND(O92+X92+Y92+GK92,2)+GX92</f>
        <v>744.98</v>
      </c>
      <c r="GN92" s="2">
        <f t="shared" ref="GN92:GN123" si="138">IF(OR(BI92=0,BI92=1),ROUND(O92+X92+Y92+GK92,2),0)</f>
        <v>744.98</v>
      </c>
      <c r="GO92" s="2">
        <f t="shared" ref="GO92:GO123" si="139">IF(BI92=2,ROUND(O92+X92+Y92+GK92,2),0)</f>
        <v>0</v>
      </c>
      <c r="GP92" s="2">
        <f t="shared" ref="GP92:GP123" si="140">IF(BI92=4,ROUND(O92+X92+Y92+GK92,2)+GX92,0)</f>
        <v>0</v>
      </c>
      <c r="GQ92" s="2"/>
      <c r="GR92" s="2">
        <v>0</v>
      </c>
      <c r="GS92" s="2">
        <v>3</v>
      </c>
      <c r="GT92" s="2">
        <v>0</v>
      </c>
      <c r="GU92" s="2" t="s">
        <v>6</v>
      </c>
      <c r="GV92" s="2">
        <f t="shared" ref="GV92:GV123" si="141">ROUND(GT92,6)</f>
        <v>0</v>
      </c>
      <c r="GW92" s="2">
        <v>1</v>
      </c>
      <c r="GX92" s="2">
        <f t="shared" ref="GX92:GX123" si="142">ROUND(GV92*GW92*I92,2)</f>
        <v>0</v>
      </c>
      <c r="GY92" s="2"/>
      <c r="GZ92" s="2"/>
      <c r="HA92" s="2">
        <v>0</v>
      </c>
      <c r="HB92" s="2">
        <v>0</v>
      </c>
      <c r="HC92" s="2"/>
      <c r="HD92" s="2"/>
      <c r="HE92" s="2"/>
      <c r="HF92" s="2"/>
      <c r="HG92" s="2"/>
      <c r="HH92" s="2"/>
      <c r="HI92" s="2"/>
      <c r="HJ92" s="2"/>
      <c r="HK92" s="2"/>
      <c r="HL92" s="2"/>
      <c r="HM92" s="2"/>
      <c r="HN92" s="2"/>
      <c r="HO92" s="2"/>
      <c r="HP92" s="2"/>
      <c r="HQ92" s="2"/>
      <c r="HR92" s="2"/>
      <c r="HS92" s="2"/>
      <c r="HT92" s="2"/>
      <c r="HU92" s="2"/>
      <c r="HV92" s="2"/>
      <c r="HW92" s="2"/>
      <c r="HX92" s="2"/>
      <c r="HY92" s="2"/>
      <c r="HZ92" s="2"/>
      <c r="IA92" s="2"/>
      <c r="IB92" s="2"/>
      <c r="IC92" s="2"/>
      <c r="ID92" s="2"/>
      <c r="IE92" s="2"/>
      <c r="IF92" s="2"/>
      <c r="IG92" s="2"/>
      <c r="IH92" s="2"/>
      <c r="II92" s="2"/>
      <c r="IJ92" s="2"/>
      <c r="IK92" s="2">
        <v>0</v>
      </c>
      <c r="IL92" s="2"/>
      <c r="IM92" s="2"/>
      <c r="IN92" s="2"/>
      <c r="IO92" s="2"/>
      <c r="IP92" s="2"/>
      <c r="IQ92" s="2"/>
      <c r="IR92" s="2"/>
      <c r="IS92" s="2"/>
      <c r="IT92" s="2"/>
      <c r="IU92" s="2"/>
    </row>
    <row r="93" spans="1:255" x14ac:dyDescent="0.2">
      <c r="A93">
        <v>17</v>
      </c>
      <c r="B93">
        <v>1</v>
      </c>
      <c r="C93">
        <f>ROW(SmtRes!A148)</f>
        <v>148</v>
      </c>
      <c r="D93">
        <f>ROW(EtalonRes!A136)</f>
        <v>136</v>
      </c>
      <c r="E93" t="s">
        <v>147</v>
      </c>
      <c r="F93" t="s">
        <v>148</v>
      </c>
      <c r="G93" t="s">
        <v>149</v>
      </c>
      <c r="H93" t="s">
        <v>150</v>
      </c>
      <c r="I93">
        <v>35</v>
      </c>
      <c r="J93">
        <v>0</v>
      </c>
      <c r="O93">
        <f t="shared" si="110"/>
        <v>2204.0300000000002</v>
      </c>
      <c r="P93">
        <f t="shared" si="111"/>
        <v>0</v>
      </c>
      <c r="Q93">
        <f t="shared" si="112"/>
        <v>0</v>
      </c>
      <c r="R93">
        <f t="shared" si="113"/>
        <v>0</v>
      </c>
      <c r="S93">
        <f t="shared" si="114"/>
        <v>2204.0300000000002</v>
      </c>
      <c r="T93">
        <f t="shared" si="115"/>
        <v>0</v>
      </c>
      <c r="U93">
        <f t="shared" si="116"/>
        <v>36.224999999999994</v>
      </c>
      <c r="V93">
        <f t="shared" si="117"/>
        <v>0</v>
      </c>
      <c r="W93">
        <f t="shared" si="118"/>
        <v>0</v>
      </c>
      <c r="X93">
        <f t="shared" si="119"/>
        <v>1785.26</v>
      </c>
      <c r="Y93">
        <f t="shared" si="120"/>
        <v>1322.42</v>
      </c>
      <c r="AA93">
        <v>16687824</v>
      </c>
      <c r="AB93">
        <f t="shared" si="121"/>
        <v>8.8320000000000007</v>
      </c>
      <c r="AC93">
        <f t="shared" si="102"/>
        <v>0</v>
      </c>
      <c r="AD93">
        <f>ROUND(((((ET93*1.25))-((EU93*1.25)))+AE93),6)</f>
        <v>0</v>
      </c>
      <c r="AE93">
        <f>ROUND(((EU93*1.25)),6)</f>
        <v>0</v>
      </c>
      <c r="AF93">
        <f>ROUND(((EV93*1.15)),6)</f>
        <v>8.8320000000000007</v>
      </c>
      <c r="AG93">
        <f t="shared" si="122"/>
        <v>0</v>
      </c>
      <c r="AH93">
        <f>((EW93*1.15))</f>
        <v>1.0349999999999999</v>
      </c>
      <c r="AI93">
        <f>((EX93*1.25))</f>
        <v>0</v>
      </c>
      <c r="AJ93">
        <f t="shared" si="123"/>
        <v>0</v>
      </c>
      <c r="AK93">
        <v>7.68</v>
      </c>
      <c r="AL93">
        <v>0</v>
      </c>
      <c r="AM93">
        <v>0</v>
      </c>
      <c r="AN93">
        <v>0</v>
      </c>
      <c r="AO93">
        <v>7.68</v>
      </c>
      <c r="AP93">
        <v>0</v>
      </c>
      <c r="AQ93">
        <v>0.9</v>
      </c>
      <c r="AR93">
        <v>0</v>
      </c>
      <c r="AS93">
        <v>0</v>
      </c>
      <c r="AT93">
        <v>81</v>
      </c>
      <c r="AU93">
        <v>60</v>
      </c>
      <c r="AV93">
        <v>1</v>
      </c>
      <c r="AW93">
        <v>1</v>
      </c>
      <c r="AZ93">
        <v>7.13</v>
      </c>
      <c r="BA93">
        <v>7.13</v>
      </c>
      <c r="BB93">
        <v>7.13</v>
      </c>
      <c r="BC93">
        <v>7.13</v>
      </c>
      <c r="BD93" t="s">
        <v>6</v>
      </c>
      <c r="BE93" t="s">
        <v>6</v>
      </c>
      <c r="BF93" t="s">
        <v>6</v>
      </c>
      <c r="BG93" t="s">
        <v>6</v>
      </c>
      <c r="BH93">
        <v>0</v>
      </c>
      <c r="BI93">
        <v>1</v>
      </c>
      <c r="BJ93" t="s">
        <v>151</v>
      </c>
      <c r="BM93">
        <v>13001</v>
      </c>
      <c r="BN93">
        <v>0</v>
      </c>
      <c r="BO93" t="s">
        <v>6</v>
      </c>
      <c r="BP93">
        <v>0</v>
      </c>
      <c r="BQ93">
        <v>2</v>
      </c>
      <c r="BR93">
        <v>0</v>
      </c>
      <c r="BS93">
        <v>7.13</v>
      </c>
      <c r="BT93">
        <v>1</v>
      </c>
      <c r="BU93">
        <v>1</v>
      </c>
      <c r="BV93">
        <v>1</v>
      </c>
      <c r="BW93">
        <v>1</v>
      </c>
      <c r="BX93">
        <v>1</v>
      </c>
      <c r="BY93" t="s">
        <v>6</v>
      </c>
      <c r="BZ93">
        <v>90</v>
      </c>
      <c r="CA93">
        <v>70</v>
      </c>
      <c r="CF93">
        <v>0</v>
      </c>
      <c r="CG93">
        <v>0</v>
      </c>
      <c r="CM93">
        <v>0</v>
      </c>
      <c r="CN93" t="s">
        <v>658</v>
      </c>
      <c r="CO93">
        <v>0</v>
      </c>
      <c r="CP93">
        <f t="shared" si="124"/>
        <v>2204.0300000000002</v>
      </c>
      <c r="CQ93">
        <f t="shared" si="125"/>
        <v>0</v>
      </c>
      <c r="CR93">
        <f t="shared" si="126"/>
        <v>0</v>
      </c>
      <c r="CS93">
        <f t="shared" si="127"/>
        <v>0</v>
      </c>
      <c r="CT93">
        <f t="shared" si="128"/>
        <v>62.972160000000002</v>
      </c>
      <c r="CU93">
        <f t="shared" si="129"/>
        <v>0</v>
      </c>
      <c r="CV93">
        <f t="shared" si="130"/>
        <v>1.0349999999999999</v>
      </c>
      <c r="CW93">
        <f t="shared" si="131"/>
        <v>0</v>
      </c>
      <c r="CX93">
        <f t="shared" si="132"/>
        <v>0</v>
      </c>
      <c r="CY93">
        <f t="shared" si="133"/>
        <v>1785.2643000000003</v>
      </c>
      <c r="CZ93">
        <f t="shared" si="134"/>
        <v>1322.4180000000001</v>
      </c>
      <c r="DC93" t="s">
        <v>6</v>
      </c>
      <c r="DD93" t="s">
        <v>6</v>
      </c>
      <c r="DE93" t="s">
        <v>68</v>
      </c>
      <c r="DF93" t="s">
        <v>68</v>
      </c>
      <c r="DG93" t="s">
        <v>69</v>
      </c>
      <c r="DH93" t="s">
        <v>6</v>
      </c>
      <c r="DI93" t="s">
        <v>69</v>
      </c>
      <c r="DJ93" t="s">
        <v>68</v>
      </c>
      <c r="DK93" t="s">
        <v>6</v>
      </c>
      <c r="DL93" t="s">
        <v>6</v>
      </c>
      <c r="DM93" t="s">
        <v>6</v>
      </c>
      <c r="DN93">
        <v>0</v>
      </c>
      <c r="DO93">
        <v>0</v>
      </c>
      <c r="DP93">
        <v>1</v>
      </c>
      <c r="DQ93">
        <v>1</v>
      </c>
      <c r="DU93">
        <v>1005</v>
      </c>
      <c r="DV93" t="s">
        <v>150</v>
      </c>
      <c r="DW93" t="s">
        <v>150</v>
      </c>
      <c r="DX93">
        <v>1</v>
      </c>
      <c r="EE93">
        <v>16510490</v>
      </c>
      <c r="EF93">
        <v>2</v>
      </c>
      <c r="EG93" t="s">
        <v>20</v>
      </c>
      <c r="EH93">
        <v>0</v>
      </c>
      <c r="EI93" t="s">
        <v>6</v>
      </c>
      <c r="EJ93">
        <v>1</v>
      </c>
      <c r="EK93">
        <v>13001</v>
      </c>
      <c r="EL93" t="s">
        <v>152</v>
      </c>
      <c r="EM93" t="s">
        <v>153</v>
      </c>
      <c r="EO93" t="s">
        <v>72</v>
      </c>
      <c r="EQ93">
        <v>0</v>
      </c>
      <c r="ER93">
        <v>7.68</v>
      </c>
      <c r="ES93">
        <v>0</v>
      </c>
      <c r="ET93">
        <v>0</v>
      </c>
      <c r="EU93">
        <v>0</v>
      </c>
      <c r="EV93">
        <v>7.68</v>
      </c>
      <c r="EW93">
        <v>0.9</v>
      </c>
      <c r="EX93">
        <v>0</v>
      </c>
      <c r="EY93">
        <v>0</v>
      </c>
      <c r="FQ93">
        <v>0</v>
      </c>
      <c r="FR93">
        <f t="shared" si="135"/>
        <v>0</v>
      </c>
      <c r="FS93">
        <v>0</v>
      </c>
      <c r="FT93" t="s">
        <v>23</v>
      </c>
      <c r="FU93" t="s">
        <v>24</v>
      </c>
      <c r="FX93">
        <v>81</v>
      </c>
      <c r="FY93">
        <v>59.5</v>
      </c>
      <c r="GA93" t="s">
        <v>6</v>
      </c>
      <c r="GD93">
        <v>0</v>
      </c>
      <c r="GF93">
        <v>1256725681</v>
      </c>
      <c r="GG93">
        <v>1</v>
      </c>
      <c r="GH93">
        <v>1</v>
      </c>
      <c r="GI93">
        <v>4</v>
      </c>
      <c r="GJ93">
        <v>0</v>
      </c>
      <c r="GK93">
        <f>ROUND(R93*(S12)/100,2)</f>
        <v>0</v>
      </c>
      <c r="GL93">
        <f t="shared" si="136"/>
        <v>0</v>
      </c>
      <c r="GM93">
        <f t="shared" si="137"/>
        <v>5311.71</v>
      </c>
      <c r="GN93">
        <f t="shared" si="138"/>
        <v>5311.71</v>
      </c>
      <c r="GO93">
        <f t="shared" si="139"/>
        <v>0</v>
      </c>
      <c r="GP93">
        <f t="shared" si="140"/>
        <v>0</v>
      </c>
      <c r="GR93">
        <v>0</v>
      </c>
      <c r="GS93">
        <v>3</v>
      </c>
      <c r="GT93">
        <v>0</v>
      </c>
      <c r="GU93" t="s">
        <v>6</v>
      </c>
      <c r="GV93">
        <f t="shared" si="141"/>
        <v>0</v>
      </c>
      <c r="GW93">
        <v>1</v>
      </c>
      <c r="GX93">
        <f t="shared" si="142"/>
        <v>0</v>
      </c>
      <c r="HA93">
        <v>0</v>
      </c>
      <c r="HB93">
        <v>0</v>
      </c>
      <c r="IK93">
        <v>0</v>
      </c>
    </row>
    <row r="94" spans="1:255" x14ac:dyDescent="0.2">
      <c r="A94" s="2">
        <v>17</v>
      </c>
      <c r="B94" s="2">
        <v>1</v>
      </c>
      <c r="C94" s="2">
        <f>ROW(SmtRes!A155)</f>
        <v>155</v>
      </c>
      <c r="D94" s="2">
        <f>ROW(EtalonRes!A142)</f>
        <v>142</v>
      </c>
      <c r="E94" s="2" t="s">
        <v>154</v>
      </c>
      <c r="F94" s="2" t="s">
        <v>155</v>
      </c>
      <c r="G94" s="2" t="s">
        <v>156</v>
      </c>
      <c r="H94" s="2" t="s">
        <v>18</v>
      </c>
      <c r="I94" s="2">
        <f>ROUND(35/100,9)</f>
        <v>0.35</v>
      </c>
      <c r="J94" s="2">
        <v>0</v>
      </c>
      <c r="K94" s="2"/>
      <c r="L94" s="2"/>
      <c r="M94" s="2"/>
      <c r="N94" s="2"/>
      <c r="O94" s="2">
        <f t="shared" si="110"/>
        <v>25.84</v>
      </c>
      <c r="P94" s="2">
        <f t="shared" si="111"/>
        <v>0.06</v>
      </c>
      <c r="Q94" s="2">
        <f t="shared" si="112"/>
        <v>0.42</v>
      </c>
      <c r="R94" s="2">
        <f t="shared" si="113"/>
        <v>0.11</v>
      </c>
      <c r="S94" s="2">
        <f t="shared" si="114"/>
        <v>25.36</v>
      </c>
      <c r="T94" s="2">
        <f t="shared" si="115"/>
        <v>0</v>
      </c>
      <c r="U94" s="2">
        <f t="shared" si="116"/>
        <v>2.6363749999999992</v>
      </c>
      <c r="V94" s="2">
        <f t="shared" si="117"/>
        <v>8.7499999999999991E-3</v>
      </c>
      <c r="W94" s="2">
        <f t="shared" si="118"/>
        <v>0</v>
      </c>
      <c r="X94" s="2">
        <f t="shared" si="119"/>
        <v>24.2</v>
      </c>
      <c r="Y94" s="2">
        <f t="shared" si="120"/>
        <v>11.97</v>
      </c>
      <c r="Z94" s="2"/>
      <c r="AA94" s="2">
        <v>16687810</v>
      </c>
      <c r="AB94" s="2">
        <f t="shared" si="121"/>
        <v>73.853999999999999</v>
      </c>
      <c r="AC94" s="2">
        <f t="shared" si="102"/>
        <v>0.18</v>
      </c>
      <c r="AD94" s="2">
        <f>ROUND(((((ET94*1.25))-((EU94*1.25)))+AE94),6)</f>
        <v>1.2124999999999999</v>
      </c>
      <c r="AE94" s="2">
        <f>ROUND(((EU94*1.25)),6)</f>
        <v>0.32500000000000001</v>
      </c>
      <c r="AF94" s="2">
        <f>ROUND(((EV94*1.15)),6)</f>
        <v>72.461500000000001</v>
      </c>
      <c r="AG94" s="2">
        <f t="shared" si="122"/>
        <v>0</v>
      </c>
      <c r="AH94" s="2">
        <f>((EW94*1.15))</f>
        <v>7.5324999999999989</v>
      </c>
      <c r="AI94" s="2">
        <f>((EX94*1.25))</f>
        <v>2.5000000000000001E-2</v>
      </c>
      <c r="AJ94" s="2">
        <f t="shared" si="123"/>
        <v>0</v>
      </c>
      <c r="AK94" s="2">
        <v>64.16</v>
      </c>
      <c r="AL94" s="2">
        <v>0.18</v>
      </c>
      <c r="AM94" s="2">
        <v>0.97</v>
      </c>
      <c r="AN94" s="2">
        <v>0.26</v>
      </c>
      <c r="AO94" s="2">
        <v>63.01</v>
      </c>
      <c r="AP94" s="2">
        <v>0</v>
      </c>
      <c r="AQ94" s="2">
        <v>6.55</v>
      </c>
      <c r="AR94" s="2">
        <v>0.02</v>
      </c>
      <c r="AS94" s="2">
        <v>0</v>
      </c>
      <c r="AT94" s="2">
        <v>95</v>
      </c>
      <c r="AU94" s="2">
        <v>47</v>
      </c>
      <c r="AV94" s="2">
        <v>1</v>
      </c>
      <c r="AW94" s="2">
        <v>1</v>
      </c>
      <c r="AX94" s="2"/>
      <c r="AY94" s="2"/>
      <c r="AZ94" s="2">
        <v>1</v>
      </c>
      <c r="BA94" s="2">
        <v>1</v>
      </c>
      <c r="BB94" s="2">
        <v>1</v>
      </c>
      <c r="BC94" s="2">
        <v>1</v>
      </c>
      <c r="BD94" s="2" t="s">
        <v>6</v>
      </c>
      <c r="BE94" s="2" t="s">
        <v>6</v>
      </c>
      <c r="BF94" s="2" t="s">
        <v>6</v>
      </c>
      <c r="BG94" s="2" t="s">
        <v>6</v>
      </c>
      <c r="BH94" s="2">
        <v>0</v>
      </c>
      <c r="BI94" s="2">
        <v>1</v>
      </c>
      <c r="BJ94" s="2" t="s">
        <v>157</v>
      </c>
      <c r="BK94" s="2"/>
      <c r="BL94" s="2"/>
      <c r="BM94" s="2">
        <v>15001</v>
      </c>
      <c r="BN94" s="2">
        <v>0</v>
      </c>
      <c r="BO94" s="2" t="s">
        <v>6</v>
      </c>
      <c r="BP94" s="2">
        <v>0</v>
      </c>
      <c r="BQ94" s="2">
        <v>2</v>
      </c>
      <c r="BR94" s="2">
        <v>0</v>
      </c>
      <c r="BS94" s="2">
        <v>1</v>
      </c>
      <c r="BT94" s="2">
        <v>1</v>
      </c>
      <c r="BU94" s="2">
        <v>1</v>
      </c>
      <c r="BV94" s="2">
        <v>1</v>
      </c>
      <c r="BW94" s="2">
        <v>1</v>
      </c>
      <c r="BX94" s="2">
        <v>1</v>
      </c>
      <c r="BY94" s="2" t="s">
        <v>6</v>
      </c>
      <c r="BZ94" s="2">
        <v>105</v>
      </c>
      <c r="CA94" s="2">
        <v>55</v>
      </c>
      <c r="CB94" s="2"/>
      <c r="CC94" s="2"/>
      <c r="CD94" s="2"/>
      <c r="CE94" s="2"/>
      <c r="CF94" s="2">
        <v>0</v>
      </c>
      <c r="CG94" s="2">
        <v>0</v>
      </c>
      <c r="CH94" s="2"/>
      <c r="CI94" s="2"/>
      <c r="CJ94" s="2"/>
      <c r="CK94" s="2"/>
      <c r="CL94" s="2"/>
      <c r="CM94" s="2">
        <v>0</v>
      </c>
      <c r="CN94" s="2" t="s">
        <v>658</v>
      </c>
      <c r="CO94" s="2">
        <v>0</v>
      </c>
      <c r="CP94" s="2">
        <f t="shared" si="124"/>
        <v>25.84</v>
      </c>
      <c r="CQ94" s="2">
        <f t="shared" si="125"/>
        <v>0.18</v>
      </c>
      <c r="CR94" s="2">
        <f t="shared" si="126"/>
        <v>1.2124999999999999</v>
      </c>
      <c r="CS94" s="2">
        <f t="shared" si="127"/>
        <v>0.32500000000000001</v>
      </c>
      <c r="CT94" s="2">
        <f t="shared" si="128"/>
        <v>72.461500000000001</v>
      </c>
      <c r="CU94" s="2">
        <f t="shared" si="129"/>
        <v>0</v>
      </c>
      <c r="CV94" s="2">
        <f t="shared" si="130"/>
        <v>7.5324999999999989</v>
      </c>
      <c r="CW94" s="2">
        <f t="shared" si="131"/>
        <v>2.5000000000000001E-2</v>
      </c>
      <c r="CX94" s="2">
        <f t="shared" si="132"/>
        <v>0</v>
      </c>
      <c r="CY94" s="2">
        <f t="shared" si="133"/>
        <v>24.1965</v>
      </c>
      <c r="CZ94" s="2">
        <f t="shared" si="134"/>
        <v>11.970899999999999</v>
      </c>
      <c r="DA94" s="2"/>
      <c r="DB94" s="2"/>
      <c r="DC94" s="2" t="s">
        <v>6</v>
      </c>
      <c r="DD94" s="2" t="s">
        <v>6</v>
      </c>
      <c r="DE94" s="2" t="s">
        <v>68</v>
      </c>
      <c r="DF94" s="2" t="s">
        <v>68</v>
      </c>
      <c r="DG94" s="2" t="s">
        <v>69</v>
      </c>
      <c r="DH94" s="2" t="s">
        <v>6</v>
      </c>
      <c r="DI94" s="2" t="s">
        <v>69</v>
      </c>
      <c r="DJ94" s="2" t="s">
        <v>68</v>
      </c>
      <c r="DK94" s="2" t="s">
        <v>6</v>
      </c>
      <c r="DL94" s="2" t="s">
        <v>6</v>
      </c>
      <c r="DM94" s="2" t="s">
        <v>6</v>
      </c>
      <c r="DN94" s="2">
        <v>0</v>
      </c>
      <c r="DO94" s="2">
        <v>0</v>
      </c>
      <c r="DP94" s="2">
        <v>1</v>
      </c>
      <c r="DQ94" s="2">
        <v>1</v>
      </c>
      <c r="DR94" s="2"/>
      <c r="DS94" s="2"/>
      <c r="DT94" s="2"/>
      <c r="DU94" s="2">
        <v>1005</v>
      </c>
      <c r="DV94" s="2" t="s">
        <v>18</v>
      </c>
      <c r="DW94" s="2" t="s">
        <v>18</v>
      </c>
      <c r="DX94" s="2">
        <v>100</v>
      </c>
      <c r="DY94" s="2"/>
      <c r="DZ94" s="2"/>
      <c r="EA94" s="2"/>
      <c r="EB94" s="2"/>
      <c r="EC94" s="2"/>
      <c r="ED94" s="2"/>
      <c r="EE94" s="2">
        <v>16510513</v>
      </c>
      <c r="EF94" s="2">
        <v>2</v>
      </c>
      <c r="EG94" s="2" t="s">
        <v>20</v>
      </c>
      <c r="EH94" s="2">
        <v>0</v>
      </c>
      <c r="EI94" s="2" t="s">
        <v>6</v>
      </c>
      <c r="EJ94" s="2">
        <v>1</v>
      </c>
      <c r="EK94" s="2">
        <v>15001</v>
      </c>
      <c r="EL94" s="2" t="s">
        <v>84</v>
      </c>
      <c r="EM94" s="2" t="s">
        <v>85</v>
      </c>
      <c r="EN94" s="2"/>
      <c r="EO94" s="2" t="s">
        <v>72</v>
      </c>
      <c r="EP94" s="2"/>
      <c r="EQ94" s="2">
        <v>0</v>
      </c>
      <c r="ER94" s="2">
        <v>64.16</v>
      </c>
      <c r="ES94" s="2">
        <v>0.18</v>
      </c>
      <c r="ET94" s="2">
        <v>0.97</v>
      </c>
      <c r="EU94" s="2">
        <v>0.26</v>
      </c>
      <c r="EV94" s="2">
        <v>63.01</v>
      </c>
      <c r="EW94" s="2">
        <v>6.55</v>
      </c>
      <c r="EX94" s="2">
        <v>0.02</v>
      </c>
      <c r="EY94" s="2">
        <v>0</v>
      </c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>
        <v>0</v>
      </c>
      <c r="FR94" s="2">
        <f t="shared" si="135"/>
        <v>0</v>
      </c>
      <c r="FS94" s="2">
        <v>0</v>
      </c>
      <c r="FT94" s="2" t="s">
        <v>23</v>
      </c>
      <c r="FU94" s="2" t="s">
        <v>24</v>
      </c>
      <c r="FV94" s="2"/>
      <c r="FW94" s="2"/>
      <c r="FX94" s="2">
        <v>94.5</v>
      </c>
      <c r="FY94" s="2">
        <v>46.75</v>
      </c>
      <c r="FZ94" s="2"/>
      <c r="GA94" s="2" t="s">
        <v>6</v>
      </c>
      <c r="GB94" s="2"/>
      <c r="GC94" s="2"/>
      <c r="GD94" s="2">
        <v>0</v>
      </c>
      <c r="GE94" s="2"/>
      <c r="GF94" s="2">
        <v>-2014629731</v>
      </c>
      <c r="GG94" s="2">
        <v>2</v>
      </c>
      <c r="GH94" s="2">
        <v>1</v>
      </c>
      <c r="GI94" s="2">
        <v>-2</v>
      </c>
      <c r="GJ94" s="2">
        <v>0</v>
      </c>
      <c r="GK94" s="2">
        <f>ROUND(R94*(R12)/100,2)</f>
        <v>0</v>
      </c>
      <c r="GL94" s="2">
        <f t="shared" si="136"/>
        <v>0</v>
      </c>
      <c r="GM94" s="2">
        <f t="shared" si="137"/>
        <v>62.01</v>
      </c>
      <c r="GN94" s="2">
        <f t="shared" si="138"/>
        <v>62.01</v>
      </c>
      <c r="GO94" s="2">
        <f t="shared" si="139"/>
        <v>0</v>
      </c>
      <c r="GP94" s="2">
        <f t="shared" si="140"/>
        <v>0</v>
      </c>
      <c r="GQ94" s="2"/>
      <c r="GR94" s="2">
        <v>0</v>
      </c>
      <c r="GS94" s="2">
        <v>3</v>
      </c>
      <c r="GT94" s="2">
        <v>0</v>
      </c>
      <c r="GU94" s="2" t="s">
        <v>6</v>
      </c>
      <c r="GV94" s="2">
        <f t="shared" si="141"/>
        <v>0</v>
      </c>
      <c r="GW94" s="2">
        <v>1</v>
      </c>
      <c r="GX94" s="2">
        <f t="shared" si="142"/>
        <v>0</v>
      </c>
      <c r="GY94" s="2"/>
      <c r="GZ94" s="2"/>
      <c r="HA94" s="2">
        <v>0</v>
      </c>
      <c r="HB94" s="2">
        <v>0</v>
      </c>
      <c r="HC94" s="2"/>
      <c r="HD94" s="2"/>
      <c r="HE94" s="2"/>
      <c r="HF94" s="2"/>
      <c r="HG94" s="2"/>
      <c r="HH94" s="2"/>
      <c r="HI94" s="2"/>
      <c r="HJ94" s="2"/>
      <c r="HK94" s="2"/>
      <c r="HL94" s="2"/>
      <c r="HM94" s="2"/>
      <c r="HN94" s="2"/>
      <c r="HO94" s="2"/>
      <c r="HP94" s="2"/>
      <c r="HQ94" s="2"/>
      <c r="HR94" s="2"/>
      <c r="HS94" s="2"/>
      <c r="HT94" s="2"/>
      <c r="HU94" s="2"/>
      <c r="HV94" s="2"/>
      <c r="HW94" s="2"/>
      <c r="HX94" s="2"/>
      <c r="HY94" s="2"/>
      <c r="HZ94" s="2"/>
      <c r="IA94" s="2"/>
      <c r="IB94" s="2"/>
      <c r="IC94" s="2"/>
      <c r="ID94" s="2"/>
      <c r="IE94" s="2"/>
      <c r="IF94" s="2"/>
      <c r="IG94" s="2"/>
      <c r="IH94" s="2"/>
      <c r="II94" s="2"/>
      <c r="IJ94" s="2"/>
      <c r="IK94" s="2">
        <v>0</v>
      </c>
      <c r="IL94" s="2"/>
      <c r="IM94" s="2"/>
      <c r="IN94" s="2"/>
      <c r="IO94" s="2"/>
      <c r="IP94" s="2"/>
      <c r="IQ94" s="2"/>
      <c r="IR94" s="2"/>
      <c r="IS94" s="2"/>
      <c r="IT94" s="2"/>
      <c r="IU94" s="2"/>
    </row>
    <row r="95" spans="1:255" x14ac:dyDescent="0.2">
      <c r="A95">
        <v>17</v>
      </c>
      <c r="B95">
        <v>1</v>
      </c>
      <c r="C95">
        <f>ROW(SmtRes!A162)</f>
        <v>162</v>
      </c>
      <c r="D95">
        <f>ROW(EtalonRes!A148)</f>
        <v>148</v>
      </c>
      <c r="E95" t="s">
        <v>154</v>
      </c>
      <c r="F95" t="s">
        <v>155</v>
      </c>
      <c r="G95" t="s">
        <v>156</v>
      </c>
      <c r="H95" t="s">
        <v>18</v>
      </c>
      <c r="I95">
        <f>ROUND(35/100,9)</f>
        <v>0.35</v>
      </c>
      <c r="J95">
        <v>0</v>
      </c>
      <c r="O95">
        <f t="shared" si="110"/>
        <v>184.31</v>
      </c>
      <c r="P95">
        <f t="shared" si="111"/>
        <v>0.45</v>
      </c>
      <c r="Q95">
        <f t="shared" si="112"/>
        <v>3.03</v>
      </c>
      <c r="R95">
        <f t="shared" si="113"/>
        <v>0.81</v>
      </c>
      <c r="S95">
        <f t="shared" si="114"/>
        <v>180.83</v>
      </c>
      <c r="T95">
        <f t="shared" si="115"/>
        <v>0</v>
      </c>
      <c r="U95">
        <f t="shared" si="116"/>
        <v>2.6363749999999992</v>
      </c>
      <c r="V95">
        <f t="shared" si="117"/>
        <v>8.7499999999999991E-3</v>
      </c>
      <c r="W95">
        <f t="shared" si="118"/>
        <v>0</v>
      </c>
      <c r="X95">
        <f t="shared" si="119"/>
        <v>172.56</v>
      </c>
      <c r="Y95">
        <f t="shared" si="120"/>
        <v>85.37</v>
      </c>
      <c r="AA95">
        <v>16687824</v>
      </c>
      <c r="AB95">
        <f t="shared" si="121"/>
        <v>73.853999999999999</v>
      </c>
      <c r="AC95">
        <f t="shared" si="102"/>
        <v>0.18</v>
      </c>
      <c r="AD95">
        <f>ROUND(((((ET95*1.25))-((EU95*1.25)))+AE95),6)</f>
        <v>1.2124999999999999</v>
      </c>
      <c r="AE95">
        <f>ROUND(((EU95*1.25)),6)</f>
        <v>0.32500000000000001</v>
      </c>
      <c r="AF95">
        <f>ROUND(((EV95*1.15)),6)</f>
        <v>72.461500000000001</v>
      </c>
      <c r="AG95">
        <f t="shared" si="122"/>
        <v>0</v>
      </c>
      <c r="AH95">
        <f>((EW95*1.15))</f>
        <v>7.5324999999999989</v>
      </c>
      <c r="AI95">
        <f>((EX95*1.25))</f>
        <v>2.5000000000000001E-2</v>
      </c>
      <c r="AJ95">
        <f t="shared" si="123"/>
        <v>0</v>
      </c>
      <c r="AK95">
        <v>64.16</v>
      </c>
      <c r="AL95">
        <v>0.18</v>
      </c>
      <c r="AM95">
        <v>0.97</v>
      </c>
      <c r="AN95">
        <v>0.26</v>
      </c>
      <c r="AO95">
        <v>63.01</v>
      </c>
      <c r="AP95">
        <v>0</v>
      </c>
      <c r="AQ95">
        <v>6.55</v>
      </c>
      <c r="AR95">
        <v>0.02</v>
      </c>
      <c r="AS95">
        <v>0</v>
      </c>
      <c r="AT95">
        <v>95</v>
      </c>
      <c r="AU95">
        <v>47</v>
      </c>
      <c r="AV95">
        <v>1</v>
      </c>
      <c r="AW95">
        <v>1</v>
      </c>
      <c r="AZ95">
        <v>7.13</v>
      </c>
      <c r="BA95">
        <v>7.13</v>
      </c>
      <c r="BB95">
        <v>7.13</v>
      </c>
      <c r="BC95">
        <v>7.13</v>
      </c>
      <c r="BD95" t="s">
        <v>6</v>
      </c>
      <c r="BE95" t="s">
        <v>6</v>
      </c>
      <c r="BF95" t="s">
        <v>6</v>
      </c>
      <c r="BG95" t="s">
        <v>6</v>
      </c>
      <c r="BH95">
        <v>0</v>
      </c>
      <c r="BI95">
        <v>1</v>
      </c>
      <c r="BJ95" t="s">
        <v>157</v>
      </c>
      <c r="BM95">
        <v>15001</v>
      </c>
      <c r="BN95">
        <v>0</v>
      </c>
      <c r="BO95" t="s">
        <v>6</v>
      </c>
      <c r="BP95">
        <v>0</v>
      </c>
      <c r="BQ95">
        <v>2</v>
      </c>
      <c r="BR95">
        <v>0</v>
      </c>
      <c r="BS95">
        <v>7.13</v>
      </c>
      <c r="BT95">
        <v>1</v>
      </c>
      <c r="BU95">
        <v>1</v>
      </c>
      <c r="BV95">
        <v>1</v>
      </c>
      <c r="BW95">
        <v>1</v>
      </c>
      <c r="BX95">
        <v>1</v>
      </c>
      <c r="BY95" t="s">
        <v>6</v>
      </c>
      <c r="BZ95">
        <v>105</v>
      </c>
      <c r="CA95">
        <v>55</v>
      </c>
      <c r="CF95">
        <v>0</v>
      </c>
      <c r="CG95">
        <v>0</v>
      </c>
      <c r="CM95">
        <v>0</v>
      </c>
      <c r="CN95" t="s">
        <v>658</v>
      </c>
      <c r="CO95">
        <v>0</v>
      </c>
      <c r="CP95">
        <f t="shared" si="124"/>
        <v>184.31</v>
      </c>
      <c r="CQ95">
        <f t="shared" si="125"/>
        <v>1.2833999999999999</v>
      </c>
      <c r="CR95">
        <f t="shared" si="126"/>
        <v>8.6451249999999984</v>
      </c>
      <c r="CS95">
        <f t="shared" si="127"/>
        <v>2.31725</v>
      </c>
      <c r="CT95">
        <f t="shared" si="128"/>
        <v>516.65049499999998</v>
      </c>
      <c r="CU95">
        <f t="shared" si="129"/>
        <v>0</v>
      </c>
      <c r="CV95">
        <f t="shared" si="130"/>
        <v>7.5324999999999989</v>
      </c>
      <c r="CW95">
        <f t="shared" si="131"/>
        <v>2.5000000000000001E-2</v>
      </c>
      <c r="CX95">
        <f t="shared" si="132"/>
        <v>0</v>
      </c>
      <c r="CY95">
        <f t="shared" si="133"/>
        <v>172.55800000000002</v>
      </c>
      <c r="CZ95">
        <f t="shared" si="134"/>
        <v>85.370800000000003</v>
      </c>
      <c r="DC95" t="s">
        <v>6</v>
      </c>
      <c r="DD95" t="s">
        <v>6</v>
      </c>
      <c r="DE95" t="s">
        <v>68</v>
      </c>
      <c r="DF95" t="s">
        <v>68</v>
      </c>
      <c r="DG95" t="s">
        <v>69</v>
      </c>
      <c r="DH95" t="s">
        <v>6</v>
      </c>
      <c r="DI95" t="s">
        <v>69</v>
      </c>
      <c r="DJ95" t="s">
        <v>68</v>
      </c>
      <c r="DK95" t="s">
        <v>6</v>
      </c>
      <c r="DL95" t="s">
        <v>6</v>
      </c>
      <c r="DM95" t="s">
        <v>6</v>
      </c>
      <c r="DN95">
        <v>0</v>
      </c>
      <c r="DO95">
        <v>0</v>
      </c>
      <c r="DP95">
        <v>1</v>
      </c>
      <c r="DQ95">
        <v>1</v>
      </c>
      <c r="DU95">
        <v>1005</v>
      </c>
      <c r="DV95" t="s">
        <v>18</v>
      </c>
      <c r="DW95" t="s">
        <v>18</v>
      </c>
      <c r="DX95">
        <v>100</v>
      </c>
      <c r="EE95">
        <v>16510513</v>
      </c>
      <c r="EF95">
        <v>2</v>
      </c>
      <c r="EG95" t="s">
        <v>20</v>
      </c>
      <c r="EH95">
        <v>0</v>
      </c>
      <c r="EI95" t="s">
        <v>6</v>
      </c>
      <c r="EJ95">
        <v>1</v>
      </c>
      <c r="EK95">
        <v>15001</v>
      </c>
      <c r="EL95" t="s">
        <v>84</v>
      </c>
      <c r="EM95" t="s">
        <v>85</v>
      </c>
      <c r="EO95" t="s">
        <v>72</v>
      </c>
      <c r="EQ95">
        <v>0</v>
      </c>
      <c r="ER95">
        <v>64.16</v>
      </c>
      <c r="ES95">
        <v>0.18</v>
      </c>
      <c r="ET95">
        <v>0.97</v>
      </c>
      <c r="EU95">
        <v>0.26</v>
      </c>
      <c r="EV95">
        <v>63.01</v>
      </c>
      <c r="EW95">
        <v>6.55</v>
      </c>
      <c r="EX95">
        <v>0.02</v>
      </c>
      <c r="EY95">
        <v>0</v>
      </c>
      <c r="FQ95">
        <v>0</v>
      </c>
      <c r="FR95">
        <f t="shared" si="135"/>
        <v>0</v>
      </c>
      <c r="FS95">
        <v>0</v>
      </c>
      <c r="FT95" t="s">
        <v>23</v>
      </c>
      <c r="FU95" t="s">
        <v>24</v>
      </c>
      <c r="FX95">
        <v>94.5</v>
      </c>
      <c r="FY95">
        <v>46.75</v>
      </c>
      <c r="GA95" t="s">
        <v>6</v>
      </c>
      <c r="GD95">
        <v>0</v>
      </c>
      <c r="GF95">
        <v>-2014629731</v>
      </c>
      <c r="GG95">
        <v>1</v>
      </c>
      <c r="GH95">
        <v>1</v>
      </c>
      <c r="GI95">
        <v>4</v>
      </c>
      <c r="GJ95">
        <v>0</v>
      </c>
      <c r="GK95">
        <f>ROUND(R95*(S12)/100,2)</f>
        <v>0</v>
      </c>
      <c r="GL95">
        <f t="shared" si="136"/>
        <v>0</v>
      </c>
      <c r="GM95">
        <f t="shared" si="137"/>
        <v>442.24</v>
      </c>
      <c r="GN95">
        <f t="shared" si="138"/>
        <v>442.24</v>
      </c>
      <c r="GO95">
        <f t="shared" si="139"/>
        <v>0</v>
      </c>
      <c r="GP95">
        <f t="shared" si="140"/>
        <v>0</v>
      </c>
      <c r="GR95">
        <v>0</v>
      </c>
      <c r="GS95">
        <v>3</v>
      </c>
      <c r="GT95">
        <v>0</v>
      </c>
      <c r="GU95" t="s">
        <v>6</v>
      </c>
      <c r="GV95">
        <f t="shared" si="141"/>
        <v>0</v>
      </c>
      <c r="GW95">
        <v>1</v>
      </c>
      <c r="GX95">
        <f t="shared" si="142"/>
        <v>0</v>
      </c>
      <c r="HA95">
        <v>0</v>
      </c>
      <c r="HB95">
        <v>0</v>
      </c>
      <c r="IK95">
        <v>0</v>
      </c>
    </row>
    <row r="96" spans="1:255" x14ac:dyDescent="0.2">
      <c r="A96" s="2">
        <v>18</v>
      </c>
      <c r="B96" s="2">
        <v>1</v>
      </c>
      <c r="C96" s="2">
        <v>155</v>
      </c>
      <c r="D96" s="2"/>
      <c r="E96" s="2" t="s">
        <v>158</v>
      </c>
      <c r="F96" s="2" t="s">
        <v>159</v>
      </c>
      <c r="G96" s="2" t="s">
        <v>160</v>
      </c>
      <c r="H96" s="2" t="s">
        <v>46</v>
      </c>
      <c r="I96" s="2">
        <f>I94*J96</f>
        <v>4.5500000000000002E-3</v>
      </c>
      <c r="J96" s="2">
        <v>1.3000000000000001E-2</v>
      </c>
      <c r="K96" s="2"/>
      <c r="L96" s="2"/>
      <c r="M96" s="2"/>
      <c r="N96" s="2"/>
      <c r="O96" s="2">
        <f t="shared" si="110"/>
        <v>0</v>
      </c>
      <c r="P96" s="2">
        <f t="shared" si="111"/>
        <v>0</v>
      </c>
      <c r="Q96" s="2">
        <f t="shared" si="112"/>
        <v>0</v>
      </c>
      <c r="R96" s="2">
        <f t="shared" si="113"/>
        <v>0</v>
      </c>
      <c r="S96" s="2">
        <f t="shared" si="114"/>
        <v>0</v>
      </c>
      <c r="T96" s="2">
        <f t="shared" si="115"/>
        <v>0</v>
      </c>
      <c r="U96" s="2">
        <f t="shared" si="116"/>
        <v>0</v>
      </c>
      <c r="V96" s="2">
        <f t="shared" si="117"/>
        <v>0</v>
      </c>
      <c r="W96" s="2">
        <f t="shared" si="118"/>
        <v>0</v>
      </c>
      <c r="X96" s="2">
        <f t="shared" si="119"/>
        <v>0</v>
      </c>
      <c r="Y96" s="2">
        <f t="shared" si="120"/>
        <v>0</v>
      </c>
      <c r="Z96" s="2"/>
      <c r="AA96" s="2">
        <v>16687810</v>
      </c>
      <c r="AB96" s="2">
        <f t="shared" si="121"/>
        <v>0</v>
      </c>
      <c r="AC96" s="2">
        <f t="shared" si="102"/>
        <v>0</v>
      </c>
      <c r="AD96" s="2">
        <f>ROUND((((ET96)-(EU96))+AE96),6)</f>
        <v>0</v>
      </c>
      <c r="AE96" s="2">
        <f t="shared" ref="AE96:AF99" si="143">ROUND((EU96),6)</f>
        <v>0</v>
      </c>
      <c r="AF96" s="2">
        <f t="shared" si="143"/>
        <v>0</v>
      </c>
      <c r="AG96" s="2">
        <f t="shared" si="122"/>
        <v>0</v>
      </c>
      <c r="AH96" s="2">
        <f t="shared" ref="AH96:AI99" si="144">(EW96)</f>
        <v>0</v>
      </c>
      <c r="AI96" s="2">
        <f t="shared" si="144"/>
        <v>0</v>
      </c>
      <c r="AJ96" s="2">
        <f t="shared" si="123"/>
        <v>0</v>
      </c>
      <c r="AK96" s="2">
        <v>0</v>
      </c>
      <c r="AL96" s="2">
        <v>0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 s="2">
        <v>0</v>
      </c>
      <c r="AT96" s="2">
        <v>95</v>
      </c>
      <c r="AU96" s="2">
        <v>47</v>
      </c>
      <c r="AV96" s="2">
        <v>1</v>
      </c>
      <c r="AW96" s="2">
        <v>1</v>
      </c>
      <c r="AX96" s="2"/>
      <c r="AY96" s="2"/>
      <c r="AZ96" s="2">
        <v>1</v>
      </c>
      <c r="BA96" s="2">
        <v>1</v>
      </c>
      <c r="BB96" s="2">
        <v>1</v>
      </c>
      <c r="BC96" s="2">
        <v>1</v>
      </c>
      <c r="BD96" s="2" t="s">
        <v>6</v>
      </c>
      <c r="BE96" s="2" t="s">
        <v>6</v>
      </c>
      <c r="BF96" s="2" t="s">
        <v>6</v>
      </c>
      <c r="BG96" s="2" t="s">
        <v>6</v>
      </c>
      <c r="BH96" s="2">
        <v>3</v>
      </c>
      <c r="BI96" s="2">
        <v>1</v>
      </c>
      <c r="BJ96" s="2" t="s">
        <v>6</v>
      </c>
      <c r="BK96" s="2"/>
      <c r="BL96" s="2"/>
      <c r="BM96" s="2">
        <v>15001</v>
      </c>
      <c r="BN96" s="2">
        <v>0</v>
      </c>
      <c r="BO96" s="2" t="s">
        <v>6</v>
      </c>
      <c r="BP96" s="2">
        <v>0</v>
      </c>
      <c r="BQ96" s="2">
        <v>2</v>
      </c>
      <c r="BR96" s="2">
        <v>0</v>
      </c>
      <c r="BS96" s="2">
        <v>1</v>
      </c>
      <c r="BT96" s="2">
        <v>1</v>
      </c>
      <c r="BU96" s="2">
        <v>1</v>
      </c>
      <c r="BV96" s="2">
        <v>1</v>
      </c>
      <c r="BW96" s="2">
        <v>1</v>
      </c>
      <c r="BX96" s="2">
        <v>1</v>
      </c>
      <c r="BY96" s="2" t="s">
        <v>6</v>
      </c>
      <c r="BZ96" s="2">
        <v>105</v>
      </c>
      <c r="CA96" s="2">
        <v>55</v>
      </c>
      <c r="CB96" s="2"/>
      <c r="CC96" s="2"/>
      <c r="CD96" s="2"/>
      <c r="CE96" s="2"/>
      <c r="CF96" s="2">
        <v>0</v>
      </c>
      <c r="CG96" s="2">
        <v>0</v>
      </c>
      <c r="CH96" s="2"/>
      <c r="CI96" s="2"/>
      <c r="CJ96" s="2"/>
      <c r="CK96" s="2"/>
      <c r="CL96" s="2"/>
      <c r="CM96" s="2">
        <v>0</v>
      </c>
      <c r="CN96" s="2" t="s">
        <v>6</v>
      </c>
      <c r="CO96" s="2">
        <v>0</v>
      </c>
      <c r="CP96" s="2">
        <f t="shared" si="124"/>
        <v>0</v>
      </c>
      <c r="CQ96" s="2">
        <f t="shared" si="125"/>
        <v>0</v>
      </c>
      <c r="CR96" s="2">
        <f t="shared" si="126"/>
        <v>0</v>
      </c>
      <c r="CS96" s="2">
        <f t="shared" si="127"/>
        <v>0</v>
      </c>
      <c r="CT96" s="2">
        <f t="shared" si="128"/>
        <v>0</v>
      </c>
      <c r="CU96" s="2">
        <f t="shared" si="129"/>
        <v>0</v>
      </c>
      <c r="CV96" s="2">
        <f t="shared" si="130"/>
        <v>0</v>
      </c>
      <c r="CW96" s="2">
        <f t="shared" si="131"/>
        <v>0</v>
      </c>
      <c r="CX96" s="2">
        <f t="shared" si="132"/>
        <v>0</v>
      </c>
      <c r="CY96" s="2">
        <f t="shared" si="133"/>
        <v>0</v>
      </c>
      <c r="CZ96" s="2">
        <f t="shared" si="134"/>
        <v>0</v>
      </c>
      <c r="DA96" s="2"/>
      <c r="DB96" s="2"/>
      <c r="DC96" s="2" t="s">
        <v>6</v>
      </c>
      <c r="DD96" s="2" t="s">
        <v>6</v>
      </c>
      <c r="DE96" s="2" t="s">
        <v>6</v>
      </c>
      <c r="DF96" s="2" t="s">
        <v>6</v>
      </c>
      <c r="DG96" s="2" t="s">
        <v>6</v>
      </c>
      <c r="DH96" s="2" t="s">
        <v>6</v>
      </c>
      <c r="DI96" s="2" t="s">
        <v>6</v>
      </c>
      <c r="DJ96" s="2" t="s">
        <v>6</v>
      </c>
      <c r="DK96" s="2" t="s">
        <v>6</v>
      </c>
      <c r="DL96" s="2" t="s">
        <v>6</v>
      </c>
      <c r="DM96" s="2" t="s">
        <v>6</v>
      </c>
      <c r="DN96" s="2">
        <v>0</v>
      </c>
      <c r="DO96" s="2">
        <v>0</v>
      </c>
      <c r="DP96" s="2">
        <v>1</v>
      </c>
      <c r="DQ96" s="2">
        <v>1</v>
      </c>
      <c r="DR96" s="2"/>
      <c r="DS96" s="2"/>
      <c r="DT96" s="2"/>
      <c r="DU96" s="2">
        <v>1009</v>
      </c>
      <c r="DV96" s="2" t="s">
        <v>46</v>
      </c>
      <c r="DW96" s="2" t="s">
        <v>46</v>
      </c>
      <c r="DX96" s="2">
        <v>1000</v>
      </c>
      <c r="DY96" s="2"/>
      <c r="DZ96" s="2"/>
      <c r="EA96" s="2"/>
      <c r="EB96" s="2"/>
      <c r="EC96" s="2"/>
      <c r="ED96" s="2"/>
      <c r="EE96" s="2">
        <v>16510513</v>
      </c>
      <c r="EF96" s="2">
        <v>2</v>
      </c>
      <c r="EG96" s="2" t="s">
        <v>20</v>
      </c>
      <c r="EH96" s="2">
        <v>0</v>
      </c>
      <c r="EI96" s="2" t="s">
        <v>6</v>
      </c>
      <c r="EJ96" s="2">
        <v>1</v>
      </c>
      <c r="EK96" s="2">
        <v>15001</v>
      </c>
      <c r="EL96" s="2" t="s">
        <v>84</v>
      </c>
      <c r="EM96" s="2" t="s">
        <v>85</v>
      </c>
      <c r="EN96" s="2"/>
      <c r="EO96" s="2" t="s">
        <v>6</v>
      </c>
      <c r="EP96" s="2"/>
      <c r="EQ96" s="2">
        <v>0</v>
      </c>
      <c r="ER96" s="2">
        <v>0</v>
      </c>
      <c r="ES96" s="2">
        <v>0</v>
      </c>
      <c r="ET96" s="2">
        <v>0</v>
      </c>
      <c r="EU96" s="2">
        <v>0</v>
      </c>
      <c r="EV96" s="2">
        <v>0</v>
      </c>
      <c r="EW96" s="2">
        <v>0</v>
      </c>
      <c r="EX96" s="2">
        <v>0</v>
      </c>
      <c r="EY96" s="2"/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>
        <v>0</v>
      </c>
      <c r="FR96" s="2">
        <f t="shared" si="135"/>
        <v>0</v>
      </c>
      <c r="FS96" s="2">
        <v>0</v>
      </c>
      <c r="FT96" s="2" t="s">
        <v>23</v>
      </c>
      <c r="FU96" s="2" t="s">
        <v>24</v>
      </c>
      <c r="FV96" s="2"/>
      <c r="FW96" s="2"/>
      <c r="FX96" s="2">
        <v>94.5</v>
      </c>
      <c r="FY96" s="2">
        <v>46.75</v>
      </c>
      <c r="FZ96" s="2"/>
      <c r="GA96" s="2" t="s">
        <v>6</v>
      </c>
      <c r="GB96" s="2"/>
      <c r="GC96" s="2"/>
      <c r="GD96" s="2">
        <v>0</v>
      </c>
      <c r="GE96" s="2"/>
      <c r="GF96" s="2">
        <v>-1212923053</v>
      </c>
      <c r="GG96" s="2">
        <v>2</v>
      </c>
      <c r="GH96" s="2">
        <v>1</v>
      </c>
      <c r="GI96" s="2">
        <v>-2</v>
      </c>
      <c r="GJ96" s="2">
        <v>0</v>
      </c>
      <c r="GK96" s="2">
        <f>ROUND(R96*(R12)/100,2)</f>
        <v>0</v>
      </c>
      <c r="GL96" s="2">
        <f t="shared" si="136"/>
        <v>0</v>
      </c>
      <c r="GM96" s="2">
        <f t="shared" si="137"/>
        <v>0</v>
      </c>
      <c r="GN96" s="2">
        <f t="shared" si="138"/>
        <v>0</v>
      </c>
      <c r="GO96" s="2">
        <f t="shared" si="139"/>
        <v>0</v>
      </c>
      <c r="GP96" s="2">
        <f t="shared" si="140"/>
        <v>0</v>
      </c>
      <c r="GQ96" s="2"/>
      <c r="GR96" s="2">
        <v>0</v>
      </c>
      <c r="GS96" s="2">
        <v>3</v>
      </c>
      <c r="GT96" s="2">
        <v>0</v>
      </c>
      <c r="GU96" s="2" t="s">
        <v>6</v>
      </c>
      <c r="GV96" s="2">
        <f t="shared" si="141"/>
        <v>0</v>
      </c>
      <c r="GW96" s="2">
        <v>1</v>
      </c>
      <c r="GX96" s="2">
        <f t="shared" si="142"/>
        <v>0</v>
      </c>
      <c r="GY96" s="2"/>
      <c r="GZ96" s="2"/>
      <c r="HA96" s="2">
        <v>0</v>
      </c>
      <c r="HB96" s="2">
        <v>0</v>
      </c>
      <c r="HC96" s="2"/>
      <c r="HD96" s="2"/>
      <c r="HE96" s="2"/>
      <c r="HF96" s="2"/>
      <c r="HG96" s="2"/>
      <c r="HH96" s="2"/>
      <c r="HI96" s="2"/>
      <c r="HJ96" s="2"/>
      <c r="HK96" s="2"/>
      <c r="HL96" s="2"/>
      <c r="HM96" s="2"/>
      <c r="HN96" s="2"/>
      <c r="HO96" s="2"/>
      <c r="HP96" s="2"/>
      <c r="HQ96" s="2"/>
      <c r="HR96" s="2"/>
      <c r="HS96" s="2"/>
      <c r="HT96" s="2"/>
      <c r="HU96" s="2"/>
      <c r="HV96" s="2"/>
      <c r="HW96" s="2"/>
      <c r="HX96" s="2"/>
      <c r="HY96" s="2"/>
      <c r="HZ96" s="2"/>
      <c r="IA96" s="2"/>
      <c r="IB96" s="2"/>
      <c r="IC96" s="2"/>
      <c r="ID96" s="2"/>
      <c r="IE96" s="2"/>
      <c r="IF96" s="2"/>
      <c r="IG96" s="2"/>
      <c r="IH96" s="2"/>
      <c r="II96" s="2"/>
      <c r="IJ96" s="2"/>
      <c r="IK96" s="2">
        <v>0</v>
      </c>
      <c r="IL96" s="2"/>
      <c r="IM96" s="2"/>
      <c r="IN96" s="2"/>
      <c r="IO96" s="2"/>
      <c r="IP96" s="2"/>
      <c r="IQ96" s="2"/>
      <c r="IR96" s="2"/>
      <c r="IS96" s="2"/>
      <c r="IT96" s="2"/>
      <c r="IU96" s="2"/>
    </row>
    <row r="97" spans="1:255" x14ac:dyDescent="0.2">
      <c r="A97">
        <v>18</v>
      </c>
      <c r="B97">
        <v>1</v>
      </c>
      <c r="C97">
        <v>162</v>
      </c>
      <c r="E97" t="s">
        <v>158</v>
      </c>
      <c r="F97" t="s">
        <v>159</v>
      </c>
      <c r="G97" t="s">
        <v>160</v>
      </c>
      <c r="H97" t="s">
        <v>46</v>
      </c>
      <c r="I97">
        <f>I95*J97</f>
        <v>4.5500000000000002E-3</v>
      </c>
      <c r="J97">
        <v>1.3000000000000001E-2</v>
      </c>
      <c r="O97">
        <f t="shared" si="110"/>
        <v>0</v>
      </c>
      <c r="P97">
        <f t="shared" si="111"/>
        <v>0</v>
      </c>
      <c r="Q97">
        <f t="shared" si="112"/>
        <v>0</v>
      </c>
      <c r="R97">
        <f t="shared" si="113"/>
        <v>0</v>
      </c>
      <c r="S97">
        <f t="shared" si="114"/>
        <v>0</v>
      </c>
      <c r="T97">
        <f t="shared" si="115"/>
        <v>0</v>
      </c>
      <c r="U97">
        <f t="shared" si="116"/>
        <v>0</v>
      </c>
      <c r="V97">
        <f t="shared" si="117"/>
        <v>0</v>
      </c>
      <c r="W97">
        <f t="shared" si="118"/>
        <v>0</v>
      </c>
      <c r="X97">
        <f t="shared" si="119"/>
        <v>0</v>
      </c>
      <c r="Y97">
        <f t="shared" si="120"/>
        <v>0</v>
      </c>
      <c r="AA97">
        <v>16687824</v>
      </c>
      <c r="AB97">
        <f t="shared" si="121"/>
        <v>0</v>
      </c>
      <c r="AC97">
        <f t="shared" si="102"/>
        <v>0</v>
      </c>
      <c r="AD97">
        <f>ROUND((((ET97)-(EU97))+AE97),6)</f>
        <v>0</v>
      </c>
      <c r="AE97">
        <f t="shared" si="143"/>
        <v>0</v>
      </c>
      <c r="AF97">
        <f t="shared" si="143"/>
        <v>0</v>
      </c>
      <c r="AG97">
        <f t="shared" si="122"/>
        <v>0</v>
      </c>
      <c r="AH97">
        <f t="shared" si="144"/>
        <v>0</v>
      </c>
      <c r="AI97">
        <f t="shared" si="144"/>
        <v>0</v>
      </c>
      <c r="AJ97">
        <f t="shared" si="123"/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95</v>
      </c>
      <c r="AU97">
        <v>47</v>
      </c>
      <c r="AV97">
        <v>1</v>
      </c>
      <c r="AW97">
        <v>1</v>
      </c>
      <c r="AZ97">
        <v>7.13</v>
      </c>
      <c r="BA97">
        <v>1</v>
      </c>
      <c r="BB97">
        <v>1</v>
      </c>
      <c r="BC97">
        <v>7.13</v>
      </c>
      <c r="BD97" t="s">
        <v>6</v>
      </c>
      <c r="BE97" t="s">
        <v>6</v>
      </c>
      <c r="BF97" t="s">
        <v>6</v>
      </c>
      <c r="BG97" t="s">
        <v>6</v>
      </c>
      <c r="BH97">
        <v>3</v>
      </c>
      <c r="BI97">
        <v>1</v>
      </c>
      <c r="BJ97" t="s">
        <v>6</v>
      </c>
      <c r="BM97">
        <v>15001</v>
      </c>
      <c r="BN97">
        <v>0</v>
      </c>
      <c r="BO97" t="s">
        <v>6</v>
      </c>
      <c r="BP97">
        <v>0</v>
      </c>
      <c r="BQ97">
        <v>2</v>
      </c>
      <c r="BR97">
        <v>0</v>
      </c>
      <c r="BS97">
        <v>1</v>
      </c>
      <c r="BT97">
        <v>1</v>
      </c>
      <c r="BU97">
        <v>1</v>
      </c>
      <c r="BV97">
        <v>1</v>
      </c>
      <c r="BW97">
        <v>1</v>
      </c>
      <c r="BX97">
        <v>1</v>
      </c>
      <c r="BY97" t="s">
        <v>6</v>
      </c>
      <c r="BZ97">
        <v>105</v>
      </c>
      <c r="CA97">
        <v>55</v>
      </c>
      <c r="CF97">
        <v>0</v>
      </c>
      <c r="CG97">
        <v>0</v>
      </c>
      <c r="CM97">
        <v>0</v>
      </c>
      <c r="CN97" t="s">
        <v>6</v>
      </c>
      <c r="CO97">
        <v>0</v>
      </c>
      <c r="CP97">
        <f t="shared" si="124"/>
        <v>0</v>
      </c>
      <c r="CQ97">
        <f t="shared" si="125"/>
        <v>0</v>
      </c>
      <c r="CR97">
        <f t="shared" si="126"/>
        <v>0</v>
      </c>
      <c r="CS97">
        <f t="shared" si="127"/>
        <v>0</v>
      </c>
      <c r="CT97">
        <f t="shared" si="128"/>
        <v>0</v>
      </c>
      <c r="CU97">
        <f t="shared" si="129"/>
        <v>0</v>
      </c>
      <c r="CV97">
        <f t="shared" si="130"/>
        <v>0</v>
      </c>
      <c r="CW97">
        <f t="shared" si="131"/>
        <v>0</v>
      </c>
      <c r="CX97">
        <f t="shared" si="132"/>
        <v>0</v>
      </c>
      <c r="CY97">
        <f t="shared" si="133"/>
        <v>0</v>
      </c>
      <c r="CZ97">
        <f t="shared" si="134"/>
        <v>0</v>
      </c>
      <c r="DC97" t="s">
        <v>6</v>
      </c>
      <c r="DD97" t="s">
        <v>6</v>
      </c>
      <c r="DE97" t="s">
        <v>6</v>
      </c>
      <c r="DF97" t="s">
        <v>6</v>
      </c>
      <c r="DG97" t="s">
        <v>6</v>
      </c>
      <c r="DH97" t="s">
        <v>6</v>
      </c>
      <c r="DI97" t="s">
        <v>6</v>
      </c>
      <c r="DJ97" t="s">
        <v>6</v>
      </c>
      <c r="DK97" t="s">
        <v>6</v>
      </c>
      <c r="DL97" t="s">
        <v>6</v>
      </c>
      <c r="DM97" t="s">
        <v>6</v>
      </c>
      <c r="DN97">
        <v>0</v>
      </c>
      <c r="DO97">
        <v>0</v>
      </c>
      <c r="DP97">
        <v>1</v>
      </c>
      <c r="DQ97">
        <v>1</v>
      </c>
      <c r="DU97">
        <v>1009</v>
      </c>
      <c r="DV97" t="s">
        <v>46</v>
      </c>
      <c r="DW97" t="s">
        <v>46</v>
      </c>
      <c r="DX97">
        <v>1000</v>
      </c>
      <c r="EE97">
        <v>16510513</v>
      </c>
      <c r="EF97">
        <v>2</v>
      </c>
      <c r="EG97" t="s">
        <v>20</v>
      </c>
      <c r="EH97">
        <v>0</v>
      </c>
      <c r="EI97" t="s">
        <v>6</v>
      </c>
      <c r="EJ97">
        <v>1</v>
      </c>
      <c r="EK97">
        <v>15001</v>
      </c>
      <c r="EL97" t="s">
        <v>84</v>
      </c>
      <c r="EM97" t="s">
        <v>85</v>
      </c>
      <c r="EO97" t="s">
        <v>6</v>
      </c>
      <c r="EQ97">
        <v>0</v>
      </c>
      <c r="ER97">
        <v>0</v>
      </c>
      <c r="ES97">
        <v>0</v>
      </c>
      <c r="ET97">
        <v>0</v>
      </c>
      <c r="EU97">
        <v>0</v>
      </c>
      <c r="EV97">
        <v>0</v>
      </c>
      <c r="EW97">
        <v>0</v>
      </c>
      <c r="EX97">
        <v>0</v>
      </c>
      <c r="FQ97">
        <v>0</v>
      </c>
      <c r="FR97">
        <f t="shared" si="135"/>
        <v>0</v>
      </c>
      <c r="FS97">
        <v>0</v>
      </c>
      <c r="FT97" t="s">
        <v>23</v>
      </c>
      <c r="FU97" t="s">
        <v>24</v>
      </c>
      <c r="FX97">
        <v>94.5</v>
      </c>
      <c r="FY97">
        <v>46.75</v>
      </c>
      <c r="GA97" t="s">
        <v>6</v>
      </c>
      <c r="GD97">
        <v>0</v>
      </c>
      <c r="GF97">
        <v>-1212923053</v>
      </c>
      <c r="GG97">
        <v>1</v>
      </c>
      <c r="GH97">
        <v>1</v>
      </c>
      <c r="GI97">
        <v>4</v>
      </c>
      <c r="GJ97">
        <v>0</v>
      </c>
      <c r="GK97">
        <f>ROUND(R97*(S12)/100,2)</f>
        <v>0</v>
      </c>
      <c r="GL97">
        <f t="shared" si="136"/>
        <v>0</v>
      </c>
      <c r="GM97">
        <f t="shared" si="137"/>
        <v>0</v>
      </c>
      <c r="GN97">
        <f t="shared" si="138"/>
        <v>0</v>
      </c>
      <c r="GO97">
        <f t="shared" si="139"/>
        <v>0</v>
      </c>
      <c r="GP97">
        <f t="shared" si="140"/>
        <v>0</v>
      </c>
      <c r="GR97">
        <v>0</v>
      </c>
      <c r="GS97">
        <v>3</v>
      </c>
      <c r="GT97">
        <v>0</v>
      </c>
      <c r="GU97" t="s">
        <v>6</v>
      </c>
      <c r="GV97">
        <f t="shared" si="141"/>
        <v>0</v>
      </c>
      <c r="GW97">
        <v>1</v>
      </c>
      <c r="GX97">
        <f t="shared" si="142"/>
        <v>0</v>
      </c>
      <c r="HA97">
        <v>0</v>
      </c>
      <c r="HB97">
        <v>0</v>
      </c>
      <c r="IK97">
        <v>0</v>
      </c>
    </row>
    <row r="98" spans="1:255" x14ac:dyDescent="0.2">
      <c r="A98" s="2">
        <v>18</v>
      </c>
      <c r="B98" s="2">
        <v>1</v>
      </c>
      <c r="C98" s="2">
        <v>154</v>
      </c>
      <c r="D98" s="2"/>
      <c r="E98" s="2" t="s">
        <v>161</v>
      </c>
      <c r="F98" s="2" t="s">
        <v>49</v>
      </c>
      <c r="G98" s="2" t="s">
        <v>50</v>
      </c>
      <c r="H98" s="2" t="s">
        <v>51</v>
      </c>
      <c r="I98" s="2">
        <f>I94*J98</f>
        <v>4.55</v>
      </c>
      <c r="J98" s="2">
        <v>13</v>
      </c>
      <c r="K98" s="2"/>
      <c r="L98" s="2"/>
      <c r="M98" s="2"/>
      <c r="N98" s="2"/>
      <c r="O98" s="2">
        <f t="shared" si="110"/>
        <v>68.66</v>
      </c>
      <c r="P98" s="2">
        <f t="shared" si="111"/>
        <v>68.66</v>
      </c>
      <c r="Q98" s="2">
        <f t="shared" si="112"/>
        <v>0</v>
      </c>
      <c r="R98" s="2">
        <f t="shared" si="113"/>
        <v>0</v>
      </c>
      <c r="S98" s="2">
        <f t="shared" si="114"/>
        <v>0</v>
      </c>
      <c r="T98" s="2">
        <f t="shared" si="115"/>
        <v>0</v>
      </c>
      <c r="U98" s="2">
        <f t="shared" si="116"/>
        <v>0</v>
      </c>
      <c r="V98" s="2">
        <f t="shared" si="117"/>
        <v>0</v>
      </c>
      <c r="W98" s="2">
        <f t="shared" si="118"/>
        <v>0</v>
      </c>
      <c r="X98" s="2">
        <f t="shared" si="119"/>
        <v>0</v>
      </c>
      <c r="Y98" s="2">
        <f t="shared" si="120"/>
        <v>0</v>
      </c>
      <c r="Z98" s="2"/>
      <c r="AA98" s="2">
        <v>16687810</v>
      </c>
      <c r="AB98" s="2">
        <f t="shared" si="121"/>
        <v>15.09</v>
      </c>
      <c r="AC98" s="2">
        <f t="shared" si="102"/>
        <v>15.09</v>
      </c>
      <c r="AD98" s="2">
        <f>ROUND((((ET98)-(EU98))+AE98),6)</f>
        <v>0</v>
      </c>
      <c r="AE98" s="2">
        <f t="shared" si="143"/>
        <v>0</v>
      </c>
      <c r="AF98" s="2">
        <f t="shared" si="143"/>
        <v>0</v>
      </c>
      <c r="AG98" s="2">
        <f t="shared" si="122"/>
        <v>0</v>
      </c>
      <c r="AH98" s="2">
        <f t="shared" si="144"/>
        <v>0</v>
      </c>
      <c r="AI98" s="2">
        <f t="shared" si="144"/>
        <v>0</v>
      </c>
      <c r="AJ98" s="2">
        <f t="shared" si="123"/>
        <v>0</v>
      </c>
      <c r="AK98" s="2">
        <v>15.09</v>
      </c>
      <c r="AL98" s="2">
        <v>15.09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 s="2">
        <v>0</v>
      </c>
      <c r="AT98" s="2">
        <v>80</v>
      </c>
      <c r="AU98" s="2">
        <v>50</v>
      </c>
      <c r="AV98" s="2">
        <v>1</v>
      </c>
      <c r="AW98" s="2">
        <v>1</v>
      </c>
      <c r="AX98" s="2"/>
      <c r="AY98" s="2"/>
      <c r="AZ98" s="2">
        <v>1</v>
      </c>
      <c r="BA98" s="2">
        <v>1</v>
      </c>
      <c r="BB98" s="2">
        <v>1</v>
      </c>
      <c r="BC98" s="2">
        <v>1</v>
      </c>
      <c r="BD98" s="2" t="s">
        <v>6</v>
      </c>
      <c r="BE98" s="2" t="s">
        <v>6</v>
      </c>
      <c r="BF98" s="2" t="s">
        <v>6</v>
      </c>
      <c r="BG98" s="2" t="s">
        <v>6</v>
      </c>
      <c r="BH98" s="2">
        <v>3</v>
      </c>
      <c r="BI98" s="2">
        <v>1</v>
      </c>
      <c r="BJ98" s="2" t="s">
        <v>52</v>
      </c>
      <c r="BK98" s="2"/>
      <c r="BL98" s="2"/>
      <c r="BM98" s="2">
        <v>62001</v>
      </c>
      <c r="BN98" s="2">
        <v>0</v>
      </c>
      <c r="BO98" s="2" t="s">
        <v>6</v>
      </c>
      <c r="BP98" s="2">
        <v>0</v>
      </c>
      <c r="BQ98" s="2">
        <v>6</v>
      </c>
      <c r="BR98" s="2">
        <v>0</v>
      </c>
      <c r="BS98" s="2">
        <v>1</v>
      </c>
      <c r="BT98" s="2">
        <v>1</v>
      </c>
      <c r="BU98" s="2">
        <v>1</v>
      </c>
      <c r="BV98" s="2">
        <v>1</v>
      </c>
      <c r="BW98" s="2">
        <v>1</v>
      </c>
      <c r="BX98" s="2">
        <v>1</v>
      </c>
      <c r="BY98" s="2" t="s">
        <v>6</v>
      </c>
      <c r="BZ98" s="2">
        <v>80</v>
      </c>
      <c r="CA98" s="2">
        <v>50</v>
      </c>
      <c r="CB98" s="2"/>
      <c r="CC98" s="2"/>
      <c r="CD98" s="2"/>
      <c r="CE98" s="2"/>
      <c r="CF98" s="2">
        <v>0</v>
      </c>
      <c r="CG98" s="2">
        <v>0</v>
      </c>
      <c r="CH98" s="2"/>
      <c r="CI98" s="2"/>
      <c r="CJ98" s="2"/>
      <c r="CK98" s="2"/>
      <c r="CL98" s="2"/>
      <c r="CM98" s="2">
        <v>0</v>
      </c>
      <c r="CN98" s="2" t="s">
        <v>6</v>
      </c>
      <c r="CO98" s="2">
        <v>0</v>
      </c>
      <c r="CP98" s="2">
        <f t="shared" si="124"/>
        <v>68.66</v>
      </c>
      <c r="CQ98" s="2">
        <f t="shared" si="125"/>
        <v>15.09</v>
      </c>
      <c r="CR98" s="2">
        <f t="shared" si="126"/>
        <v>0</v>
      </c>
      <c r="CS98" s="2">
        <f t="shared" si="127"/>
        <v>0</v>
      </c>
      <c r="CT98" s="2">
        <f t="shared" si="128"/>
        <v>0</v>
      </c>
      <c r="CU98" s="2">
        <f t="shared" si="129"/>
        <v>0</v>
      </c>
      <c r="CV98" s="2">
        <f t="shared" si="130"/>
        <v>0</v>
      </c>
      <c r="CW98" s="2">
        <f t="shared" si="131"/>
        <v>0</v>
      </c>
      <c r="CX98" s="2">
        <f t="shared" si="132"/>
        <v>0</v>
      </c>
      <c r="CY98" s="2">
        <f t="shared" si="133"/>
        <v>0</v>
      </c>
      <c r="CZ98" s="2">
        <f t="shared" si="134"/>
        <v>0</v>
      </c>
      <c r="DA98" s="2"/>
      <c r="DB98" s="2"/>
      <c r="DC98" s="2" t="s">
        <v>6</v>
      </c>
      <c r="DD98" s="2" t="s">
        <v>6</v>
      </c>
      <c r="DE98" s="2" t="s">
        <v>6</v>
      </c>
      <c r="DF98" s="2" t="s">
        <v>6</v>
      </c>
      <c r="DG98" s="2" t="s">
        <v>6</v>
      </c>
      <c r="DH98" s="2" t="s">
        <v>6</v>
      </c>
      <c r="DI98" s="2" t="s">
        <v>6</v>
      </c>
      <c r="DJ98" s="2" t="s">
        <v>6</v>
      </c>
      <c r="DK98" s="2" t="s">
        <v>6</v>
      </c>
      <c r="DL98" s="2" t="s">
        <v>6</v>
      </c>
      <c r="DM98" s="2" t="s">
        <v>6</v>
      </c>
      <c r="DN98" s="2">
        <v>0</v>
      </c>
      <c r="DO98" s="2">
        <v>0</v>
      </c>
      <c r="DP98" s="2">
        <v>1</v>
      </c>
      <c r="DQ98" s="2">
        <v>1</v>
      </c>
      <c r="DR98" s="2"/>
      <c r="DS98" s="2"/>
      <c r="DT98" s="2"/>
      <c r="DU98" s="2">
        <v>1009</v>
      </c>
      <c r="DV98" s="2" t="s">
        <v>51</v>
      </c>
      <c r="DW98" s="2" t="s">
        <v>51</v>
      </c>
      <c r="DX98" s="2">
        <v>1</v>
      </c>
      <c r="DY98" s="2"/>
      <c r="DZ98" s="2"/>
      <c r="EA98" s="2"/>
      <c r="EB98" s="2"/>
      <c r="EC98" s="2"/>
      <c r="ED98" s="2"/>
      <c r="EE98" s="2">
        <v>16510571</v>
      </c>
      <c r="EF98" s="2">
        <v>6</v>
      </c>
      <c r="EG98" s="2" t="s">
        <v>29</v>
      </c>
      <c r="EH98" s="2">
        <v>0</v>
      </c>
      <c r="EI98" s="2" t="s">
        <v>6</v>
      </c>
      <c r="EJ98" s="2">
        <v>1</v>
      </c>
      <c r="EK98" s="2">
        <v>62001</v>
      </c>
      <c r="EL98" s="2" t="s">
        <v>41</v>
      </c>
      <c r="EM98" s="2" t="s">
        <v>42</v>
      </c>
      <c r="EN98" s="2"/>
      <c r="EO98" s="2" t="s">
        <v>6</v>
      </c>
      <c r="EP98" s="2"/>
      <c r="EQ98" s="2">
        <v>0</v>
      </c>
      <c r="ER98" s="2">
        <v>15.09</v>
      </c>
      <c r="ES98" s="2">
        <v>15.09</v>
      </c>
      <c r="ET98" s="2">
        <v>0</v>
      </c>
      <c r="EU98" s="2">
        <v>0</v>
      </c>
      <c r="EV98" s="2">
        <v>0</v>
      </c>
      <c r="EW98" s="2">
        <v>0</v>
      </c>
      <c r="EX98" s="2">
        <v>0</v>
      </c>
      <c r="EY98" s="2"/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>
        <v>0</v>
      </c>
      <c r="FR98" s="2">
        <f t="shared" si="135"/>
        <v>0</v>
      </c>
      <c r="FS98" s="2">
        <v>0</v>
      </c>
      <c r="FT98" s="2"/>
      <c r="FU98" s="2"/>
      <c r="FV98" s="2"/>
      <c r="FW98" s="2"/>
      <c r="FX98" s="2">
        <v>80</v>
      </c>
      <c r="FY98" s="2">
        <v>50</v>
      </c>
      <c r="FZ98" s="2"/>
      <c r="GA98" s="2" t="s">
        <v>6</v>
      </c>
      <c r="GB98" s="2"/>
      <c r="GC98" s="2"/>
      <c r="GD98" s="2">
        <v>0</v>
      </c>
      <c r="GE98" s="2"/>
      <c r="GF98" s="2">
        <v>1453462043</v>
      </c>
      <c r="GG98" s="2">
        <v>2</v>
      </c>
      <c r="GH98" s="2">
        <v>1</v>
      </c>
      <c r="GI98" s="2">
        <v>-2</v>
      </c>
      <c r="GJ98" s="2">
        <v>0</v>
      </c>
      <c r="GK98" s="2">
        <f>ROUND(R98*(R12)/100,2)</f>
        <v>0</v>
      </c>
      <c r="GL98" s="2">
        <f t="shared" si="136"/>
        <v>0</v>
      </c>
      <c r="GM98" s="2">
        <f t="shared" si="137"/>
        <v>68.66</v>
      </c>
      <c r="GN98" s="2">
        <f t="shared" si="138"/>
        <v>68.66</v>
      </c>
      <c r="GO98" s="2">
        <f t="shared" si="139"/>
        <v>0</v>
      </c>
      <c r="GP98" s="2">
        <f t="shared" si="140"/>
        <v>0</v>
      </c>
      <c r="GQ98" s="2"/>
      <c r="GR98" s="2">
        <v>0</v>
      </c>
      <c r="GS98" s="2">
        <v>3</v>
      </c>
      <c r="GT98" s="2">
        <v>0</v>
      </c>
      <c r="GU98" s="2" t="s">
        <v>6</v>
      </c>
      <c r="GV98" s="2">
        <f t="shared" si="141"/>
        <v>0</v>
      </c>
      <c r="GW98" s="2">
        <v>1</v>
      </c>
      <c r="GX98" s="2">
        <f t="shared" si="142"/>
        <v>0</v>
      </c>
      <c r="GY98" s="2"/>
      <c r="GZ98" s="2"/>
      <c r="HA98" s="2">
        <v>0</v>
      </c>
      <c r="HB98" s="2">
        <v>0</v>
      </c>
      <c r="HC98" s="2"/>
      <c r="HD98" s="2"/>
      <c r="HE98" s="2"/>
      <c r="HF98" s="2"/>
      <c r="HG98" s="2"/>
      <c r="HH98" s="2"/>
      <c r="HI98" s="2"/>
      <c r="HJ98" s="2"/>
      <c r="HK98" s="2"/>
      <c r="HL98" s="2"/>
      <c r="HM98" s="2"/>
      <c r="HN98" s="2"/>
      <c r="HO98" s="2"/>
      <c r="HP98" s="2"/>
      <c r="HQ98" s="2"/>
      <c r="HR98" s="2"/>
      <c r="HS98" s="2"/>
      <c r="HT98" s="2"/>
      <c r="HU98" s="2"/>
      <c r="HV98" s="2"/>
      <c r="HW98" s="2"/>
      <c r="HX98" s="2"/>
      <c r="HY98" s="2"/>
      <c r="HZ98" s="2"/>
      <c r="IA98" s="2"/>
      <c r="IB98" s="2"/>
      <c r="IC98" s="2"/>
      <c r="ID98" s="2"/>
      <c r="IE98" s="2"/>
      <c r="IF98" s="2"/>
      <c r="IG98" s="2"/>
      <c r="IH98" s="2"/>
      <c r="II98" s="2"/>
      <c r="IJ98" s="2"/>
      <c r="IK98" s="2">
        <v>0</v>
      </c>
      <c r="IL98" s="2"/>
      <c r="IM98" s="2"/>
      <c r="IN98" s="2"/>
      <c r="IO98" s="2"/>
      <c r="IP98" s="2"/>
      <c r="IQ98" s="2"/>
      <c r="IR98" s="2"/>
      <c r="IS98" s="2"/>
      <c r="IT98" s="2"/>
      <c r="IU98" s="2"/>
    </row>
    <row r="99" spans="1:255" x14ac:dyDescent="0.2">
      <c r="A99">
        <v>18</v>
      </c>
      <c r="B99">
        <v>1</v>
      </c>
      <c r="C99">
        <v>161</v>
      </c>
      <c r="E99" t="s">
        <v>161</v>
      </c>
      <c r="F99" t="s">
        <v>49</v>
      </c>
      <c r="G99" t="s">
        <v>50</v>
      </c>
      <c r="H99" t="s">
        <v>51</v>
      </c>
      <c r="I99">
        <f>I95*J99</f>
        <v>4.55</v>
      </c>
      <c r="J99">
        <v>13</v>
      </c>
      <c r="O99">
        <f t="shared" si="110"/>
        <v>489.54</v>
      </c>
      <c r="P99">
        <f t="shared" si="111"/>
        <v>489.54</v>
      </c>
      <c r="Q99">
        <f t="shared" si="112"/>
        <v>0</v>
      </c>
      <c r="R99">
        <f t="shared" si="113"/>
        <v>0</v>
      </c>
      <c r="S99">
        <f t="shared" si="114"/>
        <v>0</v>
      </c>
      <c r="T99">
        <f t="shared" si="115"/>
        <v>0</v>
      </c>
      <c r="U99">
        <f t="shared" si="116"/>
        <v>0</v>
      </c>
      <c r="V99">
        <f t="shared" si="117"/>
        <v>0</v>
      </c>
      <c r="W99">
        <f t="shared" si="118"/>
        <v>0</v>
      </c>
      <c r="X99">
        <f t="shared" si="119"/>
        <v>0</v>
      </c>
      <c r="Y99">
        <f t="shared" si="120"/>
        <v>0</v>
      </c>
      <c r="AA99">
        <v>16687824</v>
      </c>
      <c r="AB99">
        <f t="shared" si="121"/>
        <v>15.09</v>
      </c>
      <c r="AC99">
        <f t="shared" si="102"/>
        <v>15.09</v>
      </c>
      <c r="AD99">
        <f>ROUND((((ET99)-(EU99))+AE99),6)</f>
        <v>0</v>
      </c>
      <c r="AE99">
        <f t="shared" si="143"/>
        <v>0</v>
      </c>
      <c r="AF99">
        <f t="shared" si="143"/>
        <v>0</v>
      </c>
      <c r="AG99">
        <f t="shared" si="122"/>
        <v>0</v>
      </c>
      <c r="AH99">
        <f t="shared" si="144"/>
        <v>0</v>
      </c>
      <c r="AI99">
        <f t="shared" si="144"/>
        <v>0</v>
      </c>
      <c r="AJ99">
        <f t="shared" si="123"/>
        <v>0</v>
      </c>
      <c r="AK99">
        <v>15.09</v>
      </c>
      <c r="AL99">
        <v>15.09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80</v>
      </c>
      <c r="AU99">
        <v>50</v>
      </c>
      <c r="AV99">
        <v>1</v>
      </c>
      <c r="AW99">
        <v>1</v>
      </c>
      <c r="AZ99">
        <v>7.13</v>
      </c>
      <c r="BA99">
        <v>1</v>
      </c>
      <c r="BB99">
        <v>1</v>
      </c>
      <c r="BC99">
        <v>7.13</v>
      </c>
      <c r="BD99" t="s">
        <v>6</v>
      </c>
      <c r="BE99" t="s">
        <v>6</v>
      </c>
      <c r="BF99" t="s">
        <v>6</v>
      </c>
      <c r="BG99" t="s">
        <v>6</v>
      </c>
      <c r="BH99">
        <v>3</v>
      </c>
      <c r="BI99">
        <v>1</v>
      </c>
      <c r="BJ99" t="s">
        <v>52</v>
      </c>
      <c r="BM99">
        <v>62001</v>
      </c>
      <c r="BN99">
        <v>0</v>
      </c>
      <c r="BO99" t="s">
        <v>6</v>
      </c>
      <c r="BP99">
        <v>0</v>
      </c>
      <c r="BQ99">
        <v>6</v>
      </c>
      <c r="BR99">
        <v>0</v>
      </c>
      <c r="BS99">
        <v>1</v>
      </c>
      <c r="BT99">
        <v>1</v>
      </c>
      <c r="BU99">
        <v>1</v>
      </c>
      <c r="BV99">
        <v>1</v>
      </c>
      <c r="BW99">
        <v>1</v>
      </c>
      <c r="BX99">
        <v>1</v>
      </c>
      <c r="BY99" t="s">
        <v>6</v>
      </c>
      <c r="BZ99">
        <v>80</v>
      </c>
      <c r="CA99">
        <v>50</v>
      </c>
      <c r="CF99">
        <v>0</v>
      </c>
      <c r="CG99">
        <v>0</v>
      </c>
      <c r="CM99">
        <v>0</v>
      </c>
      <c r="CN99" t="s">
        <v>6</v>
      </c>
      <c r="CO99">
        <v>0</v>
      </c>
      <c r="CP99">
        <f t="shared" si="124"/>
        <v>489.54</v>
      </c>
      <c r="CQ99">
        <f t="shared" si="125"/>
        <v>107.5917</v>
      </c>
      <c r="CR99">
        <f t="shared" si="126"/>
        <v>0</v>
      </c>
      <c r="CS99">
        <f t="shared" si="127"/>
        <v>0</v>
      </c>
      <c r="CT99">
        <f t="shared" si="128"/>
        <v>0</v>
      </c>
      <c r="CU99">
        <f t="shared" si="129"/>
        <v>0</v>
      </c>
      <c r="CV99">
        <f t="shared" si="130"/>
        <v>0</v>
      </c>
      <c r="CW99">
        <f t="shared" si="131"/>
        <v>0</v>
      </c>
      <c r="CX99">
        <f t="shared" si="132"/>
        <v>0</v>
      </c>
      <c r="CY99">
        <f t="shared" si="133"/>
        <v>0</v>
      </c>
      <c r="CZ99">
        <f t="shared" si="134"/>
        <v>0</v>
      </c>
      <c r="DC99" t="s">
        <v>6</v>
      </c>
      <c r="DD99" t="s">
        <v>6</v>
      </c>
      <c r="DE99" t="s">
        <v>6</v>
      </c>
      <c r="DF99" t="s">
        <v>6</v>
      </c>
      <c r="DG99" t="s">
        <v>6</v>
      </c>
      <c r="DH99" t="s">
        <v>6</v>
      </c>
      <c r="DI99" t="s">
        <v>6</v>
      </c>
      <c r="DJ99" t="s">
        <v>6</v>
      </c>
      <c r="DK99" t="s">
        <v>6</v>
      </c>
      <c r="DL99" t="s">
        <v>6</v>
      </c>
      <c r="DM99" t="s">
        <v>6</v>
      </c>
      <c r="DN99">
        <v>0</v>
      </c>
      <c r="DO99">
        <v>0</v>
      </c>
      <c r="DP99">
        <v>1</v>
      </c>
      <c r="DQ99">
        <v>1</v>
      </c>
      <c r="DU99">
        <v>1009</v>
      </c>
      <c r="DV99" t="s">
        <v>51</v>
      </c>
      <c r="DW99" t="s">
        <v>51</v>
      </c>
      <c r="DX99">
        <v>1</v>
      </c>
      <c r="EE99">
        <v>16510571</v>
      </c>
      <c r="EF99">
        <v>6</v>
      </c>
      <c r="EG99" t="s">
        <v>29</v>
      </c>
      <c r="EH99">
        <v>0</v>
      </c>
      <c r="EI99" t="s">
        <v>6</v>
      </c>
      <c r="EJ99">
        <v>1</v>
      </c>
      <c r="EK99">
        <v>62001</v>
      </c>
      <c r="EL99" t="s">
        <v>41</v>
      </c>
      <c r="EM99" t="s">
        <v>42</v>
      </c>
      <c r="EO99" t="s">
        <v>6</v>
      </c>
      <c r="EQ99">
        <v>0</v>
      </c>
      <c r="ER99">
        <v>15.09</v>
      </c>
      <c r="ES99">
        <v>15.09</v>
      </c>
      <c r="ET99">
        <v>0</v>
      </c>
      <c r="EU99">
        <v>0</v>
      </c>
      <c r="EV99">
        <v>0</v>
      </c>
      <c r="EW99">
        <v>0</v>
      </c>
      <c r="EX99">
        <v>0</v>
      </c>
      <c r="FQ99">
        <v>0</v>
      </c>
      <c r="FR99">
        <f t="shared" si="135"/>
        <v>0</v>
      </c>
      <c r="FS99">
        <v>0</v>
      </c>
      <c r="FX99">
        <v>80</v>
      </c>
      <c r="FY99">
        <v>50</v>
      </c>
      <c r="GA99" t="s">
        <v>6</v>
      </c>
      <c r="GD99">
        <v>0</v>
      </c>
      <c r="GF99">
        <v>1453462043</v>
      </c>
      <c r="GG99">
        <v>1</v>
      </c>
      <c r="GH99">
        <v>1</v>
      </c>
      <c r="GI99">
        <v>4</v>
      </c>
      <c r="GJ99">
        <v>0</v>
      </c>
      <c r="GK99">
        <f>ROUND(R99*(S12)/100,2)</f>
        <v>0</v>
      </c>
      <c r="GL99">
        <f t="shared" si="136"/>
        <v>0</v>
      </c>
      <c r="GM99">
        <f t="shared" si="137"/>
        <v>489.54</v>
      </c>
      <c r="GN99">
        <f t="shared" si="138"/>
        <v>489.54</v>
      </c>
      <c r="GO99">
        <f t="shared" si="139"/>
        <v>0</v>
      </c>
      <c r="GP99">
        <f t="shared" si="140"/>
        <v>0</v>
      </c>
      <c r="GR99">
        <v>0</v>
      </c>
      <c r="GS99">
        <v>3</v>
      </c>
      <c r="GT99">
        <v>0</v>
      </c>
      <c r="GU99" t="s">
        <v>6</v>
      </c>
      <c r="GV99">
        <f t="shared" si="141"/>
        <v>0</v>
      </c>
      <c r="GW99">
        <v>1</v>
      </c>
      <c r="GX99">
        <f t="shared" si="142"/>
        <v>0</v>
      </c>
      <c r="HA99">
        <v>0</v>
      </c>
      <c r="HB99">
        <v>0</v>
      </c>
      <c r="IK99">
        <v>0</v>
      </c>
    </row>
    <row r="100" spans="1:255" x14ac:dyDescent="0.2">
      <c r="A100" s="2">
        <v>17</v>
      </c>
      <c r="B100" s="2">
        <v>1</v>
      </c>
      <c r="C100" s="2">
        <f>ROW(SmtRes!A169)</f>
        <v>169</v>
      </c>
      <c r="D100" s="2">
        <f>ROW(EtalonRes!A154)</f>
        <v>154</v>
      </c>
      <c r="E100" s="2" t="s">
        <v>162</v>
      </c>
      <c r="F100" s="2" t="s">
        <v>163</v>
      </c>
      <c r="G100" s="2" t="s">
        <v>164</v>
      </c>
      <c r="H100" s="2" t="s">
        <v>18</v>
      </c>
      <c r="I100" s="2">
        <f>ROUND(17/100,9)</f>
        <v>0.17</v>
      </c>
      <c r="J100" s="2">
        <v>0</v>
      </c>
      <c r="K100" s="2"/>
      <c r="L100" s="2"/>
      <c r="M100" s="2"/>
      <c r="N100" s="2"/>
      <c r="O100" s="2">
        <f t="shared" si="110"/>
        <v>15.47</v>
      </c>
      <c r="P100" s="2">
        <f t="shared" si="111"/>
        <v>0.03</v>
      </c>
      <c r="Q100" s="2">
        <f t="shared" si="112"/>
        <v>0.21</v>
      </c>
      <c r="R100" s="2">
        <f t="shared" si="113"/>
        <v>0.06</v>
      </c>
      <c r="S100" s="2">
        <f t="shared" si="114"/>
        <v>15.23</v>
      </c>
      <c r="T100" s="2">
        <f t="shared" si="115"/>
        <v>0</v>
      </c>
      <c r="U100" s="2">
        <f t="shared" si="116"/>
        <v>1.58355</v>
      </c>
      <c r="V100" s="2">
        <f t="shared" si="117"/>
        <v>4.2500000000000003E-3</v>
      </c>
      <c r="W100" s="2">
        <f t="shared" si="118"/>
        <v>0</v>
      </c>
      <c r="X100" s="2">
        <f t="shared" si="119"/>
        <v>14.53</v>
      </c>
      <c r="Y100" s="2">
        <f t="shared" si="120"/>
        <v>7.19</v>
      </c>
      <c r="Z100" s="2"/>
      <c r="AA100" s="2">
        <v>16687810</v>
      </c>
      <c r="AB100" s="2">
        <f t="shared" si="121"/>
        <v>91.000500000000002</v>
      </c>
      <c r="AC100" s="2">
        <f t="shared" si="102"/>
        <v>0.18</v>
      </c>
      <c r="AD100" s="2">
        <f>ROUND(((((ET100*1.25))-((EU100*1.25)))+AE100),6)</f>
        <v>1.2124999999999999</v>
      </c>
      <c r="AE100" s="2">
        <f>ROUND(((EU100*1.25)),6)</f>
        <v>0.32500000000000001</v>
      </c>
      <c r="AF100" s="2">
        <f>ROUND(((EV100*1.15)),6)</f>
        <v>89.608000000000004</v>
      </c>
      <c r="AG100" s="2">
        <f t="shared" si="122"/>
        <v>0</v>
      </c>
      <c r="AH100" s="2">
        <f>((EW100*1.15))</f>
        <v>9.3149999999999995</v>
      </c>
      <c r="AI100" s="2">
        <f>((EX100*1.25))</f>
        <v>2.5000000000000001E-2</v>
      </c>
      <c r="AJ100" s="2">
        <f t="shared" si="123"/>
        <v>0</v>
      </c>
      <c r="AK100" s="2">
        <v>79.069999999999993</v>
      </c>
      <c r="AL100" s="2">
        <v>0.18</v>
      </c>
      <c r="AM100" s="2">
        <v>0.97</v>
      </c>
      <c r="AN100" s="2">
        <v>0.26</v>
      </c>
      <c r="AO100" s="2">
        <v>77.92</v>
      </c>
      <c r="AP100" s="2">
        <v>0</v>
      </c>
      <c r="AQ100" s="2">
        <v>8.1</v>
      </c>
      <c r="AR100" s="2">
        <v>0.02</v>
      </c>
      <c r="AS100" s="2">
        <v>0</v>
      </c>
      <c r="AT100" s="2">
        <v>95</v>
      </c>
      <c r="AU100" s="2">
        <v>47</v>
      </c>
      <c r="AV100" s="2">
        <v>1</v>
      </c>
      <c r="AW100" s="2">
        <v>1</v>
      </c>
      <c r="AX100" s="2"/>
      <c r="AY100" s="2"/>
      <c r="AZ100" s="2">
        <v>1</v>
      </c>
      <c r="BA100" s="2">
        <v>1</v>
      </c>
      <c r="BB100" s="2">
        <v>1</v>
      </c>
      <c r="BC100" s="2">
        <v>1</v>
      </c>
      <c r="BD100" s="2" t="s">
        <v>6</v>
      </c>
      <c r="BE100" s="2" t="s">
        <v>6</v>
      </c>
      <c r="BF100" s="2" t="s">
        <v>6</v>
      </c>
      <c r="BG100" s="2" t="s">
        <v>6</v>
      </c>
      <c r="BH100" s="2">
        <v>0</v>
      </c>
      <c r="BI100" s="2">
        <v>1</v>
      </c>
      <c r="BJ100" s="2" t="s">
        <v>165</v>
      </c>
      <c r="BK100" s="2"/>
      <c r="BL100" s="2"/>
      <c r="BM100" s="2">
        <v>15001</v>
      </c>
      <c r="BN100" s="2">
        <v>0</v>
      </c>
      <c r="BO100" s="2" t="s">
        <v>6</v>
      </c>
      <c r="BP100" s="2">
        <v>0</v>
      </c>
      <c r="BQ100" s="2">
        <v>2</v>
      </c>
      <c r="BR100" s="2">
        <v>0</v>
      </c>
      <c r="BS100" s="2">
        <v>1</v>
      </c>
      <c r="BT100" s="2">
        <v>1</v>
      </c>
      <c r="BU100" s="2">
        <v>1</v>
      </c>
      <c r="BV100" s="2">
        <v>1</v>
      </c>
      <c r="BW100" s="2">
        <v>1</v>
      </c>
      <c r="BX100" s="2">
        <v>1</v>
      </c>
      <c r="BY100" s="2" t="s">
        <v>6</v>
      </c>
      <c r="BZ100" s="2">
        <v>105</v>
      </c>
      <c r="CA100" s="2">
        <v>55</v>
      </c>
      <c r="CB100" s="2"/>
      <c r="CC100" s="2"/>
      <c r="CD100" s="2"/>
      <c r="CE100" s="2"/>
      <c r="CF100" s="2">
        <v>0</v>
      </c>
      <c r="CG100" s="2">
        <v>0</v>
      </c>
      <c r="CH100" s="2"/>
      <c r="CI100" s="2"/>
      <c r="CJ100" s="2"/>
      <c r="CK100" s="2"/>
      <c r="CL100" s="2"/>
      <c r="CM100" s="2">
        <v>0</v>
      </c>
      <c r="CN100" s="2" t="s">
        <v>658</v>
      </c>
      <c r="CO100" s="2">
        <v>0</v>
      </c>
      <c r="CP100" s="2">
        <f t="shared" si="124"/>
        <v>15.47</v>
      </c>
      <c r="CQ100" s="2">
        <f t="shared" si="125"/>
        <v>0.18</v>
      </c>
      <c r="CR100" s="2">
        <f t="shared" si="126"/>
        <v>1.2124999999999999</v>
      </c>
      <c r="CS100" s="2">
        <f t="shared" si="127"/>
        <v>0.32500000000000001</v>
      </c>
      <c r="CT100" s="2">
        <f t="shared" si="128"/>
        <v>89.608000000000004</v>
      </c>
      <c r="CU100" s="2">
        <f t="shared" si="129"/>
        <v>0</v>
      </c>
      <c r="CV100" s="2">
        <f t="shared" si="130"/>
        <v>9.3149999999999995</v>
      </c>
      <c r="CW100" s="2">
        <f t="shared" si="131"/>
        <v>2.5000000000000001E-2</v>
      </c>
      <c r="CX100" s="2">
        <f t="shared" si="132"/>
        <v>0</v>
      </c>
      <c r="CY100" s="2">
        <f t="shared" si="133"/>
        <v>14.525500000000001</v>
      </c>
      <c r="CZ100" s="2">
        <f t="shared" si="134"/>
        <v>7.1863000000000001</v>
      </c>
      <c r="DA100" s="2"/>
      <c r="DB100" s="2"/>
      <c r="DC100" s="2" t="s">
        <v>6</v>
      </c>
      <c r="DD100" s="2" t="s">
        <v>6</v>
      </c>
      <c r="DE100" s="2" t="s">
        <v>68</v>
      </c>
      <c r="DF100" s="2" t="s">
        <v>68</v>
      </c>
      <c r="DG100" s="2" t="s">
        <v>69</v>
      </c>
      <c r="DH100" s="2" t="s">
        <v>6</v>
      </c>
      <c r="DI100" s="2" t="s">
        <v>69</v>
      </c>
      <c r="DJ100" s="2" t="s">
        <v>68</v>
      </c>
      <c r="DK100" s="2" t="s">
        <v>6</v>
      </c>
      <c r="DL100" s="2" t="s">
        <v>6</v>
      </c>
      <c r="DM100" s="2" t="s">
        <v>6</v>
      </c>
      <c r="DN100" s="2">
        <v>0</v>
      </c>
      <c r="DO100" s="2">
        <v>0</v>
      </c>
      <c r="DP100" s="2">
        <v>1</v>
      </c>
      <c r="DQ100" s="2">
        <v>1</v>
      </c>
      <c r="DR100" s="2"/>
      <c r="DS100" s="2"/>
      <c r="DT100" s="2"/>
      <c r="DU100" s="2">
        <v>1005</v>
      </c>
      <c r="DV100" s="2" t="s">
        <v>18</v>
      </c>
      <c r="DW100" s="2" t="s">
        <v>18</v>
      </c>
      <c r="DX100" s="2">
        <v>100</v>
      </c>
      <c r="DY100" s="2"/>
      <c r="DZ100" s="2"/>
      <c r="EA100" s="2"/>
      <c r="EB100" s="2"/>
      <c r="EC100" s="2"/>
      <c r="ED100" s="2"/>
      <c r="EE100" s="2">
        <v>16510513</v>
      </c>
      <c r="EF100" s="2">
        <v>2</v>
      </c>
      <c r="EG100" s="2" t="s">
        <v>20</v>
      </c>
      <c r="EH100" s="2">
        <v>0</v>
      </c>
      <c r="EI100" s="2" t="s">
        <v>6</v>
      </c>
      <c r="EJ100" s="2">
        <v>1</v>
      </c>
      <c r="EK100" s="2">
        <v>15001</v>
      </c>
      <c r="EL100" s="2" t="s">
        <v>84</v>
      </c>
      <c r="EM100" s="2" t="s">
        <v>85</v>
      </c>
      <c r="EN100" s="2"/>
      <c r="EO100" s="2" t="s">
        <v>72</v>
      </c>
      <c r="EP100" s="2"/>
      <c r="EQ100" s="2">
        <v>0</v>
      </c>
      <c r="ER100" s="2">
        <v>79.069999999999993</v>
      </c>
      <c r="ES100" s="2">
        <v>0.18</v>
      </c>
      <c r="ET100" s="2">
        <v>0.97</v>
      </c>
      <c r="EU100" s="2">
        <v>0.26</v>
      </c>
      <c r="EV100" s="2">
        <v>77.92</v>
      </c>
      <c r="EW100" s="2">
        <v>8.1</v>
      </c>
      <c r="EX100" s="2">
        <v>0.02</v>
      </c>
      <c r="EY100" s="2">
        <v>0</v>
      </c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>
        <v>0</v>
      </c>
      <c r="FR100" s="2">
        <f t="shared" si="135"/>
        <v>0</v>
      </c>
      <c r="FS100" s="2">
        <v>0</v>
      </c>
      <c r="FT100" s="2" t="s">
        <v>23</v>
      </c>
      <c r="FU100" s="2" t="s">
        <v>24</v>
      </c>
      <c r="FV100" s="2"/>
      <c r="FW100" s="2"/>
      <c r="FX100" s="2">
        <v>94.5</v>
      </c>
      <c r="FY100" s="2">
        <v>46.75</v>
      </c>
      <c r="FZ100" s="2"/>
      <c r="GA100" s="2" t="s">
        <v>6</v>
      </c>
      <c r="GB100" s="2"/>
      <c r="GC100" s="2"/>
      <c r="GD100" s="2">
        <v>0</v>
      </c>
      <c r="GE100" s="2"/>
      <c r="GF100" s="2">
        <v>1138646690</v>
      </c>
      <c r="GG100" s="2">
        <v>2</v>
      </c>
      <c r="GH100" s="2">
        <v>1</v>
      </c>
      <c r="GI100" s="2">
        <v>-2</v>
      </c>
      <c r="GJ100" s="2">
        <v>0</v>
      </c>
      <c r="GK100" s="2">
        <f>ROUND(R100*(R12)/100,2)</f>
        <v>0</v>
      </c>
      <c r="GL100" s="2">
        <f t="shared" si="136"/>
        <v>0</v>
      </c>
      <c r="GM100" s="2">
        <f t="shared" si="137"/>
        <v>37.19</v>
      </c>
      <c r="GN100" s="2">
        <f t="shared" si="138"/>
        <v>37.19</v>
      </c>
      <c r="GO100" s="2">
        <f t="shared" si="139"/>
        <v>0</v>
      </c>
      <c r="GP100" s="2">
        <f t="shared" si="140"/>
        <v>0</v>
      </c>
      <c r="GQ100" s="2"/>
      <c r="GR100" s="2">
        <v>0</v>
      </c>
      <c r="GS100" s="2">
        <v>3</v>
      </c>
      <c r="GT100" s="2">
        <v>0</v>
      </c>
      <c r="GU100" s="2" t="s">
        <v>6</v>
      </c>
      <c r="GV100" s="2">
        <f t="shared" si="141"/>
        <v>0</v>
      </c>
      <c r="GW100" s="2">
        <v>1</v>
      </c>
      <c r="GX100" s="2">
        <f t="shared" si="142"/>
        <v>0</v>
      </c>
      <c r="GY100" s="2"/>
      <c r="GZ100" s="2"/>
      <c r="HA100" s="2">
        <v>0</v>
      </c>
      <c r="HB100" s="2">
        <v>0</v>
      </c>
      <c r="HC100" s="2"/>
      <c r="HD100" s="2"/>
      <c r="HE100" s="2"/>
      <c r="HF100" s="2"/>
      <c r="HG100" s="2"/>
      <c r="HH100" s="2"/>
      <c r="HI100" s="2"/>
      <c r="HJ100" s="2"/>
      <c r="HK100" s="2"/>
      <c r="HL100" s="2"/>
      <c r="HM100" s="2"/>
      <c r="HN100" s="2"/>
      <c r="HO100" s="2"/>
      <c r="HP100" s="2"/>
      <c r="HQ100" s="2"/>
      <c r="HR100" s="2"/>
      <c r="HS100" s="2"/>
      <c r="HT100" s="2"/>
      <c r="HU100" s="2"/>
      <c r="HV100" s="2"/>
      <c r="HW100" s="2"/>
      <c r="HX100" s="2"/>
      <c r="HY100" s="2"/>
      <c r="HZ100" s="2"/>
      <c r="IA100" s="2"/>
      <c r="IB100" s="2"/>
      <c r="IC100" s="2"/>
      <c r="ID100" s="2"/>
      <c r="IE100" s="2"/>
      <c r="IF100" s="2"/>
      <c r="IG100" s="2"/>
      <c r="IH100" s="2"/>
      <c r="II100" s="2"/>
      <c r="IJ100" s="2"/>
      <c r="IK100" s="2">
        <v>0</v>
      </c>
      <c r="IL100" s="2"/>
      <c r="IM100" s="2"/>
      <c r="IN100" s="2"/>
      <c r="IO100" s="2"/>
      <c r="IP100" s="2"/>
      <c r="IQ100" s="2"/>
      <c r="IR100" s="2"/>
      <c r="IS100" s="2"/>
      <c r="IT100" s="2"/>
      <c r="IU100" s="2"/>
    </row>
    <row r="101" spans="1:255" x14ac:dyDescent="0.2">
      <c r="A101">
        <v>17</v>
      </c>
      <c r="B101">
        <v>1</v>
      </c>
      <c r="C101">
        <f>ROW(SmtRes!A176)</f>
        <v>176</v>
      </c>
      <c r="D101">
        <f>ROW(EtalonRes!A160)</f>
        <v>160</v>
      </c>
      <c r="E101" t="s">
        <v>162</v>
      </c>
      <c r="F101" t="s">
        <v>163</v>
      </c>
      <c r="G101" t="s">
        <v>164</v>
      </c>
      <c r="H101" t="s">
        <v>18</v>
      </c>
      <c r="I101">
        <f>ROUND(17/100,9)</f>
        <v>0.17</v>
      </c>
      <c r="J101">
        <v>0</v>
      </c>
      <c r="O101">
        <f t="shared" si="110"/>
        <v>110.3</v>
      </c>
      <c r="P101">
        <f t="shared" si="111"/>
        <v>0.22</v>
      </c>
      <c r="Q101">
        <f t="shared" si="112"/>
        <v>1.47</v>
      </c>
      <c r="R101">
        <f t="shared" si="113"/>
        <v>0.39</v>
      </c>
      <c r="S101">
        <f t="shared" si="114"/>
        <v>108.61</v>
      </c>
      <c r="T101">
        <f t="shared" si="115"/>
        <v>0</v>
      </c>
      <c r="U101">
        <f t="shared" si="116"/>
        <v>1.58355</v>
      </c>
      <c r="V101">
        <f t="shared" si="117"/>
        <v>4.2500000000000003E-3</v>
      </c>
      <c r="W101">
        <f t="shared" si="118"/>
        <v>0</v>
      </c>
      <c r="X101">
        <f t="shared" si="119"/>
        <v>103.55</v>
      </c>
      <c r="Y101">
        <f t="shared" si="120"/>
        <v>51.23</v>
      </c>
      <c r="AA101">
        <v>16687824</v>
      </c>
      <c r="AB101">
        <f t="shared" si="121"/>
        <v>91.000500000000002</v>
      </c>
      <c r="AC101">
        <f t="shared" si="102"/>
        <v>0.18</v>
      </c>
      <c r="AD101">
        <f>ROUND(((((ET101*1.25))-((EU101*1.25)))+AE101),6)</f>
        <v>1.2124999999999999</v>
      </c>
      <c r="AE101">
        <f>ROUND(((EU101*1.25)),6)</f>
        <v>0.32500000000000001</v>
      </c>
      <c r="AF101">
        <f>ROUND(((EV101*1.15)),6)</f>
        <v>89.608000000000004</v>
      </c>
      <c r="AG101">
        <f t="shared" si="122"/>
        <v>0</v>
      </c>
      <c r="AH101">
        <f>((EW101*1.15))</f>
        <v>9.3149999999999995</v>
      </c>
      <c r="AI101">
        <f>((EX101*1.25))</f>
        <v>2.5000000000000001E-2</v>
      </c>
      <c r="AJ101">
        <f t="shared" si="123"/>
        <v>0</v>
      </c>
      <c r="AK101">
        <v>79.069999999999993</v>
      </c>
      <c r="AL101">
        <v>0.18</v>
      </c>
      <c r="AM101">
        <v>0.97</v>
      </c>
      <c r="AN101">
        <v>0.26</v>
      </c>
      <c r="AO101">
        <v>77.92</v>
      </c>
      <c r="AP101">
        <v>0</v>
      </c>
      <c r="AQ101">
        <v>8.1</v>
      </c>
      <c r="AR101">
        <v>0.02</v>
      </c>
      <c r="AS101">
        <v>0</v>
      </c>
      <c r="AT101">
        <v>95</v>
      </c>
      <c r="AU101">
        <v>47</v>
      </c>
      <c r="AV101">
        <v>1</v>
      </c>
      <c r="AW101">
        <v>1</v>
      </c>
      <c r="AZ101">
        <v>7.13</v>
      </c>
      <c r="BA101">
        <v>7.13</v>
      </c>
      <c r="BB101">
        <v>7.13</v>
      </c>
      <c r="BC101">
        <v>7.13</v>
      </c>
      <c r="BD101" t="s">
        <v>6</v>
      </c>
      <c r="BE101" t="s">
        <v>6</v>
      </c>
      <c r="BF101" t="s">
        <v>6</v>
      </c>
      <c r="BG101" t="s">
        <v>6</v>
      </c>
      <c r="BH101">
        <v>0</v>
      </c>
      <c r="BI101">
        <v>1</v>
      </c>
      <c r="BJ101" t="s">
        <v>165</v>
      </c>
      <c r="BM101">
        <v>15001</v>
      </c>
      <c r="BN101">
        <v>0</v>
      </c>
      <c r="BO101" t="s">
        <v>6</v>
      </c>
      <c r="BP101">
        <v>0</v>
      </c>
      <c r="BQ101">
        <v>2</v>
      </c>
      <c r="BR101">
        <v>0</v>
      </c>
      <c r="BS101">
        <v>7.13</v>
      </c>
      <c r="BT101">
        <v>1</v>
      </c>
      <c r="BU101">
        <v>1</v>
      </c>
      <c r="BV101">
        <v>1</v>
      </c>
      <c r="BW101">
        <v>1</v>
      </c>
      <c r="BX101">
        <v>1</v>
      </c>
      <c r="BY101" t="s">
        <v>6</v>
      </c>
      <c r="BZ101">
        <v>105</v>
      </c>
      <c r="CA101">
        <v>55</v>
      </c>
      <c r="CF101">
        <v>0</v>
      </c>
      <c r="CG101">
        <v>0</v>
      </c>
      <c r="CM101">
        <v>0</v>
      </c>
      <c r="CN101" t="s">
        <v>658</v>
      </c>
      <c r="CO101">
        <v>0</v>
      </c>
      <c r="CP101">
        <f t="shared" si="124"/>
        <v>110.3</v>
      </c>
      <c r="CQ101">
        <f t="shared" si="125"/>
        <v>1.2833999999999999</v>
      </c>
      <c r="CR101">
        <f t="shared" si="126"/>
        <v>8.6451249999999984</v>
      </c>
      <c r="CS101">
        <f t="shared" si="127"/>
        <v>2.31725</v>
      </c>
      <c r="CT101">
        <f t="shared" si="128"/>
        <v>638.90503999999999</v>
      </c>
      <c r="CU101">
        <f t="shared" si="129"/>
        <v>0</v>
      </c>
      <c r="CV101">
        <f t="shared" si="130"/>
        <v>9.3149999999999995</v>
      </c>
      <c r="CW101">
        <f t="shared" si="131"/>
        <v>2.5000000000000001E-2</v>
      </c>
      <c r="CX101">
        <f t="shared" si="132"/>
        <v>0</v>
      </c>
      <c r="CY101">
        <f t="shared" si="133"/>
        <v>103.55</v>
      </c>
      <c r="CZ101">
        <f t="shared" si="134"/>
        <v>51.23</v>
      </c>
      <c r="DC101" t="s">
        <v>6</v>
      </c>
      <c r="DD101" t="s">
        <v>6</v>
      </c>
      <c r="DE101" t="s">
        <v>68</v>
      </c>
      <c r="DF101" t="s">
        <v>68</v>
      </c>
      <c r="DG101" t="s">
        <v>69</v>
      </c>
      <c r="DH101" t="s">
        <v>6</v>
      </c>
      <c r="DI101" t="s">
        <v>69</v>
      </c>
      <c r="DJ101" t="s">
        <v>68</v>
      </c>
      <c r="DK101" t="s">
        <v>6</v>
      </c>
      <c r="DL101" t="s">
        <v>6</v>
      </c>
      <c r="DM101" t="s">
        <v>6</v>
      </c>
      <c r="DN101">
        <v>0</v>
      </c>
      <c r="DO101">
        <v>0</v>
      </c>
      <c r="DP101">
        <v>1</v>
      </c>
      <c r="DQ101">
        <v>1</v>
      </c>
      <c r="DU101">
        <v>1005</v>
      </c>
      <c r="DV101" t="s">
        <v>18</v>
      </c>
      <c r="DW101" t="s">
        <v>18</v>
      </c>
      <c r="DX101">
        <v>100</v>
      </c>
      <c r="EE101">
        <v>16510513</v>
      </c>
      <c r="EF101">
        <v>2</v>
      </c>
      <c r="EG101" t="s">
        <v>20</v>
      </c>
      <c r="EH101">
        <v>0</v>
      </c>
      <c r="EI101" t="s">
        <v>6</v>
      </c>
      <c r="EJ101">
        <v>1</v>
      </c>
      <c r="EK101">
        <v>15001</v>
      </c>
      <c r="EL101" t="s">
        <v>84</v>
      </c>
      <c r="EM101" t="s">
        <v>85</v>
      </c>
      <c r="EO101" t="s">
        <v>72</v>
      </c>
      <c r="EQ101">
        <v>0</v>
      </c>
      <c r="ER101">
        <v>79.069999999999993</v>
      </c>
      <c r="ES101">
        <v>0.18</v>
      </c>
      <c r="ET101">
        <v>0.97</v>
      </c>
      <c r="EU101">
        <v>0.26</v>
      </c>
      <c r="EV101">
        <v>77.92</v>
      </c>
      <c r="EW101">
        <v>8.1</v>
      </c>
      <c r="EX101">
        <v>0.02</v>
      </c>
      <c r="EY101">
        <v>0</v>
      </c>
      <c r="FQ101">
        <v>0</v>
      </c>
      <c r="FR101">
        <f t="shared" si="135"/>
        <v>0</v>
      </c>
      <c r="FS101">
        <v>0</v>
      </c>
      <c r="FT101" t="s">
        <v>23</v>
      </c>
      <c r="FU101" t="s">
        <v>24</v>
      </c>
      <c r="FX101">
        <v>94.5</v>
      </c>
      <c r="FY101">
        <v>46.75</v>
      </c>
      <c r="GA101" t="s">
        <v>6</v>
      </c>
      <c r="GD101">
        <v>0</v>
      </c>
      <c r="GF101">
        <v>1138646690</v>
      </c>
      <c r="GG101">
        <v>1</v>
      </c>
      <c r="GH101">
        <v>1</v>
      </c>
      <c r="GI101">
        <v>4</v>
      </c>
      <c r="GJ101">
        <v>0</v>
      </c>
      <c r="GK101">
        <f>ROUND(R101*(S12)/100,2)</f>
        <v>0</v>
      </c>
      <c r="GL101">
        <f t="shared" si="136"/>
        <v>0</v>
      </c>
      <c r="GM101">
        <f t="shared" si="137"/>
        <v>265.08</v>
      </c>
      <c r="GN101">
        <f t="shared" si="138"/>
        <v>265.08</v>
      </c>
      <c r="GO101">
        <f t="shared" si="139"/>
        <v>0</v>
      </c>
      <c r="GP101">
        <f t="shared" si="140"/>
        <v>0</v>
      </c>
      <c r="GR101">
        <v>0</v>
      </c>
      <c r="GS101">
        <v>3</v>
      </c>
      <c r="GT101">
        <v>0</v>
      </c>
      <c r="GU101" t="s">
        <v>6</v>
      </c>
      <c r="GV101">
        <f t="shared" si="141"/>
        <v>0</v>
      </c>
      <c r="GW101">
        <v>1</v>
      </c>
      <c r="GX101">
        <f t="shared" si="142"/>
        <v>0</v>
      </c>
      <c r="HA101">
        <v>0</v>
      </c>
      <c r="HB101">
        <v>0</v>
      </c>
      <c r="IK101">
        <v>0</v>
      </c>
    </row>
    <row r="102" spans="1:255" x14ac:dyDescent="0.2">
      <c r="A102" s="2">
        <v>18</v>
      </c>
      <c r="B102" s="2">
        <v>1</v>
      </c>
      <c r="C102" s="2">
        <v>169</v>
      </c>
      <c r="D102" s="2"/>
      <c r="E102" s="2" t="s">
        <v>166</v>
      </c>
      <c r="F102" s="2" t="s">
        <v>159</v>
      </c>
      <c r="G102" s="2" t="s">
        <v>160</v>
      </c>
      <c r="H102" s="2" t="s">
        <v>46</v>
      </c>
      <c r="I102" s="2">
        <f>I100*J102</f>
        <v>2.2100000000000002E-3</v>
      </c>
      <c r="J102" s="2">
        <v>1.2999999999999999E-2</v>
      </c>
      <c r="K102" s="2"/>
      <c r="L102" s="2"/>
      <c r="M102" s="2"/>
      <c r="N102" s="2"/>
      <c r="O102" s="2">
        <f t="shared" si="110"/>
        <v>0</v>
      </c>
      <c r="P102" s="2">
        <f t="shared" si="111"/>
        <v>0</v>
      </c>
      <c r="Q102" s="2">
        <f t="shared" si="112"/>
        <v>0</v>
      </c>
      <c r="R102" s="2">
        <f t="shared" si="113"/>
        <v>0</v>
      </c>
      <c r="S102" s="2">
        <f t="shared" si="114"/>
        <v>0</v>
      </c>
      <c r="T102" s="2">
        <f t="shared" si="115"/>
        <v>0</v>
      </c>
      <c r="U102" s="2">
        <f t="shared" si="116"/>
        <v>0</v>
      </c>
      <c r="V102" s="2">
        <f t="shared" si="117"/>
        <v>0</v>
      </c>
      <c r="W102" s="2">
        <f t="shared" si="118"/>
        <v>0</v>
      </c>
      <c r="X102" s="2">
        <f t="shared" si="119"/>
        <v>0</v>
      </c>
      <c r="Y102" s="2">
        <f t="shared" si="120"/>
        <v>0</v>
      </c>
      <c r="Z102" s="2"/>
      <c r="AA102" s="2">
        <v>16687810</v>
      </c>
      <c r="AB102" s="2">
        <f t="shared" si="121"/>
        <v>0</v>
      </c>
      <c r="AC102" s="2">
        <f t="shared" si="102"/>
        <v>0</v>
      </c>
      <c r="AD102" s="2">
        <f>ROUND((((ET102)-(EU102))+AE102),6)</f>
        <v>0</v>
      </c>
      <c r="AE102" s="2">
        <f t="shared" ref="AE102:AF105" si="145">ROUND((EU102),6)</f>
        <v>0</v>
      </c>
      <c r="AF102" s="2">
        <f t="shared" si="145"/>
        <v>0</v>
      </c>
      <c r="AG102" s="2">
        <f t="shared" si="122"/>
        <v>0</v>
      </c>
      <c r="AH102" s="2">
        <f t="shared" ref="AH102:AI105" si="146">(EW102)</f>
        <v>0</v>
      </c>
      <c r="AI102" s="2">
        <f t="shared" si="146"/>
        <v>0</v>
      </c>
      <c r="AJ102" s="2">
        <f t="shared" si="123"/>
        <v>0</v>
      </c>
      <c r="AK102" s="2">
        <v>0</v>
      </c>
      <c r="AL102" s="2">
        <v>0</v>
      </c>
      <c r="AM102" s="2">
        <v>0</v>
      </c>
      <c r="AN102" s="2">
        <v>0</v>
      </c>
      <c r="AO102" s="2">
        <v>0</v>
      </c>
      <c r="AP102" s="2">
        <v>0</v>
      </c>
      <c r="AQ102" s="2">
        <v>0</v>
      </c>
      <c r="AR102" s="2">
        <v>0</v>
      </c>
      <c r="AS102" s="2">
        <v>0</v>
      </c>
      <c r="AT102" s="2">
        <v>95</v>
      </c>
      <c r="AU102" s="2">
        <v>47</v>
      </c>
      <c r="AV102" s="2">
        <v>1</v>
      </c>
      <c r="AW102" s="2">
        <v>1</v>
      </c>
      <c r="AX102" s="2"/>
      <c r="AY102" s="2"/>
      <c r="AZ102" s="2">
        <v>1</v>
      </c>
      <c r="BA102" s="2">
        <v>1</v>
      </c>
      <c r="BB102" s="2">
        <v>1</v>
      </c>
      <c r="BC102" s="2">
        <v>1</v>
      </c>
      <c r="BD102" s="2" t="s">
        <v>6</v>
      </c>
      <c r="BE102" s="2" t="s">
        <v>6</v>
      </c>
      <c r="BF102" s="2" t="s">
        <v>6</v>
      </c>
      <c r="BG102" s="2" t="s">
        <v>6</v>
      </c>
      <c r="BH102" s="2">
        <v>3</v>
      </c>
      <c r="BI102" s="2">
        <v>1</v>
      </c>
      <c r="BJ102" s="2" t="s">
        <v>6</v>
      </c>
      <c r="BK102" s="2"/>
      <c r="BL102" s="2"/>
      <c r="BM102" s="2">
        <v>15001</v>
      </c>
      <c r="BN102" s="2">
        <v>0</v>
      </c>
      <c r="BO102" s="2" t="s">
        <v>6</v>
      </c>
      <c r="BP102" s="2">
        <v>0</v>
      </c>
      <c r="BQ102" s="2">
        <v>2</v>
      </c>
      <c r="BR102" s="2">
        <v>0</v>
      </c>
      <c r="BS102" s="2">
        <v>1</v>
      </c>
      <c r="BT102" s="2">
        <v>1</v>
      </c>
      <c r="BU102" s="2">
        <v>1</v>
      </c>
      <c r="BV102" s="2">
        <v>1</v>
      </c>
      <c r="BW102" s="2">
        <v>1</v>
      </c>
      <c r="BX102" s="2">
        <v>1</v>
      </c>
      <c r="BY102" s="2" t="s">
        <v>6</v>
      </c>
      <c r="BZ102" s="2">
        <v>105</v>
      </c>
      <c r="CA102" s="2">
        <v>55</v>
      </c>
      <c r="CB102" s="2"/>
      <c r="CC102" s="2"/>
      <c r="CD102" s="2"/>
      <c r="CE102" s="2"/>
      <c r="CF102" s="2">
        <v>0</v>
      </c>
      <c r="CG102" s="2">
        <v>0</v>
      </c>
      <c r="CH102" s="2"/>
      <c r="CI102" s="2"/>
      <c r="CJ102" s="2"/>
      <c r="CK102" s="2"/>
      <c r="CL102" s="2"/>
      <c r="CM102" s="2">
        <v>0</v>
      </c>
      <c r="CN102" s="2" t="s">
        <v>6</v>
      </c>
      <c r="CO102" s="2">
        <v>0</v>
      </c>
      <c r="CP102" s="2">
        <f t="shared" si="124"/>
        <v>0</v>
      </c>
      <c r="CQ102" s="2">
        <f t="shared" si="125"/>
        <v>0</v>
      </c>
      <c r="CR102" s="2">
        <f t="shared" si="126"/>
        <v>0</v>
      </c>
      <c r="CS102" s="2">
        <f t="shared" si="127"/>
        <v>0</v>
      </c>
      <c r="CT102" s="2">
        <f t="shared" si="128"/>
        <v>0</v>
      </c>
      <c r="CU102" s="2">
        <f t="shared" si="129"/>
        <v>0</v>
      </c>
      <c r="CV102" s="2">
        <f t="shared" si="130"/>
        <v>0</v>
      </c>
      <c r="CW102" s="2">
        <f t="shared" si="131"/>
        <v>0</v>
      </c>
      <c r="CX102" s="2">
        <f t="shared" si="132"/>
        <v>0</v>
      </c>
      <c r="CY102" s="2">
        <f t="shared" si="133"/>
        <v>0</v>
      </c>
      <c r="CZ102" s="2">
        <f t="shared" si="134"/>
        <v>0</v>
      </c>
      <c r="DA102" s="2"/>
      <c r="DB102" s="2"/>
      <c r="DC102" s="2" t="s">
        <v>6</v>
      </c>
      <c r="DD102" s="2" t="s">
        <v>6</v>
      </c>
      <c r="DE102" s="2" t="s">
        <v>6</v>
      </c>
      <c r="DF102" s="2" t="s">
        <v>6</v>
      </c>
      <c r="DG102" s="2" t="s">
        <v>6</v>
      </c>
      <c r="DH102" s="2" t="s">
        <v>6</v>
      </c>
      <c r="DI102" s="2" t="s">
        <v>6</v>
      </c>
      <c r="DJ102" s="2" t="s">
        <v>6</v>
      </c>
      <c r="DK102" s="2" t="s">
        <v>6</v>
      </c>
      <c r="DL102" s="2" t="s">
        <v>6</v>
      </c>
      <c r="DM102" s="2" t="s">
        <v>6</v>
      </c>
      <c r="DN102" s="2">
        <v>0</v>
      </c>
      <c r="DO102" s="2">
        <v>0</v>
      </c>
      <c r="DP102" s="2">
        <v>1</v>
      </c>
      <c r="DQ102" s="2">
        <v>1</v>
      </c>
      <c r="DR102" s="2"/>
      <c r="DS102" s="2"/>
      <c r="DT102" s="2"/>
      <c r="DU102" s="2">
        <v>1009</v>
      </c>
      <c r="DV102" s="2" t="s">
        <v>46</v>
      </c>
      <c r="DW102" s="2" t="s">
        <v>46</v>
      </c>
      <c r="DX102" s="2">
        <v>1000</v>
      </c>
      <c r="DY102" s="2"/>
      <c r="DZ102" s="2"/>
      <c r="EA102" s="2"/>
      <c r="EB102" s="2"/>
      <c r="EC102" s="2"/>
      <c r="ED102" s="2"/>
      <c r="EE102" s="2">
        <v>16510513</v>
      </c>
      <c r="EF102" s="2">
        <v>2</v>
      </c>
      <c r="EG102" s="2" t="s">
        <v>20</v>
      </c>
      <c r="EH102" s="2">
        <v>0</v>
      </c>
      <c r="EI102" s="2" t="s">
        <v>6</v>
      </c>
      <c r="EJ102" s="2">
        <v>1</v>
      </c>
      <c r="EK102" s="2">
        <v>15001</v>
      </c>
      <c r="EL102" s="2" t="s">
        <v>84</v>
      </c>
      <c r="EM102" s="2" t="s">
        <v>85</v>
      </c>
      <c r="EN102" s="2"/>
      <c r="EO102" s="2" t="s">
        <v>6</v>
      </c>
      <c r="EP102" s="2"/>
      <c r="EQ102" s="2">
        <v>0</v>
      </c>
      <c r="ER102" s="2">
        <v>0</v>
      </c>
      <c r="ES102" s="2">
        <v>0</v>
      </c>
      <c r="ET102" s="2">
        <v>0</v>
      </c>
      <c r="EU102" s="2">
        <v>0</v>
      </c>
      <c r="EV102" s="2">
        <v>0</v>
      </c>
      <c r="EW102" s="2">
        <v>0</v>
      </c>
      <c r="EX102" s="2">
        <v>0</v>
      </c>
      <c r="EY102" s="2"/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>
        <v>0</v>
      </c>
      <c r="FR102" s="2">
        <f t="shared" si="135"/>
        <v>0</v>
      </c>
      <c r="FS102" s="2">
        <v>0</v>
      </c>
      <c r="FT102" s="2" t="s">
        <v>23</v>
      </c>
      <c r="FU102" s="2" t="s">
        <v>24</v>
      </c>
      <c r="FV102" s="2"/>
      <c r="FW102" s="2"/>
      <c r="FX102" s="2">
        <v>94.5</v>
      </c>
      <c r="FY102" s="2">
        <v>46.75</v>
      </c>
      <c r="FZ102" s="2"/>
      <c r="GA102" s="2" t="s">
        <v>6</v>
      </c>
      <c r="GB102" s="2"/>
      <c r="GC102" s="2"/>
      <c r="GD102" s="2">
        <v>0</v>
      </c>
      <c r="GE102" s="2"/>
      <c r="GF102" s="2">
        <v>-1212923053</v>
      </c>
      <c r="GG102" s="2">
        <v>2</v>
      </c>
      <c r="GH102" s="2">
        <v>1</v>
      </c>
      <c r="GI102" s="2">
        <v>-2</v>
      </c>
      <c r="GJ102" s="2">
        <v>0</v>
      </c>
      <c r="GK102" s="2">
        <f>ROUND(R102*(R12)/100,2)</f>
        <v>0</v>
      </c>
      <c r="GL102" s="2">
        <f t="shared" si="136"/>
        <v>0</v>
      </c>
      <c r="GM102" s="2">
        <f t="shared" si="137"/>
        <v>0</v>
      </c>
      <c r="GN102" s="2">
        <f t="shared" si="138"/>
        <v>0</v>
      </c>
      <c r="GO102" s="2">
        <f t="shared" si="139"/>
        <v>0</v>
      </c>
      <c r="GP102" s="2">
        <f t="shared" si="140"/>
        <v>0</v>
      </c>
      <c r="GQ102" s="2"/>
      <c r="GR102" s="2">
        <v>0</v>
      </c>
      <c r="GS102" s="2">
        <v>3</v>
      </c>
      <c r="GT102" s="2">
        <v>0</v>
      </c>
      <c r="GU102" s="2" t="s">
        <v>6</v>
      </c>
      <c r="GV102" s="2">
        <f t="shared" si="141"/>
        <v>0</v>
      </c>
      <c r="GW102" s="2">
        <v>1</v>
      </c>
      <c r="GX102" s="2">
        <f t="shared" si="142"/>
        <v>0</v>
      </c>
      <c r="GY102" s="2"/>
      <c r="GZ102" s="2"/>
      <c r="HA102" s="2">
        <v>0</v>
      </c>
      <c r="HB102" s="2">
        <v>0</v>
      </c>
      <c r="HC102" s="2"/>
      <c r="HD102" s="2"/>
      <c r="HE102" s="2"/>
      <c r="HF102" s="2"/>
      <c r="HG102" s="2"/>
      <c r="HH102" s="2"/>
      <c r="HI102" s="2"/>
      <c r="HJ102" s="2"/>
      <c r="HK102" s="2"/>
      <c r="HL102" s="2"/>
      <c r="HM102" s="2"/>
      <c r="HN102" s="2"/>
      <c r="HO102" s="2"/>
      <c r="HP102" s="2"/>
      <c r="HQ102" s="2"/>
      <c r="HR102" s="2"/>
      <c r="HS102" s="2"/>
      <c r="HT102" s="2"/>
      <c r="HU102" s="2"/>
      <c r="HV102" s="2"/>
      <c r="HW102" s="2"/>
      <c r="HX102" s="2"/>
      <c r="HY102" s="2"/>
      <c r="HZ102" s="2"/>
      <c r="IA102" s="2"/>
      <c r="IB102" s="2"/>
      <c r="IC102" s="2"/>
      <c r="ID102" s="2"/>
      <c r="IE102" s="2"/>
      <c r="IF102" s="2"/>
      <c r="IG102" s="2"/>
      <c r="IH102" s="2"/>
      <c r="II102" s="2"/>
      <c r="IJ102" s="2"/>
      <c r="IK102" s="2">
        <v>0</v>
      </c>
      <c r="IL102" s="2"/>
      <c r="IM102" s="2"/>
      <c r="IN102" s="2"/>
      <c r="IO102" s="2"/>
      <c r="IP102" s="2"/>
      <c r="IQ102" s="2"/>
      <c r="IR102" s="2"/>
      <c r="IS102" s="2"/>
      <c r="IT102" s="2"/>
      <c r="IU102" s="2"/>
    </row>
    <row r="103" spans="1:255" x14ac:dyDescent="0.2">
      <c r="A103">
        <v>18</v>
      </c>
      <c r="B103">
        <v>1</v>
      </c>
      <c r="C103">
        <v>176</v>
      </c>
      <c r="E103" t="s">
        <v>166</v>
      </c>
      <c r="F103" t="s">
        <v>159</v>
      </c>
      <c r="G103" t="s">
        <v>160</v>
      </c>
      <c r="H103" t="s">
        <v>46</v>
      </c>
      <c r="I103">
        <f>I101*J103</f>
        <v>2.2100000000000002E-3</v>
      </c>
      <c r="J103">
        <v>1.2999999999999999E-2</v>
      </c>
      <c r="O103">
        <f t="shared" si="110"/>
        <v>0</v>
      </c>
      <c r="P103">
        <f t="shared" si="111"/>
        <v>0</v>
      </c>
      <c r="Q103">
        <f t="shared" si="112"/>
        <v>0</v>
      </c>
      <c r="R103">
        <f t="shared" si="113"/>
        <v>0</v>
      </c>
      <c r="S103">
        <f t="shared" si="114"/>
        <v>0</v>
      </c>
      <c r="T103">
        <f t="shared" si="115"/>
        <v>0</v>
      </c>
      <c r="U103">
        <f t="shared" si="116"/>
        <v>0</v>
      </c>
      <c r="V103">
        <f t="shared" si="117"/>
        <v>0</v>
      </c>
      <c r="W103">
        <f t="shared" si="118"/>
        <v>0</v>
      </c>
      <c r="X103">
        <f t="shared" si="119"/>
        <v>0</v>
      </c>
      <c r="Y103">
        <f t="shared" si="120"/>
        <v>0</v>
      </c>
      <c r="AA103">
        <v>16687824</v>
      </c>
      <c r="AB103">
        <f t="shared" si="121"/>
        <v>0</v>
      </c>
      <c r="AC103">
        <f t="shared" si="102"/>
        <v>0</v>
      </c>
      <c r="AD103">
        <f>ROUND((((ET103)-(EU103))+AE103),6)</f>
        <v>0</v>
      </c>
      <c r="AE103">
        <f t="shared" si="145"/>
        <v>0</v>
      </c>
      <c r="AF103">
        <f t="shared" si="145"/>
        <v>0</v>
      </c>
      <c r="AG103">
        <f t="shared" si="122"/>
        <v>0</v>
      </c>
      <c r="AH103">
        <f t="shared" si="146"/>
        <v>0</v>
      </c>
      <c r="AI103">
        <f t="shared" si="146"/>
        <v>0</v>
      </c>
      <c r="AJ103">
        <f t="shared" si="123"/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95</v>
      </c>
      <c r="AU103">
        <v>47</v>
      </c>
      <c r="AV103">
        <v>1</v>
      </c>
      <c r="AW103">
        <v>1</v>
      </c>
      <c r="AZ103">
        <v>7.13</v>
      </c>
      <c r="BA103">
        <v>1</v>
      </c>
      <c r="BB103">
        <v>1</v>
      </c>
      <c r="BC103">
        <v>7.13</v>
      </c>
      <c r="BD103" t="s">
        <v>6</v>
      </c>
      <c r="BE103" t="s">
        <v>6</v>
      </c>
      <c r="BF103" t="s">
        <v>6</v>
      </c>
      <c r="BG103" t="s">
        <v>6</v>
      </c>
      <c r="BH103">
        <v>3</v>
      </c>
      <c r="BI103">
        <v>1</v>
      </c>
      <c r="BJ103" t="s">
        <v>6</v>
      </c>
      <c r="BM103">
        <v>15001</v>
      </c>
      <c r="BN103">
        <v>0</v>
      </c>
      <c r="BO103" t="s">
        <v>6</v>
      </c>
      <c r="BP103">
        <v>0</v>
      </c>
      <c r="BQ103">
        <v>2</v>
      </c>
      <c r="BR103">
        <v>0</v>
      </c>
      <c r="BS103">
        <v>1</v>
      </c>
      <c r="BT103">
        <v>1</v>
      </c>
      <c r="BU103">
        <v>1</v>
      </c>
      <c r="BV103">
        <v>1</v>
      </c>
      <c r="BW103">
        <v>1</v>
      </c>
      <c r="BX103">
        <v>1</v>
      </c>
      <c r="BY103" t="s">
        <v>6</v>
      </c>
      <c r="BZ103">
        <v>105</v>
      </c>
      <c r="CA103">
        <v>55</v>
      </c>
      <c r="CF103">
        <v>0</v>
      </c>
      <c r="CG103">
        <v>0</v>
      </c>
      <c r="CM103">
        <v>0</v>
      </c>
      <c r="CN103" t="s">
        <v>6</v>
      </c>
      <c r="CO103">
        <v>0</v>
      </c>
      <c r="CP103">
        <f t="shared" si="124"/>
        <v>0</v>
      </c>
      <c r="CQ103">
        <f t="shared" si="125"/>
        <v>0</v>
      </c>
      <c r="CR103">
        <f t="shared" si="126"/>
        <v>0</v>
      </c>
      <c r="CS103">
        <f t="shared" si="127"/>
        <v>0</v>
      </c>
      <c r="CT103">
        <f t="shared" si="128"/>
        <v>0</v>
      </c>
      <c r="CU103">
        <f t="shared" si="129"/>
        <v>0</v>
      </c>
      <c r="CV103">
        <f t="shared" si="130"/>
        <v>0</v>
      </c>
      <c r="CW103">
        <f t="shared" si="131"/>
        <v>0</v>
      </c>
      <c r="CX103">
        <f t="shared" si="132"/>
        <v>0</v>
      </c>
      <c r="CY103">
        <f t="shared" si="133"/>
        <v>0</v>
      </c>
      <c r="CZ103">
        <f t="shared" si="134"/>
        <v>0</v>
      </c>
      <c r="DC103" t="s">
        <v>6</v>
      </c>
      <c r="DD103" t="s">
        <v>6</v>
      </c>
      <c r="DE103" t="s">
        <v>6</v>
      </c>
      <c r="DF103" t="s">
        <v>6</v>
      </c>
      <c r="DG103" t="s">
        <v>6</v>
      </c>
      <c r="DH103" t="s">
        <v>6</v>
      </c>
      <c r="DI103" t="s">
        <v>6</v>
      </c>
      <c r="DJ103" t="s">
        <v>6</v>
      </c>
      <c r="DK103" t="s">
        <v>6</v>
      </c>
      <c r="DL103" t="s">
        <v>6</v>
      </c>
      <c r="DM103" t="s">
        <v>6</v>
      </c>
      <c r="DN103">
        <v>0</v>
      </c>
      <c r="DO103">
        <v>0</v>
      </c>
      <c r="DP103">
        <v>1</v>
      </c>
      <c r="DQ103">
        <v>1</v>
      </c>
      <c r="DU103">
        <v>1009</v>
      </c>
      <c r="DV103" t="s">
        <v>46</v>
      </c>
      <c r="DW103" t="s">
        <v>46</v>
      </c>
      <c r="DX103">
        <v>1000</v>
      </c>
      <c r="EE103">
        <v>16510513</v>
      </c>
      <c r="EF103">
        <v>2</v>
      </c>
      <c r="EG103" t="s">
        <v>20</v>
      </c>
      <c r="EH103">
        <v>0</v>
      </c>
      <c r="EI103" t="s">
        <v>6</v>
      </c>
      <c r="EJ103">
        <v>1</v>
      </c>
      <c r="EK103">
        <v>15001</v>
      </c>
      <c r="EL103" t="s">
        <v>84</v>
      </c>
      <c r="EM103" t="s">
        <v>85</v>
      </c>
      <c r="EO103" t="s">
        <v>6</v>
      </c>
      <c r="EQ103">
        <v>0</v>
      </c>
      <c r="ER103">
        <v>0</v>
      </c>
      <c r="ES103">
        <v>0</v>
      </c>
      <c r="ET103">
        <v>0</v>
      </c>
      <c r="EU103">
        <v>0</v>
      </c>
      <c r="EV103">
        <v>0</v>
      </c>
      <c r="EW103">
        <v>0</v>
      </c>
      <c r="EX103">
        <v>0</v>
      </c>
      <c r="FQ103">
        <v>0</v>
      </c>
      <c r="FR103">
        <f t="shared" si="135"/>
        <v>0</v>
      </c>
      <c r="FS103">
        <v>0</v>
      </c>
      <c r="FT103" t="s">
        <v>23</v>
      </c>
      <c r="FU103" t="s">
        <v>24</v>
      </c>
      <c r="FX103">
        <v>94.5</v>
      </c>
      <c r="FY103">
        <v>46.75</v>
      </c>
      <c r="GA103" t="s">
        <v>6</v>
      </c>
      <c r="GD103">
        <v>0</v>
      </c>
      <c r="GF103">
        <v>-1212923053</v>
      </c>
      <c r="GG103">
        <v>1</v>
      </c>
      <c r="GH103">
        <v>1</v>
      </c>
      <c r="GI103">
        <v>4</v>
      </c>
      <c r="GJ103">
        <v>0</v>
      </c>
      <c r="GK103">
        <f>ROUND(R103*(S12)/100,2)</f>
        <v>0</v>
      </c>
      <c r="GL103">
        <f t="shared" si="136"/>
        <v>0</v>
      </c>
      <c r="GM103">
        <f t="shared" si="137"/>
        <v>0</v>
      </c>
      <c r="GN103">
        <f t="shared" si="138"/>
        <v>0</v>
      </c>
      <c r="GO103">
        <f t="shared" si="139"/>
        <v>0</v>
      </c>
      <c r="GP103">
        <f t="shared" si="140"/>
        <v>0</v>
      </c>
      <c r="GR103">
        <v>0</v>
      </c>
      <c r="GS103">
        <v>3</v>
      </c>
      <c r="GT103">
        <v>0</v>
      </c>
      <c r="GU103" t="s">
        <v>6</v>
      </c>
      <c r="GV103">
        <f t="shared" si="141"/>
        <v>0</v>
      </c>
      <c r="GW103">
        <v>1</v>
      </c>
      <c r="GX103">
        <f t="shared" si="142"/>
        <v>0</v>
      </c>
      <c r="HA103">
        <v>0</v>
      </c>
      <c r="HB103">
        <v>0</v>
      </c>
      <c r="IK103">
        <v>0</v>
      </c>
    </row>
    <row r="104" spans="1:255" x14ac:dyDescent="0.2">
      <c r="A104" s="2">
        <v>18</v>
      </c>
      <c r="B104" s="2">
        <v>1</v>
      </c>
      <c r="C104" s="2">
        <v>168</v>
      </c>
      <c r="D104" s="2"/>
      <c r="E104" s="2" t="s">
        <v>167</v>
      </c>
      <c r="F104" s="2" t="s">
        <v>49</v>
      </c>
      <c r="G104" s="2" t="s">
        <v>50</v>
      </c>
      <c r="H104" s="2" t="s">
        <v>51</v>
      </c>
      <c r="I104" s="2">
        <f>I100*J104</f>
        <v>2.21</v>
      </c>
      <c r="J104" s="2">
        <v>12.999999999999998</v>
      </c>
      <c r="K104" s="2"/>
      <c r="L104" s="2"/>
      <c r="M104" s="2"/>
      <c r="N104" s="2"/>
      <c r="O104" s="2">
        <f t="shared" si="110"/>
        <v>33.35</v>
      </c>
      <c r="P104" s="2">
        <f t="shared" si="111"/>
        <v>33.35</v>
      </c>
      <c r="Q104" s="2">
        <f t="shared" si="112"/>
        <v>0</v>
      </c>
      <c r="R104" s="2">
        <f t="shared" si="113"/>
        <v>0</v>
      </c>
      <c r="S104" s="2">
        <f t="shared" si="114"/>
        <v>0</v>
      </c>
      <c r="T104" s="2">
        <f t="shared" si="115"/>
        <v>0</v>
      </c>
      <c r="U104" s="2">
        <f t="shared" si="116"/>
        <v>0</v>
      </c>
      <c r="V104" s="2">
        <f t="shared" si="117"/>
        <v>0</v>
      </c>
      <c r="W104" s="2">
        <f t="shared" si="118"/>
        <v>0</v>
      </c>
      <c r="X104" s="2">
        <f t="shared" si="119"/>
        <v>0</v>
      </c>
      <c r="Y104" s="2">
        <f t="shared" si="120"/>
        <v>0</v>
      </c>
      <c r="Z104" s="2"/>
      <c r="AA104" s="2">
        <v>16687810</v>
      </c>
      <c r="AB104" s="2">
        <f t="shared" si="121"/>
        <v>15.09</v>
      </c>
      <c r="AC104" s="2">
        <f t="shared" ref="AC104:AC135" si="147">ROUND((ES104),6)</f>
        <v>15.09</v>
      </c>
      <c r="AD104" s="2">
        <f>ROUND((((ET104)-(EU104))+AE104),6)</f>
        <v>0</v>
      </c>
      <c r="AE104" s="2">
        <f t="shared" si="145"/>
        <v>0</v>
      </c>
      <c r="AF104" s="2">
        <f t="shared" si="145"/>
        <v>0</v>
      </c>
      <c r="AG104" s="2">
        <f t="shared" si="122"/>
        <v>0</v>
      </c>
      <c r="AH104" s="2">
        <f t="shared" si="146"/>
        <v>0</v>
      </c>
      <c r="AI104" s="2">
        <f t="shared" si="146"/>
        <v>0</v>
      </c>
      <c r="AJ104" s="2">
        <f t="shared" si="123"/>
        <v>0</v>
      </c>
      <c r="AK104" s="2">
        <v>15.09</v>
      </c>
      <c r="AL104" s="2">
        <v>15.09</v>
      </c>
      <c r="AM104" s="2">
        <v>0</v>
      </c>
      <c r="AN104" s="2">
        <v>0</v>
      </c>
      <c r="AO104" s="2">
        <v>0</v>
      </c>
      <c r="AP104" s="2">
        <v>0</v>
      </c>
      <c r="AQ104" s="2">
        <v>0</v>
      </c>
      <c r="AR104" s="2">
        <v>0</v>
      </c>
      <c r="AS104" s="2">
        <v>0</v>
      </c>
      <c r="AT104" s="2">
        <v>80</v>
      </c>
      <c r="AU104" s="2">
        <v>50</v>
      </c>
      <c r="AV104" s="2">
        <v>1</v>
      </c>
      <c r="AW104" s="2">
        <v>1</v>
      </c>
      <c r="AX104" s="2"/>
      <c r="AY104" s="2"/>
      <c r="AZ104" s="2">
        <v>1</v>
      </c>
      <c r="BA104" s="2">
        <v>1</v>
      </c>
      <c r="BB104" s="2">
        <v>1</v>
      </c>
      <c r="BC104" s="2">
        <v>1</v>
      </c>
      <c r="BD104" s="2" t="s">
        <v>6</v>
      </c>
      <c r="BE104" s="2" t="s">
        <v>6</v>
      </c>
      <c r="BF104" s="2" t="s">
        <v>6</v>
      </c>
      <c r="BG104" s="2" t="s">
        <v>6</v>
      </c>
      <c r="BH104" s="2">
        <v>3</v>
      </c>
      <c r="BI104" s="2">
        <v>1</v>
      </c>
      <c r="BJ104" s="2" t="s">
        <v>52</v>
      </c>
      <c r="BK104" s="2"/>
      <c r="BL104" s="2"/>
      <c r="BM104" s="2">
        <v>62001</v>
      </c>
      <c r="BN104" s="2">
        <v>0</v>
      </c>
      <c r="BO104" s="2" t="s">
        <v>6</v>
      </c>
      <c r="BP104" s="2">
        <v>0</v>
      </c>
      <c r="BQ104" s="2">
        <v>6</v>
      </c>
      <c r="BR104" s="2">
        <v>0</v>
      </c>
      <c r="BS104" s="2">
        <v>1</v>
      </c>
      <c r="BT104" s="2">
        <v>1</v>
      </c>
      <c r="BU104" s="2">
        <v>1</v>
      </c>
      <c r="BV104" s="2">
        <v>1</v>
      </c>
      <c r="BW104" s="2">
        <v>1</v>
      </c>
      <c r="BX104" s="2">
        <v>1</v>
      </c>
      <c r="BY104" s="2" t="s">
        <v>6</v>
      </c>
      <c r="BZ104" s="2">
        <v>80</v>
      </c>
      <c r="CA104" s="2">
        <v>50</v>
      </c>
      <c r="CB104" s="2"/>
      <c r="CC104" s="2"/>
      <c r="CD104" s="2"/>
      <c r="CE104" s="2"/>
      <c r="CF104" s="2">
        <v>0</v>
      </c>
      <c r="CG104" s="2">
        <v>0</v>
      </c>
      <c r="CH104" s="2"/>
      <c r="CI104" s="2"/>
      <c r="CJ104" s="2"/>
      <c r="CK104" s="2"/>
      <c r="CL104" s="2"/>
      <c r="CM104" s="2">
        <v>0</v>
      </c>
      <c r="CN104" s="2" t="s">
        <v>6</v>
      </c>
      <c r="CO104" s="2">
        <v>0</v>
      </c>
      <c r="CP104" s="2">
        <f t="shared" si="124"/>
        <v>33.35</v>
      </c>
      <c r="CQ104" s="2">
        <f t="shared" si="125"/>
        <v>15.09</v>
      </c>
      <c r="CR104" s="2">
        <f t="shared" si="126"/>
        <v>0</v>
      </c>
      <c r="CS104" s="2">
        <f t="shared" si="127"/>
        <v>0</v>
      </c>
      <c r="CT104" s="2">
        <f t="shared" si="128"/>
        <v>0</v>
      </c>
      <c r="CU104" s="2">
        <f t="shared" si="129"/>
        <v>0</v>
      </c>
      <c r="CV104" s="2">
        <f t="shared" si="130"/>
        <v>0</v>
      </c>
      <c r="CW104" s="2">
        <f t="shared" si="131"/>
        <v>0</v>
      </c>
      <c r="CX104" s="2">
        <f t="shared" si="132"/>
        <v>0</v>
      </c>
      <c r="CY104" s="2">
        <f t="shared" si="133"/>
        <v>0</v>
      </c>
      <c r="CZ104" s="2">
        <f t="shared" si="134"/>
        <v>0</v>
      </c>
      <c r="DA104" s="2"/>
      <c r="DB104" s="2"/>
      <c r="DC104" s="2" t="s">
        <v>6</v>
      </c>
      <c r="DD104" s="2" t="s">
        <v>6</v>
      </c>
      <c r="DE104" s="2" t="s">
        <v>6</v>
      </c>
      <c r="DF104" s="2" t="s">
        <v>6</v>
      </c>
      <c r="DG104" s="2" t="s">
        <v>6</v>
      </c>
      <c r="DH104" s="2" t="s">
        <v>6</v>
      </c>
      <c r="DI104" s="2" t="s">
        <v>6</v>
      </c>
      <c r="DJ104" s="2" t="s">
        <v>6</v>
      </c>
      <c r="DK104" s="2" t="s">
        <v>6</v>
      </c>
      <c r="DL104" s="2" t="s">
        <v>6</v>
      </c>
      <c r="DM104" s="2" t="s">
        <v>6</v>
      </c>
      <c r="DN104" s="2">
        <v>0</v>
      </c>
      <c r="DO104" s="2">
        <v>0</v>
      </c>
      <c r="DP104" s="2">
        <v>1</v>
      </c>
      <c r="DQ104" s="2">
        <v>1</v>
      </c>
      <c r="DR104" s="2"/>
      <c r="DS104" s="2"/>
      <c r="DT104" s="2"/>
      <c r="DU104" s="2">
        <v>1009</v>
      </c>
      <c r="DV104" s="2" t="s">
        <v>51</v>
      </c>
      <c r="DW104" s="2" t="s">
        <v>51</v>
      </c>
      <c r="DX104" s="2">
        <v>1</v>
      </c>
      <c r="DY104" s="2"/>
      <c r="DZ104" s="2"/>
      <c r="EA104" s="2"/>
      <c r="EB104" s="2"/>
      <c r="EC104" s="2"/>
      <c r="ED104" s="2"/>
      <c r="EE104" s="2">
        <v>16510571</v>
      </c>
      <c r="EF104" s="2">
        <v>6</v>
      </c>
      <c r="EG104" s="2" t="s">
        <v>29</v>
      </c>
      <c r="EH104" s="2">
        <v>0</v>
      </c>
      <c r="EI104" s="2" t="s">
        <v>6</v>
      </c>
      <c r="EJ104" s="2">
        <v>1</v>
      </c>
      <c r="EK104" s="2">
        <v>62001</v>
      </c>
      <c r="EL104" s="2" t="s">
        <v>41</v>
      </c>
      <c r="EM104" s="2" t="s">
        <v>42</v>
      </c>
      <c r="EN104" s="2"/>
      <c r="EO104" s="2" t="s">
        <v>6</v>
      </c>
      <c r="EP104" s="2"/>
      <c r="EQ104" s="2">
        <v>0</v>
      </c>
      <c r="ER104" s="2">
        <v>15.09</v>
      </c>
      <c r="ES104" s="2">
        <v>15.09</v>
      </c>
      <c r="ET104" s="2">
        <v>0</v>
      </c>
      <c r="EU104" s="2">
        <v>0</v>
      </c>
      <c r="EV104" s="2">
        <v>0</v>
      </c>
      <c r="EW104" s="2">
        <v>0</v>
      </c>
      <c r="EX104" s="2">
        <v>0</v>
      </c>
      <c r="EY104" s="2"/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>
        <v>0</v>
      </c>
      <c r="FR104" s="2">
        <f t="shared" si="135"/>
        <v>0</v>
      </c>
      <c r="FS104" s="2">
        <v>0</v>
      </c>
      <c r="FT104" s="2"/>
      <c r="FU104" s="2"/>
      <c r="FV104" s="2"/>
      <c r="FW104" s="2"/>
      <c r="FX104" s="2">
        <v>80</v>
      </c>
      <c r="FY104" s="2">
        <v>50</v>
      </c>
      <c r="FZ104" s="2"/>
      <c r="GA104" s="2" t="s">
        <v>6</v>
      </c>
      <c r="GB104" s="2"/>
      <c r="GC104" s="2"/>
      <c r="GD104" s="2">
        <v>0</v>
      </c>
      <c r="GE104" s="2"/>
      <c r="GF104" s="2">
        <v>1453462043</v>
      </c>
      <c r="GG104" s="2">
        <v>2</v>
      </c>
      <c r="GH104" s="2">
        <v>1</v>
      </c>
      <c r="GI104" s="2">
        <v>-2</v>
      </c>
      <c r="GJ104" s="2">
        <v>0</v>
      </c>
      <c r="GK104" s="2">
        <f>ROUND(R104*(R12)/100,2)</f>
        <v>0</v>
      </c>
      <c r="GL104" s="2">
        <f t="shared" si="136"/>
        <v>0</v>
      </c>
      <c r="GM104" s="2">
        <f t="shared" si="137"/>
        <v>33.35</v>
      </c>
      <c r="GN104" s="2">
        <f t="shared" si="138"/>
        <v>33.35</v>
      </c>
      <c r="GO104" s="2">
        <f t="shared" si="139"/>
        <v>0</v>
      </c>
      <c r="GP104" s="2">
        <f t="shared" si="140"/>
        <v>0</v>
      </c>
      <c r="GQ104" s="2"/>
      <c r="GR104" s="2">
        <v>0</v>
      </c>
      <c r="GS104" s="2">
        <v>3</v>
      </c>
      <c r="GT104" s="2">
        <v>0</v>
      </c>
      <c r="GU104" s="2" t="s">
        <v>6</v>
      </c>
      <c r="GV104" s="2">
        <f t="shared" si="141"/>
        <v>0</v>
      </c>
      <c r="GW104" s="2">
        <v>1</v>
      </c>
      <c r="GX104" s="2">
        <f t="shared" si="142"/>
        <v>0</v>
      </c>
      <c r="GY104" s="2"/>
      <c r="GZ104" s="2"/>
      <c r="HA104" s="2">
        <v>0</v>
      </c>
      <c r="HB104" s="2">
        <v>0</v>
      </c>
      <c r="HC104" s="2"/>
      <c r="HD104" s="2"/>
      <c r="HE104" s="2"/>
      <c r="HF104" s="2"/>
      <c r="HG104" s="2"/>
      <c r="HH104" s="2"/>
      <c r="HI104" s="2"/>
      <c r="HJ104" s="2"/>
      <c r="HK104" s="2"/>
      <c r="HL104" s="2"/>
      <c r="HM104" s="2"/>
      <c r="HN104" s="2"/>
      <c r="HO104" s="2"/>
      <c r="HP104" s="2"/>
      <c r="HQ104" s="2"/>
      <c r="HR104" s="2"/>
      <c r="HS104" s="2"/>
      <c r="HT104" s="2"/>
      <c r="HU104" s="2"/>
      <c r="HV104" s="2"/>
      <c r="HW104" s="2"/>
      <c r="HX104" s="2"/>
      <c r="HY104" s="2"/>
      <c r="HZ104" s="2"/>
      <c r="IA104" s="2"/>
      <c r="IB104" s="2"/>
      <c r="IC104" s="2"/>
      <c r="ID104" s="2"/>
      <c r="IE104" s="2"/>
      <c r="IF104" s="2"/>
      <c r="IG104" s="2"/>
      <c r="IH104" s="2"/>
      <c r="II104" s="2"/>
      <c r="IJ104" s="2"/>
      <c r="IK104" s="2">
        <v>0</v>
      </c>
      <c r="IL104" s="2"/>
      <c r="IM104" s="2"/>
      <c r="IN104" s="2"/>
      <c r="IO104" s="2"/>
      <c r="IP104" s="2"/>
      <c r="IQ104" s="2"/>
      <c r="IR104" s="2"/>
      <c r="IS104" s="2"/>
      <c r="IT104" s="2"/>
      <c r="IU104" s="2"/>
    </row>
    <row r="105" spans="1:255" x14ac:dyDescent="0.2">
      <c r="A105">
        <v>18</v>
      </c>
      <c r="B105">
        <v>1</v>
      </c>
      <c r="C105">
        <v>175</v>
      </c>
      <c r="E105" t="s">
        <v>167</v>
      </c>
      <c r="F105" t="s">
        <v>49</v>
      </c>
      <c r="G105" t="s">
        <v>50</v>
      </c>
      <c r="H105" t="s">
        <v>51</v>
      </c>
      <c r="I105">
        <f>I101*J105</f>
        <v>2.21</v>
      </c>
      <c r="J105">
        <v>12.999999999999998</v>
      </c>
      <c r="O105">
        <f t="shared" si="110"/>
        <v>237.78</v>
      </c>
      <c r="P105">
        <f t="shared" si="111"/>
        <v>237.78</v>
      </c>
      <c r="Q105">
        <f t="shared" si="112"/>
        <v>0</v>
      </c>
      <c r="R105">
        <f t="shared" si="113"/>
        <v>0</v>
      </c>
      <c r="S105">
        <f t="shared" si="114"/>
        <v>0</v>
      </c>
      <c r="T105">
        <f t="shared" si="115"/>
        <v>0</v>
      </c>
      <c r="U105">
        <f t="shared" si="116"/>
        <v>0</v>
      </c>
      <c r="V105">
        <f t="shared" si="117"/>
        <v>0</v>
      </c>
      <c r="W105">
        <f t="shared" si="118"/>
        <v>0</v>
      </c>
      <c r="X105">
        <f t="shared" si="119"/>
        <v>0</v>
      </c>
      <c r="Y105">
        <f t="shared" si="120"/>
        <v>0</v>
      </c>
      <c r="AA105">
        <v>16687824</v>
      </c>
      <c r="AB105">
        <f t="shared" si="121"/>
        <v>15.09</v>
      </c>
      <c r="AC105">
        <f t="shared" si="147"/>
        <v>15.09</v>
      </c>
      <c r="AD105">
        <f>ROUND((((ET105)-(EU105))+AE105),6)</f>
        <v>0</v>
      </c>
      <c r="AE105">
        <f t="shared" si="145"/>
        <v>0</v>
      </c>
      <c r="AF105">
        <f t="shared" si="145"/>
        <v>0</v>
      </c>
      <c r="AG105">
        <f t="shared" si="122"/>
        <v>0</v>
      </c>
      <c r="AH105">
        <f t="shared" si="146"/>
        <v>0</v>
      </c>
      <c r="AI105">
        <f t="shared" si="146"/>
        <v>0</v>
      </c>
      <c r="AJ105">
        <f t="shared" si="123"/>
        <v>0</v>
      </c>
      <c r="AK105">
        <v>15.09</v>
      </c>
      <c r="AL105">
        <v>15.09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80</v>
      </c>
      <c r="AU105">
        <v>50</v>
      </c>
      <c r="AV105">
        <v>1</v>
      </c>
      <c r="AW105">
        <v>1</v>
      </c>
      <c r="AZ105">
        <v>7.13</v>
      </c>
      <c r="BA105">
        <v>1</v>
      </c>
      <c r="BB105">
        <v>1</v>
      </c>
      <c r="BC105">
        <v>7.13</v>
      </c>
      <c r="BD105" t="s">
        <v>6</v>
      </c>
      <c r="BE105" t="s">
        <v>6</v>
      </c>
      <c r="BF105" t="s">
        <v>6</v>
      </c>
      <c r="BG105" t="s">
        <v>6</v>
      </c>
      <c r="BH105">
        <v>3</v>
      </c>
      <c r="BI105">
        <v>1</v>
      </c>
      <c r="BJ105" t="s">
        <v>52</v>
      </c>
      <c r="BM105">
        <v>62001</v>
      </c>
      <c r="BN105">
        <v>0</v>
      </c>
      <c r="BO105" t="s">
        <v>6</v>
      </c>
      <c r="BP105">
        <v>0</v>
      </c>
      <c r="BQ105">
        <v>6</v>
      </c>
      <c r="BR105">
        <v>0</v>
      </c>
      <c r="BS105">
        <v>1</v>
      </c>
      <c r="BT105">
        <v>1</v>
      </c>
      <c r="BU105">
        <v>1</v>
      </c>
      <c r="BV105">
        <v>1</v>
      </c>
      <c r="BW105">
        <v>1</v>
      </c>
      <c r="BX105">
        <v>1</v>
      </c>
      <c r="BY105" t="s">
        <v>6</v>
      </c>
      <c r="BZ105">
        <v>80</v>
      </c>
      <c r="CA105">
        <v>50</v>
      </c>
      <c r="CF105">
        <v>0</v>
      </c>
      <c r="CG105">
        <v>0</v>
      </c>
      <c r="CM105">
        <v>0</v>
      </c>
      <c r="CN105" t="s">
        <v>6</v>
      </c>
      <c r="CO105">
        <v>0</v>
      </c>
      <c r="CP105">
        <f t="shared" si="124"/>
        <v>237.78</v>
      </c>
      <c r="CQ105">
        <f t="shared" si="125"/>
        <v>107.5917</v>
      </c>
      <c r="CR105">
        <f t="shared" si="126"/>
        <v>0</v>
      </c>
      <c r="CS105">
        <f t="shared" si="127"/>
        <v>0</v>
      </c>
      <c r="CT105">
        <f t="shared" si="128"/>
        <v>0</v>
      </c>
      <c r="CU105">
        <f t="shared" si="129"/>
        <v>0</v>
      </c>
      <c r="CV105">
        <f t="shared" si="130"/>
        <v>0</v>
      </c>
      <c r="CW105">
        <f t="shared" si="131"/>
        <v>0</v>
      </c>
      <c r="CX105">
        <f t="shared" si="132"/>
        <v>0</v>
      </c>
      <c r="CY105">
        <f t="shared" si="133"/>
        <v>0</v>
      </c>
      <c r="CZ105">
        <f t="shared" si="134"/>
        <v>0</v>
      </c>
      <c r="DC105" t="s">
        <v>6</v>
      </c>
      <c r="DD105" t="s">
        <v>6</v>
      </c>
      <c r="DE105" t="s">
        <v>6</v>
      </c>
      <c r="DF105" t="s">
        <v>6</v>
      </c>
      <c r="DG105" t="s">
        <v>6</v>
      </c>
      <c r="DH105" t="s">
        <v>6</v>
      </c>
      <c r="DI105" t="s">
        <v>6</v>
      </c>
      <c r="DJ105" t="s">
        <v>6</v>
      </c>
      <c r="DK105" t="s">
        <v>6</v>
      </c>
      <c r="DL105" t="s">
        <v>6</v>
      </c>
      <c r="DM105" t="s">
        <v>6</v>
      </c>
      <c r="DN105">
        <v>0</v>
      </c>
      <c r="DO105">
        <v>0</v>
      </c>
      <c r="DP105">
        <v>1</v>
      </c>
      <c r="DQ105">
        <v>1</v>
      </c>
      <c r="DU105">
        <v>1009</v>
      </c>
      <c r="DV105" t="s">
        <v>51</v>
      </c>
      <c r="DW105" t="s">
        <v>51</v>
      </c>
      <c r="DX105">
        <v>1</v>
      </c>
      <c r="EE105">
        <v>16510571</v>
      </c>
      <c r="EF105">
        <v>6</v>
      </c>
      <c r="EG105" t="s">
        <v>29</v>
      </c>
      <c r="EH105">
        <v>0</v>
      </c>
      <c r="EI105" t="s">
        <v>6</v>
      </c>
      <c r="EJ105">
        <v>1</v>
      </c>
      <c r="EK105">
        <v>62001</v>
      </c>
      <c r="EL105" t="s">
        <v>41</v>
      </c>
      <c r="EM105" t="s">
        <v>42</v>
      </c>
      <c r="EO105" t="s">
        <v>6</v>
      </c>
      <c r="EQ105">
        <v>0</v>
      </c>
      <c r="ER105">
        <v>15.09</v>
      </c>
      <c r="ES105">
        <v>15.09</v>
      </c>
      <c r="ET105">
        <v>0</v>
      </c>
      <c r="EU105">
        <v>0</v>
      </c>
      <c r="EV105">
        <v>0</v>
      </c>
      <c r="EW105">
        <v>0</v>
      </c>
      <c r="EX105">
        <v>0</v>
      </c>
      <c r="FQ105">
        <v>0</v>
      </c>
      <c r="FR105">
        <f t="shared" si="135"/>
        <v>0</v>
      </c>
      <c r="FS105">
        <v>0</v>
      </c>
      <c r="FX105">
        <v>80</v>
      </c>
      <c r="FY105">
        <v>50</v>
      </c>
      <c r="GA105" t="s">
        <v>6</v>
      </c>
      <c r="GD105">
        <v>0</v>
      </c>
      <c r="GF105">
        <v>1453462043</v>
      </c>
      <c r="GG105">
        <v>1</v>
      </c>
      <c r="GH105">
        <v>1</v>
      </c>
      <c r="GI105">
        <v>4</v>
      </c>
      <c r="GJ105">
        <v>0</v>
      </c>
      <c r="GK105">
        <f>ROUND(R105*(S12)/100,2)</f>
        <v>0</v>
      </c>
      <c r="GL105">
        <f t="shared" si="136"/>
        <v>0</v>
      </c>
      <c r="GM105">
        <f t="shared" si="137"/>
        <v>237.78</v>
      </c>
      <c r="GN105">
        <f t="shared" si="138"/>
        <v>237.78</v>
      </c>
      <c r="GO105">
        <f t="shared" si="139"/>
        <v>0</v>
      </c>
      <c r="GP105">
        <f t="shared" si="140"/>
        <v>0</v>
      </c>
      <c r="GR105">
        <v>0</v>
      </c>
      <c r="GS105">
        <v>3</v>
      </c>
      <c r="GT105">
        <v>0</v>
      </c>
      <c r="GU105" t="s">
        <v>6</v>
      </c>
      <c r="GV105">
        <f t="shared" si="141"/>
        <v>0</v>
      </c>
      <c r="GW105">
        <v>1</v>
      </c>
      <c r="GX105">
        <f t="shared" si="142"/>
        <v>0</v>
      </c>
      <c r="HA105">
        <v>0</v>
      </c>
      <c r="HB105">
        <v>0</v>
      </c>
      <c r="IK105">
        <v>0</v>
      </c>
    </row>
    <row r="106" spans="1:255" x14ac:dyDescent="0.2">
      <c r="A106" s="2">
        <v>17</v>
      </c>
      <c r="B106" s="2">
        <v>1</v>
      </c>
      <c r="C106" s="2">
        <f>ROW(SmtRes!A182)</f>
        <v>182</v>
      </c>
      <c r="D106" s="2">
        <f>ROW(EtalonRes!A168)</f>
        <v>168</v>
      </c>
      <c r="E106" s="2" t="s">
        <v>168</v>
      </c>
      <c r="F106" s="2" t="s">
        <v>169</v>
      </c>
      <c r="G106" s="2" t="s">
        <v>170</v>
      </c>
      <c r="H106" s="2" t="s">
        <v>18</v>
      </c>
      <c r="I106" s="2">
        <f>ROUND(35/100,9)</f>
        <v>0.35</v>
      </c>
      <c r="J106" s="2">
        <v>0</v>
      </c>
      <c r="K106" s="2"/>
      <c r="L106" s="2"/>
      <c r="M106" s="2"/>
      <c r="N106" s="2"/>
      <c r="O106" s="2">
        <f t="shared" si="110"/>
        <v>765.65</v>
      </c>
      <c r="P106" s="2">
        <f t="shared" si="111"/>
        <v>395.64</v>
      </c>
      <c r="Q106" s="2">
        <f t="shared" si="112"/>
        <v>45.23</v>
      </c>
      <c r="R106" s="2">
        <f t="shared" si="113"/>
        <v>26.21</v>
      </c>
      <c r="S106" s="2">
        <f t="shared" si="114"/>
        <v>324.77999999999997</v>
      </c>
      <c r="T106" s="2">
        <f t="shared" si="115"/>
        <v>0</v>
      </c>
      <c r="U106" s="2">
        <f t="shared" si="116"/>
        <v>34.550599999999996</v>
      </c>
      <c r="V106" s="2">
        <f t="shared" si="117"/>
        <v>2.7518749999999996</v>
      </c>
      <c r="W106" s="2">
        <f t="shared" si="118"/>
        <v>0</v>
      </c>
      <c r="X106" s="2">
        <f t="shared" si="119"/>
        <v>333.44</v>
      </c>
      <c r="Y106" s="2">
        <f t="shared" si="120"/>
        <v>164.97</v>
      </c>
      <c r="Z106" s="2"/>
      <c r="AA106" s="2">
        <v>16687810</v>
      </c>
      <c r="AB106" s="2">
        <f t="shared" si="121"/>
        <v>2187.56</v>
      </c>
      <c r="AC106" s="2">
        <f t="shared" si="147"/>
        <v>1130.4000000000001</v>
      </c>
      <c r="AD106" s="2">
        <f>ROUND(((((ET106*1.25))-((EU106*1.25)))+AE106),6)</f>
        <v>129.22499999999999</v>
      </c>
      <c r="AE106" s="2">
        <f>ROUND(((EU106*1.25)),6)</f>
        <v>74.875</v>
      </c>
      <c r="AF106" s="2">
        <f>ROUND(((EV106*1.15)),6)</f>
        <v>927.93499999999995</v>
      </c>
      <c r="AG106" s="2">
        <f t="shared" si="122"/>
        <v>0</v>
      </c>
      <c r="AH106" s="2">
        <f>((EW106*1.15))</f>
        <v>98.715999999999994</v>
      </c>
      <c r="AI106" s="2">
        <f>((EX106*1.25))</f>
        <v>7.8624999999999998</v>
      </c>
      <c r="AJ106" s="2">
        <f t="shared" si="123"/>
        <v>0</v>
      </c>
      <c r="AK106" s="2">
        <v>2040.68</v>
      </c>
      <c r="AL106" s="2">
        <v>1130.4000000000001</v>
      </c>
      <c r="AM106" s="2">
        <v>103.38</v>
      </c>
      <c r="AN106" s="2">
        <v>59.9</v>
      </c>
      <c r="AO106" s="2">
        <v>806.9</v>
      </c>
      <c r="AP106" s="2">
        <v>0</v>
      </c>
      <c r="AQ106" s="2">
        <v>85.84</v>
      </c>
      <c r="AR106" s="2">
        <v>6.29</v>
      </c>
      <c r="AS106" s="2">
        <v>0</v>
      </c>
      <c r="AT106" s="2">
        <v>95</v>
      </c>
      <c r="AU106" s="2">
        <v>47</v>
      </c>
      <c r="AV106" s="2">
        <v>1</v>
      </c>
      <c r="AW106" s="2">
        <v>1</v>
      </c>
      <c r="AX106" s="2"/>
      <c r="AY106" s="2"/>
      <c r="AZ106" s="2">
        <v>1</v>
      </c>
      <c r="BA106" s="2">
        <v>1</v>
      </c>
      <c r="BB106" s="2">
        <v>1</v>
      </c>
      <c r="BC106" s="2">
        <v>1</v>
      </c>
      <c r="BD106" s="2" t="s">
        <v>6</v>
      </c>
      <c r="BE106" s="2" t="s">
        <v>6</v>
      </c>
      <c r="BF106" s="2" t="s">
        <v>6</v>
      </c>
      <c r="BG106" s="2" t="s">
        <v>6</v>
      </c>
      <c r="BH106" s="2">
        <v>0</v>
      </c>
      <c r="BI106" s="2">
        <v>1</v>
      </c>
      <c r="BJ106" s="2" t="s">
        <v>171</v>
      </c>
      <c r="BK106" s="2"/>
      <c r="BL106" s="2"/>
      <c r="BM106" s="2">
        <v>15001</v>
      </c>
      <c r="BN106" s="2">
        <v>0</v>
      </c>
      <c r="BO106" s="2" t="s">
        <v>6</v>
      </c>
      <c r="BP106" s="2">
        <v>0</v>
      </c>
      <c r="BQ106" s="2">
        <v>2</v>
      </c>
      <c r="BR106" s="2">
        <v>0</v>
      </c>
      <c r="BS106" s="2">
        <v>1</v>
      </c>
      <c r="BT106" s="2">
        <v>1</v>
      </c>
      <c r="BU106" s="2">
        <v>1</v>
      </c>
      <c r="BV106" s="2">
        <v>1</v>
      </c>
      <c r="BW106" s="2">
        <v>1</v>
      </c>
      <c r="BX106" s="2">
        <v>1</v>
      </c>
      <c r="BY106" s="2" t="s">
        <v>6</v>
      </c>
      <c r="BZ106" s="2">
        <v>105</v>
      </c>
      <c r="CA106" s="2">
        <v>55</v>
      </c>
      <c r="CB106" s="2"/>
      <c r="CC106" s="2"/>
      <c r="CD106" s="2"/>
      <c r="CE106" s="2"/>
      <c r="CF106" s="2">
        <v>0</v>
      </c>
      <c r="CG106" s="2">
        <v>0</v>
      </c>
      <c r="CH106" s="2"/>
      <c r="CI106" s="2"/>
      <c r="CJ106" s="2"/>
      <c r="CK106" s="2"/>
      <c r="CL106" s="2"/>
      <c r="CM106" s="2">
        <v>0</v>
      </c>
      <c r="CN106" s="2" t="s">
        <v>658</v>
      </c>
      <c r="CO106" s="2">
        <v>0</v>
      </c>
      <c r="CP106" s="2">
        <f t="shared" si="124"/>
        <v>765.65</v>
      </c>
      <c r="CQ106" s="2">
        <f t="shared" si="125"/>
        <v>1130.4000000000001</v>
      </c>
      <c r="CR106" s="2">
        <f t="shared" si="126"/>
        <v>129.22499999999999</v>
      </c>
      <c r="CS106" s="2">
        <f t="shared" si="127"/>
        <v>74.875</v>
      </c>
      <c r="CT106" s="2">
        <f t="shared" si="128"/>
        <v>927.93499999999995</v>
      </c>
      <c r="CU106" s="2">
        <f t="shared" si="129"/>
        <v>0</v>
      </c>
      <c r="CV106" s="2">
        <f t="shared" si="130"/>
        <v>98.715999999999994</v>
      </c>
      <c r="CW106" s="2">
        <f t="shared" si="131"/>
        <v>7.8624999999999998</v>
      </c>
      <c r="CX106" s="2">
        <f t="shared" si="132"/>
        <v>0</v>
      </c>
      <c r="CY106" s="2">
        <f t="shared" si="133"/>
        <v>333.44049999999993</v>
      </c>
      <c r="CZ106" s="2">
        <f t="shared" si="134"/>
        <v>164.96529999999998</v>
      </c>
      <c r="DA106" s="2"/>
      <c r="DB106" s="2"/>
      <c r="DC106" s="2" t="s">
        <v>6</v>
      </c>
      <c r="DD106" s="2" t="s">
        <v>6</v>
      </c>
      <c r="DE106" s="2" t="s">
        <v>68</v>
      </c>
      <c r="DF106" s="2" t="s">
        <v>68</v>
      </c>
      <c r="DG106" s="2" t="s">
        <v>69</v>
      </c>
      <c r="DH106" s="2" t="s">
        <v>6</v>
      </c>
      <c r="DI106" s="2" t="s">
        <v>69</v>
      </c>
      <c r="DJ106" s="2" t="s">
        <v>68</v>
      </c>
      <c r="DK106" s="2" t="s">
        <v>6</v>
      </c>
      <c r="DL106" s="2" t="s">
        <v>6</v>
      </c>
      <c r="DM106" s="2" t="s">
        <v>6</v>
      </c>
      <c r="DN106" s="2">
        <v>0</v>
      </c>
      <c r="DO106" s="2">
        <v>0</v>
      </c>
      <c r="DP106" s="2">
        <v>1</v>
      </c>
      <c r="DQ106" s="2">
        <v>1</v>
      </c>
      <c r="DR106" s="2"/>
      <c r="DS106" s="2"/>
      <c r="DT106" s="2"/>
      <c r="DU106" s="2">
        <v>1005</v>
      </c>
      <c r="DV106" s="2" t="s">
        <v>18</v>
      </c>
      <c r="DW106" s="2" t="s">
        <v>18</v>
      </c>
      <c r="DX106" s="2">
        <v>100</v>
      </c>
      <c r="DY106" s="2"/>
      <c r="DZ106" s="2"/>
      <c r="EA106" s="2"/>
      <c r="EB106" s="2"/>
      <c r="EC106" s="2"/>
      <c r="ED106" s="2"/>
      <c r="EE106" s="2">
        <v>16510513</v>
      </c>
      <c r="EF106" s="2">
        <v>2</v>
      </c>
      <c r="EG106" s="2" t="s">
        <v>20</v>
      </c>
      <c r="EH106" s="2">
        <v>0</v>
      </c>
      <c r="EI106" s="2" t="s">
        <v>6</v>
      </c>
      <c r="EJ106" s="2">
        <v>1</v>
      </c>
      <c r="EK106" s="2">
        <v>15001</v>
      </c>
      <c r="EL106" s="2" t="s">
        <v>84</v>
      </c>
      <c r="EM106" s="2" t="s">
        <v>85</v>
      </c>
      <c r="EN106" s="2"/>
      <c r="EO106" s="2" t="s">
        <v>72</v>
      </c>
      <c r="EP106" s="2"/>
      <c r="EQ106" s="2">
        <v>0</v>
      </c>
      <c r="ER106" s="2">
        <v>2040.68</v>
      </c>
      <c r="ES106" s="2">
        <v>1130.4000000000001</v>
      </c>
      <c r="ET106" s="2">
        <v>103.38</v>
      </c>
      <c r="EU106" s="2">
        <v>59.9</v>
      </c>
      <c r="EV106" s="2">
        <v>806.9</v>
      </c>
      <c r="EW106" s="2">
        <v>85.84</v>
      </c>
      <c r="EX106" s="2">
        <v>6.29</v>
      </c>
      <c r="EY106" s="2">
        <v>0</v>
      </c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>
        <v>0</v>
      </c>
      <c r="FR106" s="2">
        <f t="shared" si="135"/>
        <v>0</v>
      </c>
      <c r="FS106" s="2">
        <v>0</v>
      </c>
      <c r="FT106" s="2" t="s">
        <v>23</v>
      </c>
      <c r="FU106" s="2" t="s">
        <v>24</v>
      </c>
      <c r="FV106" s="2"/>
      <c r="FW106" s="2"/>
      <c r="FX106" s="2">
        <v>94.5</v>
      </c>
      <c r="FY106" s="2">
        <v>46.75</v>
      </c>
      <c r="FZ106" s="2"/>
      <c r="GA106" s="2" t="s">
        <v>6</v>
      </c>
      <c r="GB106" s="2"/>
      <c r="GC106" s="2"/>
      <c r="GD106" s="2">
        <v>0</v>
      </c>
      <c r="GE106" s="2"/>
      <c r="GF106" s="2">
        <v>2119154356</v>
      </c>
      <c r="GG106" s="2">
        <v>2</v>
      </c>
      <c r="GH106" s="2">
        <v>1</v>
      </c>
      <c r="GI106" s="2">
        <v>-2</v>
      </c>
      <c r="GJ106" s="2">
        <v>0</v>
      </c>
      <c r="GK106" s="2">
        <f>ROUND(R106*(R12)/100,2)</f>
        <v>0</v>
      </c>
      <c r="GL106" s="2">
        <f t="shared" si="136"/>
        <v>0</v>
      </c>
      <c r="GM106" s="2">
        <f t="shared" si="137"/>
        <v>1264.06</v>
      </c>
      <c r="GN106" s="2">
        <f t="shared" si="138"/>
        <v>1264.06</v>
      </c>
      <c r="GO106" s="2">
        <f t="shared" si="139"/>
        <v>0</v>
      </c>
      <c r="GP106" s="2">
        <f t="shared" si="140"/>
        <v>0</v>
      </c>
      <c r="GQ106" s="2"/>
      <c r="GR106" s="2">
        <v>0</v>
      </c>
      <c r="GS106" s="2">
        <v>3</v>
      </c>
      <c r="GT106" s="2">
        <v>0</v>
      </c>
      <c r="GU106" s="2" t="s">
        <v>6</v>
      </c>
      <c r="GV106" s="2">
        <f t="shared" si="141"/>
        <v>0</v>
      </c>
      <c r="GW106" s="2">
        <v>1</v>
      </c>
      <c r="GX106" s="2">
        <f t="shared" si="142"/>
        <v>0</v>
      </c>
      <c r="GY106" s="2"/>
      <c r="GZ106" s="2"/>
      <c r="HA106" s="2">
        <v>0</v>
      </c>
      <c r="HB106" s="2">
        <v>0</v>
      </c>
      <c r="HC106" s="2"/>
      <c r="HD106" s="2"/>
      <c r="HE106" s="2"/>
      <c r="HF106" s="2"/>
      <c r="HG106" s="2"/>
      <c r="HH106" s="2"/>
      <c r="HI106" s="2"/>
      <c r="HJ106" s="2"/>
      <c r="HK106" s="2"/>
      <c r="HL106" s="2"/>
      <c r="HM106" s="2"/>
      <c r="HN106" s="2"/>
      <c r="HO106" s="2"/>
      <c r="HP106" s="2"/>
      <c r="HQ106" s="2"/>
      <c r="HR106" s="2"/>
      <c r="HS106" s="2"/>
      <c r="HT106" s="2"/>
      <c r="HU106" s="2"/>
      <c r="HV106" s="2"/>
      <c r="HW106" s="2"/>
      <c r="HX106" s="2"/>
      <c r="HY106" s="2"/>
      <c r="HZ106" s="2"/>
      <c r="IA106" s="2"/>
      <c r="IB106" s="2"/>
      <c r="IC106" s="2"/>
      <c r="ID106" s="2"/>
      <c r="IE106" s="2"/>
      <c r="IF106" s="2"/>
      <c r="IG106" s="2"/>
      <c r="IH106" s="2"/>
      <c r="II106" s="2"/>
      <c r="IJ106" s="2"/>
      <c r="IK106" s="2">
        <v>0</v>
      </c>
      <c r="IL106" s="2"/>
      <c r="IM106" s="2"/>
      <c r="IN106" s="2"/>
      <c r="IO106" s="2"/>
      <c r="IP106" s="2"/>
      <c r="IQ106" s="2"/>
      <c r="IR106" s="2"/>
      <c r="IS106" s="2"/>
      <c r="IT106" s="2"/>
      <c r="IU106" s="2"/>
    </row>
    <row r="107" spans="1:255" x14ac:dyDescent="0.2">
      <c r="A107">
        <v>17</v>
      </c>
      <c r="B107">
        <v>1</v>
      </c>
      <c r="C107">
        <f>ROW(SmtRes!A188)</f>
        <v>188</v>
      </c>
      <c r="D107">
        <f>ROW(EtalonRes!A176)</f>
        <v>176</v>
      </c>
      <c r="E107" t="s">
        <v>168</v>
      </c>
      <c r="F107" t="s">
        <v>169</v>
      </c>
      <c r="G107" t="s">
        <v>170</v>
      </c>
      <c r="H107" t="s">
        <v>18</v>
      </c>
      <c r="I107">
        <f>ROUND(35/100,9)</f>
        <v>0.35</v>
      </c>
      <c r="J107">
        <v>0</v>
      </c>
      <c r="O107">
        <f t="shared" si="110"/>
        <v>5459.05</v>
      </c>
      <c r="P107">
        <f t="shared" si="111"/>
        <v>2820.91</v>
      </c>
      <c r="Q107">
        <f t="shared" si="112"/>
        <v>322.48</v>
      </c>
      <c r="R107">
        <f t="shared" si="113"/>
        <v>186.85</v>
      </c>
      <c r="S107">
        <f t="shared" si="114"/>
        <v>2315.66</v>
      </c>
      <c r="T107">
        <f t="shared" si="115"/>
        <v>0</v>
      </c>
      <c r="U107">
        <f t="shared" si="116"/>
        <v>34.550599999999996</v>
      </c>
      <c r="V107">
        <f t="shared" si="117"/>
        <v>2.7518749999999996</v>
      </c>
      <c r="W107">
        <f t="shared" si="118"/>
        <v>0</v>
      </c>
      <c r="X107">
        <f t="shared" si="119"/>
        <v>2377.38</v>
      </c>
      <c r="Y107">
        <f t="shared" si="120"/>
        <v>1176.18</v>
      </c>
      <c r="AA107">
        <v>16687824</v>
      </c>
      <c r="AB107">
        <f t="shared" si="121"/>
        <v>2187.56</v>
      </c>
      <c r="AC107">
        <f t="shared" si="147"/>
        <v>1130.4000000000001</v>
      </c>
      <c r="AD107">
        <f>ROUND(((((ET107*1.25))-((EU107*1.25)))+AE107),6)</f>
        <v>129.22499999999999</v>
      </c>
      <c r="AE107">
        <f>ROUND(((EU107*1.25)),6)</f>
        <v>74.875</v>
      </c>
      <c r="AF107">
        <f>ROUND(((EV107*1.15)),6)</f>
        <v>927.93499999999995</v>
      </c>
      <c r="AG107">
        <f t="shared" si="122"/>
        <v>0</v>
      </c>
      <c r="AH107">
        <f>((EW107*1.15))</f>
        <v>98.715999999999994</v>
      </c>
      <c r="AI107">
        <f>((EX107*1.25))</f>
        <v>7.8624999999999998</v>
      </c>
      <c r="AJ107">
        <f t="shared" si="123"/>
        <v>0</v>
      </c>
      <c r="AK107">
        <v>2040.68</v>
      </c>
      <c r="AL107">
        <v>1130.4000000000001</v>
      </c>
      <c r="AM107">
        <v>103.38</v>
      </c>
      <c r="AN107">
        <v>59.9</v>
      </c>
      <c r="AO107">
        <v>806.9</v>
      </c>
      <c r="AP107">
        <v>0</v>
      </c>
      <c r="AQ107">
        <v>85.84</v>
      </c>
      <c r="AR107">
        <v>6.29</v>
      </c>
      <c r="AS107">
        <v>0</v>
      </c>
      <c r="AT107">
        <v>95</v>
      </c>
      <c r="AU107">
        <v>47</v>
      </c>
      <c r="AV107">
        <v>1</v>
      </c>
      <c r="AW107">
        <v>1</v>
      </c>
      <c r="AZ107">
        <v>7.13</v>
      </c>
      <c r="BA107">
        <v>7.13</v>
      </c>
      <c r="BB107">
        <v>7.13</v>
      </c>
      <c r="BC107">
        <v>7.13</v>
      </c>
      <c r="BD107" t="s">
        <v>6</v>
      </c>
      <c r="BE107" t="s">
        <v>6</v>
      </c>
      <c r="BF107" t="s">
        <v>6</v>
      </c>
      <c r="BG107" t="s">
        <v>6</v>
      </c>
      <c r="BH107">
        <v>0</v>
      </c>
      <c r="BI107">
        <v>1</v>
      </c>
      <c r="BJ107" t="s">
        <v>171</v>
      </c>
      <c r="BM107">
        <v>15001</v>
      </c>
      <c r="BN107">
        <v>0</v>
      </c>
      <c r="BO107" t="s">
        <v>6</v>
      </c>
      <c r="BP107">
        <v>0</v>
      </c>
      <c r="BQ107">
        <v>2</v>
      </c>
      <c r="BR107">
        <v>0</v>
      </c>
      <c r="BS107">
        <v>7.13</v>
      </c>
      <c r="BT107">
        <v>1</v>
      </c>
      <c r="BU107">
        <v>1</v>
      </c>
      <c r="BV107">
        <v>1</v>
      </c>
      <c r="BW107">
        <v>1</v>
      </c>
      <c r="BX107">
        <v>1</v>
      </c>
      <c r="BY107" t="s">
        <v>6</v>
      </c>
      <c r="BZ107">
        <v>105</v>
      </c>
      <c r="CA107">
        <v>55</v>
      </c>
      <c r="CF107">
        <v>0</v>
      </c>
      <c r="CG107">
        <v>0</v>
      </c>
      <c r="CM107">
        <v>0</v>
      </c>
      <c r="CN107" t="s">
        <v>658</v>
      </c>
      <c r="CO107">
        <v>0</v>
      </c>
      <c r="CP107">
        <f t="shared" si="124"/>
        <v>5459.0499999999993</v>
      </c>
      <c r="CQ107">
        <f t="shared" si="125"/>
        <v>8059.7520000000004</v>
      </c>
      <c r="CR107">
        <f t="shared" si="126"/>
        <v>921.37424999999996</v>
      </c>
      <c r="CS107">
        <f t="shared" si="127"/>
        <v>533.85874999999999</v>
      </c>
      <c r="CT107">
        <f t="shared" si="128"/>
        <v>6616.1765499999992</v>
      </c>
      <c r="CU107">
        <f t="shared" si="129"/>
        <v>0</v>
      </c>
      <c r="CV107">
        <f t="shared" si="130"/>
        <v>98.715999999999994</v>
      </c>
      <c r="CW107">
        <f t="shared" si="131"/>
        <v>7.8624999999999998</v>
      </c>
      <c r="CX107">
        <f t="shared" si="132"/>
        <v>0</v>
      </c>
      <c r="CY107">
        <f t="shared" si="133"/>
        <v>2377.3844999999997</v>
      </c>
      <c r="CZ107">
        <f t="shared" si="134"/>
        <v>1176.1796999999999</v>
      </c>
      <c r="DC107" t="s">
        <v>6</v>
      </c>
      <c r="DD107" t="s">
        <v>6</v>
      </c>
      <c r="DE107" t="s">
        <v>68</v>
      </c>
      <c r="DF107" t="s">
        <v>68</v>
      </c>
      <c r="DG107" t="s">
        <v>69</v>
      </c>
      <c r="DH107" t="s">
        <v>6</v>
      </c>
      <c r="DI107" t="s">
        <v>69</v>
      </c>
      <c r="DJ107" t="s">
        <v>68</v>
      </c>
      <c r="DK107" t="s">
        <v>6</v>
      </c>
      <c r="DL107" t="s">
        <v>6</v>
      </c>
      <c r="DM107" t="s">
        <v>6</v>
      </c>
      <c r="DN107">
        <v>0</v>
      </c>
      <c r="DO107">
        <v>0</v>
      </c>
      <c r="DP107">
        <v>1</v>
      </c>
      <c r="DQ107">
        <v>1</v>
      </c>
      <c r="DU107">
        <v>1005</v>
      </c>
      <c r="DV107" t="s">
        <v>18</v>
      </c>
      <c r="DW107" t="s">
        <v>18</v>
      </c>
      <c r="DX107">
        <v>100</v>
      </c>
      <c r="EE107">
        <v>16510513</v>
      </c>
      <c r="EF107">
        <v>2</v>
      </c>
      <c r="EG107" t="s">
        <v>20</v>
      </c>
      <c r="EH107">
        <v>0</v>
      </c>
      <c r="EI107" t="s">
        <v>6</v>
      </c>
      <c r="EJ107">
        <v>1</v>
      </c>
      <c r="EK107">
        <v>15001</v>
      </c>
      <c r="EL107" t="s">
        <v>84</v>
      </c>
      <c r="EM107" t="s">
        <v>85</v>
      </c>
      <c r="EO107" t="s">
        <v>72</v>
      </c>
      <c r="EQ107">
        <v>0</v>
      </c>
      <c r="ER107">
        <v>2040.68</v>
      </c>
      <c r="ES107">
        <v>1130.4000000000001</v>
      </c>
      <c r="ET107">
        <v>103.38</v>
      </c>
      <c r="EU107">
        <v>59.9</v>
      </c>
      <c r="EV107">
        <v>806.9</v>
      </c>
      <c r="EW107">
        <v>85.84</v>
      </c>
      <c r="EX107">
        <v>6.29</v>
      </c>
      <c r="EY107">
        <v>0</v>
      </c>
      <c r="FQ107">
        <v>0</v>
      </c>
      <c r="FR107">
        <f t="shared" si="135"/>
        <v>0</v>
      </c>
      <c r="FS107">
        <v>0</v>
      </c>
      <c r="FT107" t="s">
        <v>23</v>
      </c>
      <c r="FU107" t="s">
        <v>24</v>
      </c>
      <c r="FX107">
        <v>94.5</v>
      </c>
      <c r="FY107">
        <v>46.75</v>
      </c>
      <c r="GA107" t="s">
        <v>6</v>
      </c>
      <c r="GD107">
        <v>0</v>
      </c>
      <c r="GF107">
        <v>2119154356</v>
      </c>
      <c r="GG107">
        <v>1</v>
      </c>
      <c r="GH107">
        <v>1</v>
      </c>
      <c r="GI107">
        <v>4</v>
      </c>
      <c r="GJ107">
        <v>0</v>
      </c>
      <c r="GK107">
        <f>ROUND(R107*(S12)/100,2)</f>
        <v>0</v>
      </c>
      <c r="GL107">
        <f t="shared" si="136"/>
        <v>0</v>
      </c>
      <c r="GM107">
        <f t="shared" si="137"/>
        <v>9012.61</v>
      </c>
      <c r="GN107">
        <f t="shared" si="138"/>
        <v>9012.61</v>
      </c>
      <c r="GO107">
        <f t="shared" si="139"/>
        <v>0</v>
      </c>
      <c r="GP107">
        <f t="shared" si="140"/>
        <v>0</v>
      </c>
      <c r="GR107">
        <v>0</v>
      </c>
      <c r="GS107">
        <v>3</v>
      </c>
      <c r="GT107">
        <v>0</v>
      </c>
      <c r="GU107" t="s">
        <v>6</v>
      </c>
      <c r="GV107">
        <f t="shared" si="141"/>
        <v>0</v>
      </c>
      <c r="GW107">
        <v>1</v>
      </c>
      <c r="GX107">
        <f t="shared" si="142"/>
        <v>0</v>
      </c>
      <c r="HA107">
        <v>0</v>
      </c>
      <c r="HB107">
        <v>0</v>
      </c>
      <c r="IK107">
        <v>0</v>
      </c>
    </row>
    <row r="108" spans="1:255" x14ac:dyDescent="0.2">
      <c r="A108" s="2">
        <v>17</v>
      </c>
      <c r="B108" s="2">
        <v>1</v>
      </c>
      <c r="C108" s="2">
        <f>ROW(SmtRes!A197)</f>
        <v>197</v>
      </c>
      <c r="D108" s="2">
        <f>ROW(EtalonRes!A184)</f>
        <v>184</v>
      </c>
      <c r="E108" s="2" t="s">
        <v>172</v>
      </c>
      <c r="F108" s="2" t="s">
        <v>173</v>
      </c>
      <c r="G108" s="2" t="s">
        <v>174</v>
      </c>
      <c r="H108" s="2" t="s">
        <v>18</v>
      </c>
      <c r="I108" s="2">
        <f>ROUND(35/100,9)</f>
        <v>0.35</v>
      </c>
      <c r="J108" s="2">
        <v>0</v>
      </c>
      <c r="K108" s="2"/>
      <c r="L108" s="2"/>
      <c r="M108" s="2"/>
      <c r="N108" s="2"/>
      <c r="O108" s="2">
        <f t="shared" si="110"/>
        <v>257.58999999999997</v>
      </c>
      <c r="P108" s="2">
        <f t="shared" si="111"/>
        <v>98.11</v>
      </c>
      <c r="Q108" s="2">
        <f t="shared" si="112"/>
        <v>4.59</v>
      </c>
      <c r="R108" s="2">
        <f t="shared" si="113"/>
        <v>0.88</v>
      </c>
      <c r="S108" s="2">
        <f t="shared" si="114"/>
        <v>154.88999999999999</v>
      </c>
      <c r="T108" s="2">
        <f t="shared" si="115"/>
        <v>0</v>
      </c>
      <c r="U108" s="2">
        <f t="shared" si="116"/>
        <v>17.267249999999997</v>
      </c>
      <c r="V108" s="2">
        <f t="shared" si="117"/>
        <v>7.4374999999999997E-2</v>
      </c>
      <c r="W108" s="2">
        <f t="shared" si="118"/>
        <v>0</v>
      </c>
      <c r="X108" s="2">
        <f t="shared" si="119"/>
        <v>147.97999999999999</v>
      </c>
      <c r="Y108" s="2">
        <f t="shared" si="120"/>
        <v>73.209999999999994</v>
      </c>
      <c r="Z108" s="2"/>
      <c r="AA108" s="2">
        <v>16687810</v>
      </c>
      <c r="AB108" s="2">
        <f t="shared" si="121"/>
        <v>735.94399999999996</v>
      </c>
      <c r="AC108" s="2">
        <f t="shared" si="147"/>
        <v>280.3</v>
      </c>
      <c r="AD108" s="2">
        <f>ROUND(((((ET108*1.25))-((EU108*1.25)))+AE108),6)</f>
        <v>13.112500000000001</v>
      </c>
      <c r="AE108" s="2">
        <f>ROUND(((EU108*1.25)),6)</f>
        <v>2.5125000000000002</v>
      </c>
      <c r="AF108" s="2">
        <f>ROUND(((EV108*1.15)),6)</f>
        <v>442.53149999999999</v>
      </c>
      <c r="AG108" s="2">
        <f t="shared" si="122"/>
        <v>0</v>
      </c>
      <c r="AH108" s="2">
        <f>((EW108*1.15))</f>
        <v>49.334999999999994</v>
      </c>
      <c r="AI108" s="2">
        <f>((EX108*1.25))</f>
        <v>0.21250000000000002</v>
      </c>
      <c r="AJ108" s="2">
        <f t="shared" si="123"/>
        <v>0</v>
      </c>
      <c r="AK108" s="2">
        <v>675.6</v>
      </c>
      <c r="AL108" s="2">
        <v>280.3</v>
      </c>
      <c r="AM108" s="2">
        <v>10.49</v>
      </c>
      <c r="AN108" s="2">
        <v>2.0099999999999998</v>
      </c>
      <c r="AO108" s="2">
        <v>384.81</v>
      </c>
      <c r="AP108" s="2">
        <v>0</v>
      </c>
      <c r="AQ108" s="2">
        <v>42.9</v>
      </c>
      <c r="AR108" s="2">
        <v>0.17</v>
      </c>
      <c r="AS108" s="2">
        <v>0</v>
      </c>
      <c r="AT108" s="2">
        <v>95</v>
      </c>
      <c r="AU108" s="2">
        <v>47</v>
      </c>
      <c r="AV108" s="2">
        <v>1</v>
      </c>
      <c r="AW108" s="2">
        <v>1</v>
      </c>
      <c r="AX108" s="2"/>
      <c r="AY108" s="2"/>
      <c r="AZ108" s="2">
        <v>1</v>
      </c>
      <c r="BA108" s="2">
        <v>1</v>
      </c>
      <c r="BB108" s="2">
        <v>1</v>
      </c>
      <c r="BC108" s="2">
        <v>1</v>
      </c>
      <c r="BD108" s="2" t="s">
        <v>6</v>
      </c>
      <c r="BE108" s="2" t="s">
        <v>6</v>
      </c>
      <c r="BF108" s="2" t="s">
        <v>6</v>
      </c>
      <c r="BG108" s="2" t="s">
        <v>6</v>
      </c>
      <c r="BH108" s="2">
        <v>0</v>
      </c>
      <c r="BI108" s="2">
        <v>1</v>
      </c>
      <c r="BJ108" s="2" t="s">
        <v>175</v>
      </c>
      <c r="BK108" s="2"/>
      <c r="BL108" s="2"/>
      <c r="BM108" s="2">
        <v>15001</v>
      </c>
      <c r="BN108" s="2">
        <v>0</v>
      </c>
      <c r="BO108" s="2" t="s">
        <v>6</v>
      </c>
      <c r="BP108" s="2">
        <v>0</v>
      </c>
      <c r="BQ108" s="2">
        <v>2</v>
      </c>
      <c r="BR108" s="2">
        <v>0</v>
      </c>
      <c r="BS108" s="2">
        <v>1</v>
      </c>
      <c r="BT108" s="2">
        <v>1</v>
      </c>
      <c r="BU108" s="2">
        <v>1</v>
      </c>
      <c r="BV108" s="2">
        <v>1</v>
      </c>
      <c r="BW108" s="2">
        <v>1</v>
      </c>
      <c r="BX108" s="2">
        <v>1</v>
      </c>
      <c r="BY108" s="2" t="s">
        <v>6</v>
      </c>
      <c r="BZ108" s="2">
        <v>105</v>
      </c>
      <c r="CA108" s="2">
        <v>55</v>
      </c>
      <c r="CB108" s="2"/>
      <c r="CC108" s="2"/>
      <c r="CD108" s="2"/>
      <c r="CE108" s="2"/>
      <c r="CF108" s="2">
        <v>0</v>
      </c>
      <c r="CG108" s="2">
        <v>0</v>
      </c>
      <c r="CH108" s="2"/>
      <c r="CI108" s="2"/>
      <c r="CJ108" s="2"/>
      <c r="CK108" s="2"/>
      <c r="CL108" s="2"/>
      <c r="CM108" s="2">
        <v>0</v>
      </c>
      <c r="CN108" s="2" t="s">
        <v>658</v>
      </c>
      <c r="CO108" s="2">
        <v>0</v>
      </c>
      <c r="CP108" s="2">
        <f t="shared" si="124"/>
        <v>257.58999999999997</v>
      </c>
      <c r="CQ108" s="2">
        <f t="shared" si="125"/>
        <v>280.3</v>
      </c>
      <c r="CR108" s="2">
        <f t="shared" si="126"/>
        <v>13.112500000000001</v>
      </c>
      <c r="CS108" s="2">
        <f t="shared" si="127"/>
        <v>2.5125000000000002</v>
      </c>
      <c r="CT108" s="2">
        <f t="shared" si="128"/>
        <v>442.53149999999999</v>
      </c>
      <c r="CU108" s="2">
        <f t="shared" si="129"/>
        <v>0</v>
      </c>
      <c r="CV108" s="2">
        <f t="shared" si="130"/>
        <v>49.334999999999994</v>
      </c>
      <c r="CW108" s="2">
        <f t="shared" si="131"/>
        <v>0.21250000000000002</v>
      </c>
      <c r="CX108" s="2">
        <f t="shared" si="132"/>
        <v>0</v>
      </c>
      <c r="CY108" s="2">
        <f t="shared" si="133"/>
        <v>147.98149999999998</v>
      </c>
      <c r="CZ108" s="2">
        <f t="shared" si="134"/>
        <v>73.211899999999986</v>
      </c>
      <c r="DA108" s="2"/>
      <c r="DB108" s="2"/>
      <c r="DC108" s="2" t="s">
        <v>6</v>
      </c>
      <c r="DD108" s="2" t="s">
        <v>6</v>
      </c>
      <c r="DE108" s="2" t="s">
        <v>68</v>
      </c>
      <c r="DF108" s="2" t="s">
        <v>68</v>
      </c>
      <c r="DG108" s="2" t="s">
        <v>69</v>
      </c>
      <c r="DH108" s="2" t="s">
        <v>6</v>
      </c>
      <c r="DI108" s="2" t="s">
        <v>69</v>
      </c>
      <c r="DJ108" s="2" t="s">
        <v>68</v>
      </c>
      <c r="DK108" s="2" t="s">
        <v>6</v>
      </c>
      <c r="DL108" s="2" t="s">
        <v>6</v>
      </c>
      <c r="DM108" s="2" t="s">
        <v>6</v>
      </c>
      <c r="DN108" s="2">
        <v>0</v>
      </c>
      <c r="DO108" s="2">
        <v>0</v>
      </c>
      <c r="DP108" s="2">
        <v>1</v>
      </c>
      <c r="DQ108" s="2">
        <v>1</v>
      </c>
      <c r="DR108" s="2"/>
      <c r="DS108" s="2"/>
      <c r="DT108" s="2"/>
      <c r="DU108" s="2">
        <v>1005</v>
      </c>
      <c r="DV108" s="2" t="s">
        <v>18</v>
      </c>
      <c r="DW108" s="2" t="s">
        <v>18</v>
      </c>
      <c r="DX108" s="2">
        <v>100</v>
      </c>
      <c r="DY108" s="2"/>
      <c r="DZ108" s="2"/>
      <c r="EA108" s="2"/>
      <c r="EB108" s="2"/>
      <c r="EC108" s="2"/>
      <c r="ED108" s="2"/>
      <c r="EE108" s="2">
        <v>16510513</v>
      </c>
      <c r="EF108" s="2">
        <v>2</v>
      </c>
      <c r="EG108" s="2" t="s">
        <v>20</v>
      </c>
      <c r="EH108" s="2">
        <v>0</v>
      </c>
      <c r="EI108" s="2" t="s">
        <v>6</v>
      </c>
      <c r="EJ108" s="2">
        <v>1</v>
      </c>
      <c r="EK108" s="2">
        <v>15001</v>
      </c>
      <c r="EL108" s="2" t="s">
        <v>84</v>
      </c>
      <c r="EM108" s="2" t="s">
        <v>85</v>
      </c>
      <c r="EN108" s="2"/>
      <c r="EO108" s="2" t="s">
        <v>72</v>
      </c>
      <c r="EP108" s="2"/>
      <c r="EQ108" s="2">
        <v>0</v>
      </c>
      <c r="ER108" s="2">
        <v>675.6</v>
      </c>
      <c r="ES108" s="2">
        <v>280.3</v>
      </c>
      <c r="ET108" s="2">
        <v>10.49</v>
      </c>
      <c r="EU108" s="2">
        <v>2.0099999999999998</v>
      </c>
      <c r="EV108" s="2">
        <v>384.81</v>
      </c>
      <c r="EW108" s="2">
        <v>42.9</v>
      </c>
      <c r="EX108" s="2">
        <v>0.17</v>
      </c>
      <c r="EY108" s="2">
        <v>0</v>
      </c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>
        <v>0</v>
      </c>
      <c r="FR108" s="2">
        <f t="shared" si="135"/>
        <v>0</v>
      </c>
      <c r="FS108" s="2">
        <v>0</v>
      </c>
      <c r="FT108" s="2" t="s">
        <v>23</v>
      </c>
      <c r="FU108" s="2" t="s">
        <v>24</v>
      </c>
      <c r="FV108" s="2"/>
      <c r="FW108" s="2"/>
      <c r="FX108" s="2">
        <v>94.5</v>
      </c>
      <c r="FY108" s="2">
        <v>46.75</v>
      </c>
      <c r="FZ108" s="2"/>
      <c r="GA108" s="2" t="s">
        <v>6</v>
      </c>
      <c r="GB108" s="2"/>
      <c r="GC108" s="2"/>
      <c r="GD108" s="2">
        <v>0</v>
      </c>
      <c r="GE108" s="2"/>
      <c r="GF108" s="2">
        <v>1360681551</v>
      </c>
      <c r="GG108" s="2">
        <v>2</v>
      </c>
      <c r="GH108" s="2">
        <v>1</v>
      </c>
      <c r="GI108" s="2">
        <v>-2</v>
      </c>
      <c r="GJ108" s="2">
        <v>0</v>
      </c>
      <c r="GK108" s="2">
        <f>ROUND(R108*(R12)/100,2)</f>
        <v>0</v>
      </c>
      <c r="GL108" s="2">
        <f t="shared" si="136"/>
        <v>0</v>
      </c>
      <c r="GM108" s="2">
        <f t="shared" si="137"/>
        <v>478.78</v>
      </c>
      <c r="GN108" s="2">
        <f t="shared" si="138"/>
        <v>478.78</v>
      </c>
      <c r="GO108" s="2">
        <f t="shared" si="139"/>
        <v>0</v>
      </c>
      <c r="GP108" s="2">
        <f t="shared" si="140"/>
        <v>0</v>
      </c>
      <c r="GQ108" s="2"/>
      <c r="GR108" s="2">
        <v>0</v>
      </c>
      <c r="GS108" s="2">
        <v>3</v>
      </c>
      <c r="GT108" s="2">
        <v>0</v>
      </c>
      <c r="GU108" s="2" t="s">
        <v>6</v>
      </c>
      <c r="GV108" s="2">
        <f t="shared" si="141"/>
        <v>0</v>
      </c>
      <c r="GW108" s="2">
        <v>1</v>
      </c>
      <c r="GX108" s="2">
        <f t="shared" si="142"/>
        <v>0</v>
      </c>
      <c r="GY108" s="2"/>
      <c r="GZ108" s="2"/>
      <c r="HA108" s="2">
        <v>0</v>
      </c>
      <c r="HB108" s="2">
        <v>0</v>
      </c>
      <c r="HC108" s="2"/>
      <c r="HD108" s="2"/>
      <c r="HE108" s="2"/>
      <c r="HF108" s="2"/>
      <c r="HG108" s="2"/>
      <c r="HH108" s="2"/>
      <c r="HI108" s="2"/>
      <c r="HJ108" s="2"/>
      <c r="HK108" s="2"/>
      <c r="HL108" s="2"/>
      <c r="HM108" s="2"/>
      <c r="HN108" s="2"/>
      <c r="HO108" s="2"/>
      <c r="HP108" s="2"/>
      <c r="HQ108" s="2"/>
      <c r="HR108" s="2"/>
      <c r="HS108" s="2"/>
      <c r="HT108" s="2"/>
      <c r="HU108" s="2"/>
      <c r="HV108" s="2"/>
      <c r="HW108" s="2"/>
      <c r="HX108" s="2"/>
      <c r="HY108" s="2"/>
      <c r="HZ108" s="2"/>
      <c r="IA108" s="2"/>
      <c r="IB108" s="2"/>
      <c r="IC108" s="2"/>
      <c r="ID108" s="2"/>
      <c r="IE108" s="2"/>
      <c r="IF108" s="2"/>
      <c r="IG108" s="2"/>
      <c r="IH108" s="2"/>
      <c r="II108" s="2"/>
      <c r="IJ108" s="2"/>
      <c r="IK108" s="2">
        <v>0</v>
      </c>
      <c r="IL108" s="2"/>
      <c r="IM108" s="2"/>
      <c r="IN108" s="2"/>
      <c r="IO108" s="2"/>
      <c r="IP108" s="2"/>
      <c r="IQ108" s="2"/>
      <c r="IR108" s="2"/>
      <c r="IS108" s="2"/>
      <c r="IT108" s="2"/>
      <c r="IU108" s="2"/>
    </row>
    <row r="109" spans="1:255" x14ac:dyDescent="0.2">
      <c r="A109">
        <v>17</v>
      </c>
      <c r="B109">
        <v>1</v>
      </c>
      <c r="C109">
        <f>ROW(SmtRes!A206)</f>
        <v>206</v>
      </c>
      <c r="D109">
        <f>ROW(EtalonRes!A192)</f>
        <v>192</v>
      </c>
      <c r="E109" t="s">
        <v>172</v>
      </c>
      <c r="F109" t="s">
        <v>173</v>
      </c>
      <c r="G109" t="s">
        <v>174</v>
      </c>
      <c r="H109" t="s">
        <v>18</v>
      </c>
      <c r="I109">
        <f>ROUND(35/100,9)</f>
        <v>0.35</v>
      </c>
      <c r="J109">
        <v>0</v>
      </c>
      <c r="O109">
        <f t="shared" si="110"/>
        <v>1836.55</v>
      </c>
      <c r="P109">
        <f t="shared" si="111"/>
        <v>699.49</v>
      </c>
      <c r="Q109">
        <f t="shared" si="112"/>
        <v>32.72</v>
      </c>
      <c r="R109">
        <f t="shared" si="113"/>
        <v>6.27</v>
      </c>
      <c r="S109">
        <f t="shared" si="114"/>
        <v>1104.3399999999999</v>
      </c>
      <c r="T109">
        <f t="shared" si="115"/>
        <v>0</v>
      </c>
      <c r="U109">
        <f t="shared" si="116"/>
        <v>17.267249999999997</v>
      </c>
      <c r="V109">
        <f t="shared" si="117"/>
        <v>7.4374999999999997E-2</v>
      </c>
      <c r="W109">
        <f t="shared" si="118"/>
        <v>0</v>
      </c>
      <c r="X109">
        <f t="shared" si="119"/>
        <v>1055.08</v>
      </c>
      <c r="Y109">
        <f t="shared" si="120"/>
        <v>521.99</v>
      </c>
      <c r="AA109">
        <v>16687824</v>
      </c>
      <c r="AB109">
        <f t="shared" si="121"/>
        <v>735.94399999999996</v>
      </c>
      <c r="AC109">
        <f t="shared" si="147"/>
        <v>280.3</v>
      </c>
      <c r="AD109">
        <f>ROUND(((((ET109*1.25))-((EU109*1.25)))+AE109),6)</f>
        <v>13.112500000000001</v>
      </c>
      <c r="AE109">
        <f>ROUND(((EU109*1.25)),6)</f>
        <v>2.5125000000000002</v>
      </c>
      <c r="AF109">
        <f>ROUND(((EV109*1.15)),6)</f>
        <v>442.53149999999999</v>
      </c>
      <c r="AG109">
        <f t="shared" si="122"/>
        <v>0</v>
      </c>
      <c r="AH109">
        <f>((EW109*1.15))</f>
        <v>49.334999999999994</v>
      </c>
      <c r="AI109">
        <f>((EX109*1.25))</f>
        <v>0.21250000000000002</v>
      </c>
      <c r="AJ109">
        <f t="shared" si="123"/>
        <v>0</v>
      </c>
      <c r="AK109">
        <v>675.6</v>
      </c>
      <c r="AL109">
        <v>280.3</v>
      </c>
      <c r="AM109">
        <v>10.49</v>
      </c>
      <c r="AN109">
        <v>2.0099999999999998</v>
      </c>
      <c r="AO109">
        <v>384.81</v>
      </c>
      <c r="AP109">
        <v>0</v>
      </c>
      <c r="AQ109">
        <v>42.9</v>
      </c>
      <c r="AR109">
        <v>0.17</v>
      </c>
      <c r="AS109">
        <v>0</v>
      </c>
      <c r="AT109">
        <v>95</v>
      </c>
      <c r="AU109">
        <v>47</v>
      </c>
      <c r="AV109">
        <v>1</v>
      </c>
      <c r="AW109">
        <v>1</v>
      </c>
      <c r="AZ109">
        <v>7.13</v>
      </c>
      <c r="BA109">
        <v>7.13</v>
      </c>
      <c r="BB109">
        <v>7.13</v>
      </c>
      <c r="BC109">
        <v>7.13</v>
      </c>
      <c r="BD109" t="s">
        <v>6</v>
      </c>
      <c r="BE109" t="s">
        <v>6</v>
      </c>
      <c r="BF109" t="s">
        <v>6</v>
      </c>
      <c r="BG109" t="s">
        <v>6</v>
      </c>
      <c r="BH109">
        <v>0</v>
      </c>
      <c r="BI109">
        <v>1</v>
      </c>
      <c r="BJ109" t="s">
        <v>175</v>
      </c>
      <c r="BM109">
        <v>15001</v>
      </c>
      <c r="BN109">
        <v>0</v>
      </c>
      <c r="BO109" t="s">
        <v>6</v>
      </c>
      <c r="BP109">
        <v>0</v>
      </c>
      <c r="BQ109">
        <v>2</v>
      </c>
      <c r="BR109">
        <v>0</v>
      </c>
      <c r="BS109">
        <v>7.13</v>
      </c>
      <c r="BT109">
        <v>1</v>
      </c>
      <c r="BU109">
        <v>1</v>
      </c>
      <c r="BV109">
        <v>1</v>
      </c>
      <c r="BW109">
        <v>1</v>
      </c>
      <c r="BX109">
        <v>1</v>
      </c>
      <c r="BY109" t="s">
        <v>6</v>
      </c>
      <c r="BZ109">
        <v>105</v>
      </c>
      <c r="CA109">
        <v>55</v>
      </c>
      <c r="CF109">
        <v>0</v>
      </c>
      <c r="CG109">
        <v>0</v>
      </c>
      <c r="CM109">
        <v>0</v>
      </c>
      <c r="CN109" t="s">
        <v>658</v>
      </c>
      <c r="CO109">
        <v>0</v>
      </c>
      <c r="CP109">
        <f t="shared" si="124"/>
        <v>1836.55</v>
      </c>
      <c r="CQ109">
        <f t="shared" si="125"/>
        <v>1998.539</v>
      </c>
      <c r="CR109">
        <f t="shared" si="126"/>
        <v>93.492125000000001</v>
      </c>
      <c r="CS109">
        <f t="shared" si="127"/>
        <v>17.914125000000002</v>
      </c>
      <c r="CT109">
        <f t="shared" si="128"/>
        <v>3155.2495949999998</v>
      </c>
      <c r="CU109">
        <f t="shared" si="129"/>
        <v>0</v>
      </c>
      <c r="CV109">
        <f t="shared" si="130"/>
        <v>49.334999999999994</v>
      </c>
      <c r="CW109">
        <f t="shared" si="131"/>
        <v>0.21250000000000002</v>
      </c>
      <c r="CX109">
        <f t="shared" si="132"/>
        <v>0</v>
      </c>
      <c r="CY109">
        <f t="shared" si="133"/>
        <v>1055.0795000000001</v>
      </c>
      <c r="CZ109">
        <f t="shared" si="134"/>
        <v>521.98669999999993</v>
      </c>
      <c r="DC109" t="s">
        <v>6</v>
      </c>
      <c r="DD109" t="s">
        <v>6</v>
      </c>
      <c r="DE109" t="s">
        <v>68</v>
      </c>
      <c r="DF109" t="s">
        <v>68</v>
      </c>
      <c r="DG109" t="s">
        <v>69</v>
      </c>
      <c r="DH109" t="s">
        <v>6</v>
      </c>
      <c r="DI109" t="s">
        <v>69</v>
      </c>
      <c r="DJ109" t="s">
        <v>68</v>
      </c>
      <c r="DK109" t="s">
        <v>6</v>
      </c>
      <c r="DL109" t="s">
        <v>6</v>
      </c>
      <c r="DM109" t="s">
        <v>6</v>
      </c>
      <c r="DN109">
        <v>0</v>
      </c>
      <c r="DO109">
        <v>0</v>
      </c>
      <c r="DP109">
        <v>1</v>
      </c>
      <c r="DQ109">
        <v>1</v>
      </c>
      <c r="DU109">
        <v>1005</v>
      </c>
      <c r="DV109" t="s">
        <v>18</v>
      </c>
      <c r="DW109" t="s">
        <v>18</v>
      </c>
      <c r="DX109">
        <v>100</v>
      </c>
      <c r="EE109">
        <v>16510513</v>
      </c>
      <c r="EF109">
        <v>2</v>
      </c>
      <c r="EG109" t="s">
        <v>20</v>
      </c>
      <c r="EH109">
        <v>0</v>
      </c>
      <c r="EI109" t="s">
        <v>6</v>
      </c>
      <c r="EJ109">
        <v>1</v>
      </c>
      <c r="EK109">
        <v>15001</v>
      </c>
      <c r="EL109" t="s">
        <v>84</v>
      </c>
      <c r="EM109" t="s">
        <v>85</v>
      </c>
      <c r="EO109" t="s">
        <v>72</v>
      </c>
      <c r="EQ109">
        <v>0</v>
      </c>
      <c r="ER109">
        <v>675.6</v>
      </c>
      <c r="ES109">
        <v>280.3</v>
      </c>
      <c r="ET109">
        <v>10.49</v>
      </c>
      <c r="EU109">
        <v>2.0099999999999998</v>
      </c>
      <c r="EV109">
        <v>384.81</v>
      </c>
      <c r="EW109">
        <v>42.9</v>
      </c>
      <c r="EX109">
        <v>0.17</v>
      </c>
      <c r="EY109">
        <v>0</v>
      </c>
      <c r="FQ109">
        <v>0</v>
      </c>
      <c r="FR109">
        <f t="shared" si="135"/>
        <v>0</v>
      </c>
      <c r="FS109">
        <v>0</v>
      </c>
      <c r="FT109" t="s">
        <v>23</v>
      </c>
      <c r="FU109" t="s">
        <v>24</v>
      </c>
      <c r="FX109">
        <v>94.5</v>
      </c>
      <c r="FY109">
        <v>46.75</v>
      </c>
      <c r="GA109" t="s">
        <v>6</v>
      </c>
      <c r="GD109">
        <v>0</v>
      </c>
      <c r="GF109">
        <v>1360681551</v>
      </c>
      <c r="GG109">
        <v>1</v>
      </c>
      <c r="GH109">
        <v>1</v>
      </c>
      <c r="GI109">
        <v>4</v>
      </c>
      <c r="GJ109">
        <v>0</v>
      </c>
      <c r="GK109">
        <f>ROUND(R109*(S12)/100,2)</f>
        <v>0</v>
      </c>
      <c r="GL109">
        <f t="shared" si="136"/>
        <v>0</v>
      </c>
      <c r="GM109">
        <f t="shared" si="137"/>
        <v>3413.62</v>
      </c>
      <c r="GN109">
        <f t="shared" si="138"/>
        <v>3413.62</v>
      </c>
      <c r="GO109">
        <f t="shared" si="139"/>
        <v>0</v>
      </c>
      <c r="GP109">
        <f t="shared" si="140"/>
        <v>0</v>
      </c>
      <c r="GR109">
        <v>0</v>
      </c>
      <c r="GS109">
        <v>3</v>
      </c>
      <c r="GT109">
        <v>0</v>
      </c>
      <c r="GU109" t="s">
        <v>6</v>
      </c>
      <c r="GV109">
        <f t="shared" si="141"/>
        <v>0</v>
      </c>
      <c r="GW109">
        <v>1</v>
      </c>
      <c r="GX109">
        <f t="shared" si="142"/>
        <v>0</v>
      </c>
      <c r="HA109">
        <v>0</v>
      </c>
      <c r="HB109">
        <v>0</v>
      </c>
      <c r="IK109">
        <v>0</v>
      </c>
    </row>
    <row r="110" spans="1:255" x14ac:dyDescent="0.2">
      <c r="A110" s="2">
        <v>18</v>
      </c>
      <c r="B110" s="2">
        <v>1</v>
      </c>
      <c r="C110" s="2">
        <v>195</v>
      </c>
      <c r="D110" s="2"/>
      <c r="E110" s="2" t="s">
        <v>176</v>
      </c>
      <c r="F110" s="2" t="s">
        <v>177</v>
      </c>
      <c r="G110" s="2" t="s">
        <v>178</v>
      </c>
      <c r="H110" s="2" t="s">
        <v>46</v>
      </c>
      <c r="I110" s="2">
        <f>I108*J110</f>
        <v>2.205E-2</v>
      </c>
      <c r="J110" s="2">
        <v>6.3E-2</v>
      </c>
      <c r="K110" s="2"/>
      <c r="L110" s="2"/>
      <c r="M110" s="2"/>
      <c r="N110" s="2"/>
      <c r="O110" s="2">
        <f t="shared" si="110"/>
        <v>0</v>
      </c>
      <c r="P110" s="2">
        <f t="shared" si="111"/>
        <v>0</v>
      </c>
      <c r="Q110" s="2">
        <f t="shared" si="112"/>
        <v>0</v>
      </c>
      <c r="R110" s="2">
        <f t="shared" si="113"/>
        <v>0</v>
      </c>
      <c r="S110" s="2">
        <f t="shared" si="114"/>
        <v>0</v>
      </c>
      <c r="T110" s="2">
        <f t="shared" si="115"/>
        <v>0</v>
      </c>
      <c r="U110" s="2">
        <f t="shared" si="116"/>
        <v>0</v>
      </c>
      <c r="V110" s="2">
        <f t="shared" si="117"/>
        <v>0</v>
      </c>
      <c r="W110" s="2">
        <f t="shared" si="118"/>
        <v>0</v>
      </c>
      <c r="X110" s="2">
        <f t="shared" si="119"/>
        <v>0</v>
      </c>
      <c r="Y110" s="2">
        <f t="shared" si="120"/>
        <v>0</v>
      </c>
      <c r="Z110" s="2"/>
      <c r="AA110" s="2">
        <v>16687810</v>
      </c>
      <c r="AB110" s="2">
        <f t="shared" si="121"/>
        <v>0</v>
      </c>
      <c r="AC110" s="2">
        <f t="shared" si="147"/>
        <v>0</v>
      </c>
      <c r="AD110" s="2">
        <f>ROUND((((ET110)-(EU110))+AE110),6)</f>
        <v>0</v>
      </c>
      <c r="AE110" s="2">
        <f t="shared" ref="AE110:AF113" si="148">ROUND((EU110),6)</f>
        <v>0</v>
      </c>
      <c r="AF110" s="2">
        <f t="shared" si="148"/>
        <v>0</v>
      </c>
      <c r="AG110" s="2">
        <f t="shared" si="122"/>
        <v>0</v>
      </c>
      <c r="AH110" s="2">
        <f t="shared" ref="AH110:AI113" si="149">(EW110)</f>
        <v>0</v>
      </c>
      <c r="AI110" s="2">
        <f t="shared" si="149"/>
        <v>0</v>
      </c>
      <c r="AJ110" s="2">
        <f t="shared" si="123"/>
        <v>0</v>
      </c>
      <c r="AK110" s="2">
        <v>0</v>
      </c>
      <c r="AL110" s="2">
        <v>0</v>
      </c>
      <c r="AM110" s="2">
        <v>0</v>
      </c>
      <c r="AN110" s="2">
        <v>0</v>
      </c>
      <c r="AO110" s="2">
        <v>0</v>
      </c>
      <c r="AP110" s="2">
        <v>0</v>
      </c>
      <c r="AQ110" s="2">
        <v>0</v>
      </c>
      <c r="AR110" s="2">
        <v>0</v>
      </c>
      <c r="AS110" s="2">
        <v>0</v>
      </c>
      <c r="AT110" s="2">
        <v>95</v>
      </c>
      <c r="AU110" s="2">
        <v>47</v>
      </c>
      <c r="AV110" s="2">
        <v>1</v>
      </c>
      <c r="AW110" s="2">
        <v>1</v>
      </c>
      <c r="AX110" s="2"/>
      <c r="AY110" s="2"/>
      <c r="AZ110" s="2">
        <v>1</v>
      </c>
      <c r="BA110" s="2">
        <v>1</v>
      </c>
      <c r="BB110" s="2">
        <v>1</v>
      </c>
      <c r="BC110" s="2">
        <v>1</v>
      </c>
      <c r="BD110" s="2" t="s">
        <v>6</v>
      </c>
      <c r="BE110" s="2" t="s">
        <v>6</v>
      </c>
      <c r="BF110" s="2" t="s">
        <v>6</v>
      </c>
      <c r="BG110" s="2" t="s">
        <v>6</v>
      </c>
      <c r="BH110" s="2">
        <v>3</v>
      </c>
      <c r="BI110" s="2">
        <v>1</v>
      </c>
      <c r="BJ110" s="2" t="s">
        <v>6</v>
      </c>
      <c r="BK110" s="2"/>
      <c r="BL110" s="2"/>
      <c r="BM110" s="2">
        <v>15001</v>
      </c>
      <c r="BN110" s="2">
        <v>0</v>
      </c>
      <c r="BO110" s="2" t="s">
        <v>6</v>
      </c>
      <c r="BP110" s="2">
        <v>0</v>
      </c>
      <c r="BQ110" s="2">
        <v>2</v>
      </c>
      <c r="BR110" s="2">
        <v>0</v>
      </c>
      <c r="BS110" s="2">
        <v>1</v>
      </c>
      <c r="BT110" s="2">
        <v>1</v>
      </c>
      <c r="BU110" s="2">
        <v>1</v>
      </c>
      <c r="BV110" s="2">
        <v>1</v>
      </c>
      <c r="BW110" s="2">
        <v>1</v>
      </c>
      <c r="BX110" s="2">
        <v>1</v>
      </c>
      <c r="BY110" s="2" t="s">
        <v>6</v>
      </c>
      <c r="BZ110" s="2">
        <v>105</v>
      </c>
      <c r="CA110" s="2">
        <v>55</v>
      </c>
      <c r="CB110" s="2"/>
      <c r="CC110" s="2"/>
      <c r="CD110" s="2"/>
      <c r="CE110" s="2"/>
      <c r="CF110" s="2">
        <v>0</v>
      </c>
      <c r="CG110" s="2">
        <v>0</v>
      </c>
      <c r="CH110" s="2"/>
      <c r="CI110" s="2"/>
      <c r="CJ110" s="2"/>
      <c r="CK110" s="2"/>
      <c r="CL110" s="2"/>
      <c r="CM110" s="2">
        <v>0</v>
      </c>
      <c r="CN110" s="2" t="s">
        <v>6</v>
      </c>
      <c r="CO110" s="2">
        <v>0</v>
      </c>
      <c r="CP110" s="2">
        <f t="shared" si="124"/>
        <v>0</v>
      </c>
      <c r="CQ110" s="2">
        <f t="shared" si="125"/>
        <v>0</v>
      </c>
      <c r="CR110" s="2">
        <f t="shared" si="126"/>
        <v>0</v>
      </c>
      <c r="CS110" s="2">
        <f t="shared" si="127"/>
        <v>0</v>
      </c>
      <c r="CT110" s="2">
        <f t="shared" si="128"/>
        <v>0</v>
      </c>
      <c r="CU110" s="2">
        <f t="shared" si="129"/>
        <v>0</v>
      </c>
      <c r="CV110" s="2">
        <f t="shared" si="130"/>
        <v>0</v>
      </c>
      <c r="CW110" s="2">
        <f t="shared" si="131"/>
        <v>0</v>
      </c>
      <c r="CX110" s="2">
        <f t="shared" si="132"/>
        <v>0</v>
      </c>
      <c r="CY110" s="2">
        <f t="shared" si="133"/>
        <v>0</v>
      </c>
      <c r="CZ110" s="2">
        <f t="shared" si="134"/>
        <v>0</v>
      </c>
      <c r="DA110" s="2"/>
      <c r="DB110" s="2"/>
      <c r="DC110" s="2" t="s">
        <v>6</v>
      </c>
      <c r="DD110" s="2" t="s">
        <v>6</v>
      </c>
      <c r="DE110" s="2" t="s">
        <v>6</v>
      </c>
      <c r="DF110" s="2" t="s">
        <v>6</v>
      </c>
      <c r="DG110" s="2" t="s">
        <v>6</v>
      </c>
      <c r="DH110" s="2" t="s">
        <v>6</v>
      </c>
      <c r="DI110" s="2" t="s">
        <v>6</v>
      </c>
      <c r="DJ110" s="2" t="s">
        <v>6</v>
      </c>
      <c r="DK110" s="2" t="s">
        <v>6</v>
      </c>
      <c r="DL110" s="2" t="s">
        <v>6</v>
      </c>
      <c r="DM110" s="2" t="s">
        <v>6</v>
      </c>
      <c r="DN110" s="2">
        <v>0</v>
      </c>
      <c r="DO110" s="2">
        <v>0</v>
      </c>
      <c r="DP110" s="2">
        <v>1</v>
      </c>
      <c r="DQ110" s="2">
        <v>1</v>
      </c>
      <c r="DR110" s="2"/>
      <c r="DS110" s="2"/>
      <c r="DT110" s="2"/>
      <c r="DU110" s="2">
        <v>1009</v>
      </c>
      <c r="DV110" s="2" t="s">
        <v>46</v>
      </c>
      <c r="DW110" s="2" t="s">
        <v>46</v>
      </c>
      <c r="DX110" s="2">
        <v>1000</v>
      </c>
      <c r="DY110" s="2"/>
      <c r="DZ110" s="2"/>
      <c r="EA110" s="2"/>
      <c r="EB110" s="2"/>
      <c r="EC110" s="2"/>
      <c r="ED110" s="2"/>
      <c r="EE110" s="2">
        <v>16510513</v>
      </c>
      <c r="EF110" s="2">
        <v>2</v>
      </c>
      <c r="EG110" s="2" t="s">
        <v>20</v>
      </c>
      <c r="EH110" s="2">
        <v>0</v>
      </c>
      <c r="EI110" s="2" t="s">
        <v>6</v>
      </c>
      <c r="EJ110" s="2">
        <v>1</v>
      </c>
      <c r="EK110" s="2">
        <v>15001</v>
      </c>
      <c r="EL110" s="2" t="s">
        <v>84</v>
      </c>
      <c r="EM110" s="2" t="s">
        <v>85</v>
      </c>
      <c r="EN110" s="2"/>
      <c r="EO110" s="2" t="s">
        <v>6</v>
      </c>
      <c r="EP110" s="2"/>
      <c r="EQ110" s="2">
        <v>0</v>
      </c>
      <c r="ER110" s="2">
        <v>0</v>
      </c>
      <c r="ES110" s="2">
        <v>0</v>
      </c>
      <c r="ET110" s="2">
        <v>0</v>
      </c>
      <c r="EU110" s="2">
        <v>0</v>
      </c>
      <c r="EV110" s="2">
        <v>0</v>
      </c>
      <c r="EW110" s="2">
        <v>0</v>
      </c>
      <c r="EX110" s="2">
        <v>0</v>
      </c>
      <c r="EY110" s="2"/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>
        <v>0</v>
      </c>
      <c r="FR110" s="2">
        <f t="shared" si="135"/>
        <v>0</v>
      </c>
      <c r="FS110" s="2">
        <v>0</v>
      </c>
      <c r="FT110" s="2" t="s">
        <v>23</v>
      </c>
      <c r="FU110" s="2" t="s">
        <v>24</v>
      </c>
      <c r="FV110" s="2"/>
      <c r="FW110" s="2"/>
      <c r="FX110" s="2">
        <v>94.5</v>
      </c>
      <c r="FY110" s="2">
        <v>46.75</v>
      </c>
      <c r="FZ110" s="2"/>
      <c r="GA110" s="2" t="s">
        <v>6</v>
      </c>
      <c r="GB110" s="2"/>
      <c r="GC110" s="2"/>
      <c r="GD110" s="2">
        <v>0</v>
      </c>
      <c r="GE110" s="2"/>
      <c r="GF110" s="2">
        <v>1891904026</v>
      </c>
      <c r="GG110" s="2">
        <v>2</v>
      </c>
      <c r="GH110" s="2">
        <v>1</v>
      </c>
      <c r="GI110" s="2">
        <v>-2</v>
      </c>
      <c r="GJ110" s="2">
        <v>0</v>
      </c>
      <c r="GK110" s="2">
        <f>ROUND(R110*(R12)/100,2)</f>
        <v>0</v>
      </c>
      <c r="GL110" s="2">
        <f t="shared" si="136"/>
        <v>0</v>
      </c>
      <c r="GM110" s="2">
        <f t="shared" si="137"/>
        <v>0</v>
      </c>
      <c r="GN110" s="2">
        <f t="shared" si="138"/>
        <v>0</v>
      </c>
      <c r="GO110" s="2">
        <f t="shared" si="139"/>
        <v>0</v>
      </c>
      <c r="GP110" s="2">
        <f t="shared" si="140"/>
        <v>0</v>
      </c>
      <c r="GQ110" s="2"/>
      <c r="GR110" s="2">
        <v>0</v>
      </c>
      <c r="GS110" s="2">
        <v>3</v>
      </c>
      <c r="GT110" s="2">
        <v>0</v>
      </c>
      <c r="GU110" s="2" t="s">
        <v>6</v>
      </c>
      <c r="GV110" s="2">
        <f t="shared" si="141"/>
        <v>0</v>
      </c>
      <c r="GW110" s="2">
        <v>1</v>
      </c>
      <c r="GX110" s="2">
        <f t="shared" si="142"/>
        <v>0</v>
      </c>
      <c r="GY110" s="2"/>
      <c r="GZ110" s="2"/>
      <c r="HA110" s="2">
        <v>0</v>
      </c>
      <c r="HB110" s="2">
        <v>0</v>
      </c>
      <c r="HC110" s="2"/>
      <c r="HD110" s="2"/>
      <c r="HE110" s="2"/>
      <c r="HF110" s="2"/>
      <c r="HG110" s="2"/>
      <c r="HH110" s="2"/>
      <c r="HI110" s="2"/>
      <c r="HJ110" s="2"/>
      <c r="HK110" s="2"/>
      <c r="HL110" s="2"/>
      <c r="HM110" s="2"/>
      <c r="HN110" s="2"/>
      <c r="HO110" s="2"/>
      <c r="HP110" s="2"/>
      <c r="HQ110" s="2"/>
      <c r="HR110" s="2"/>
      <c r="HS110" s="2"/>
      <c r="HT110" s="2"/>
      <c r="HU110" s="2"/>
      <c r="HV110" s="2"/>
      <c r="HW110" s="2"/>
      <c r="HX110" s="2"/>
      <c r="HY110" s="2"/>
      <c r="HZ110" s="2"/>
      <c r="IA110" s="2"/>
      <c r="IB110" s="2"/>
      <c r="IC110" s="2"/>
      <c r="ID110" s="2"/>
      <c r="IE110" s="2"/>
      <c r="IF110" s="2"/>
      <c r="IG110" s="2"/>
      <c r="IH110" s="2"/>
      <c r="II110" s="2"/>
      <c r="IJ110" s="2"/>
      <c r="IK110" s="2">
        <v>0</v>
      </c>
      <c r="IL110" s="2"/>
      <c r="IM110" s="2"/>
      <c r="IN110" s="2"/>
      <c r="IO110" s="2"/>
      <c r="IP110" s="2"/>
      <c r="IQ110" s="2"/>
      <c r="IR110" s="2"/>
      <c r="IS110" s="2"/>
      <c r="IT110" s="2"/>
      <c r="IU110" s="2"/>
    </row>
    <row r="111" spans="1:255" x14ac:dyDescent="0.2">
      <c r="A111">
        <v>18</v>
      </c>
      <c r="B111">
        <v>1</v>
      </c>
      <c r="C111">
        <v>204</v>
      </c>
      <c r="E111" t="s">
        <v>176</v>
      </c>
      <c r="F111" t="s">
        <v>177</v>
      </c>
      <c r="G111" t="s">
        <v>178</v>
      </c>
      <c r="H111" t="s">
        <v>46</v>
      </c>
      <c r="I111">
        <f>I109*J111</f>
        <v>2.205E-2</v>
      </c>
      <c r="J111">
        <v>6.3E-2</v>
      </c>
      <c r="O111">
        <f t="shared" si="110"/>
        <v>0</v>
      </c>
      <c r="P111">
        <f t="shared" si="111"/>
        <v>0</v>
      </c>
      <c r="Q111">
        <f t="shared" si="112"/>
        <v>0</v>
      </c>
      <c r="R111">
        <f t="shared" si="113"/>
        <v>0</v>
      </c>
      <c r="S111">
        <f t="shared" si="114"/>
        <v>0</v>
      </c>
      <c r="T111">
        <f t="shared" si="115"/>
        <v>0</v>
      </c>
      <c r="U111">
        <f t="shared" si="116"/>
        <v>0</v>
      </c>
      <c r="V111">
        <f t="shared" si="117"/>
        <v>0</v>
      </c>
      <c r="W111">
        <f t="shared" si="118"/>
        <v>0</v>
      </c>
      <c r="X111">
        <f t="shared" si="119"/>
        <v>0</v>
      </c>
      <c r="Y111">
        <f t="shared" si="120"/>
        <v>0</v>
      </c>
      <c r="AA111">
        <v>16687824</v>
      </c>
      <c r="AB111">
        <f t="shared" si="121"/>
        <v>0</v>
      </c>
      <c r="AC111">
        <f t="shared" si="147"/>
        <v>0</v>
      </c>
      <c r="AD111">
        <f>ROUND((((ET111)-(EU111))+AE111),6)</f>
        <v>0</v>
      </c>
      <c r="AE111">
        <f t="shared" si="148"/>
        <v>0</v>
      </c>
      <c r="AF111">
        <f t="shared" si="148"/>
        <v>0</v>
      </c>
      <c r="AG111">
        <f t="shared" si="122"/>
        <v>0</v>
      </c>
      <c r="AH111">
        <f t="shared" si="149"/>
        <v>0</v>
      </c>
      <c r="AI111">
        <f t="shared" si="149"/>
        <v>0</v>
      </c>
      <c r="AJ111">
        <f t="shared" si="123"/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95</v>
      </c>
      <c r="AU111">
        <v>47</v>
      </c>
      <c r="AV111">
        <v>1</v>
      </c>
      <c r="AW111">
        <v>1</v>
      </c>
      <c r="AZ111">
        <v>7.13</v>
      </c>
      <c r="BA111">
        <v>1</v>
      </c>
      <c r="BB111">
        <v>1</v>
      </c>
      <c r="BC111">
        <v>7.13</v>
      </c>
      <c r="BD111" t="s">
        <v>6</v>
      </c>
      <c r="BE111" t="s">
        <v>6</v>
      </c>
      <c r="BF111" t="s">
        <v>6</v>
      </c>
      <c r="BG111" t="s">
        <v>6</v>
      </c>
      <c r="BH111">
        <v>3</v>
      </c>
      <c r="BI111">
        <v>1</v>
      </c>
      <c r="BJ111" t="s">
        <v>6</v>
      </c>
      <c r="BM111">
        <v>15001</v>
      </c>
      <c r="BN111">
        <v>0</v>
      </c>
      <c r="BO111" t="s">
        <v>6</v>
      </c>
      <c r="BP111">
        <v>0</v>
      </c>
      <c r="BQ111">
        <v>2</v>
      </c>
      <c r="BR111">
        <v>0</v>
      </c>
      <c r="BS111">
        <v>1</v>
      </c>
      <c r="BT111">
        <v>1</v>
      </c>
      <c r="BU111">
        <v>1</v>
      </c>
      <c r="BV111">
        <v>1</v>
      </c>
      <c r="BW111">
        <v>1</v>
      </c>
      <c r="BX111">
        <v>1</v>
      </c>
      <c r="BY111" t="s">
        <v>6</v>
      </c>
      <c r="BZ111">
        <v>105</v>
      </c>
      <c r="CA111">
        <v>55</v>
      </c>
      <c r="CF111">
        <v>0</v>
      </c>
      <c r="CG111">
        <v>0</v>
      </c>
      <c r="CM111">
        <v>0</v>
      </c>
      <c r="CN111" t="s">
        <v>6</v>
      </c>
      <c r="CO111">
        <v>0</v>
      </c>
      <c r="CP111">
        <f t="shared" si="124"/>
        <v>0</v>
      </c>
      <c r="CQ111">
        <f t="shared" si="125"/>
        <v>0</v>
      </c>
      <c r="CR111">
        <f t="shared" si="126"/>
        <v>0</v>
      </c>
      <c r="CS111">
        <f t="shared" si="127"/>
        <v>0</v>
      </c>
      <c r="CT111">
        <f t="shared" si="128"/>
        <v>0</v>
      </c>
      <c r="CU111">
        <f t="shared" si="129"/>
        <v>0</v>
      </c>
      <c r="CV111">
        <f t="shared" si="130"/>
        <v>0</v>
      </c>
      <c r="CW111">
        <f t="shared" si="131"/>
        <v>0</v>
      </c>
      <c r="CX111">
        <f t="shared" si="132"/>
        <v>0</v>
      </c>
      <c r="CY111">
        <f t="shared" si="133"/>
        <v>0</v>
      </c>
      <c r="CZ111">
        <f t="shared" si="134"/>
        <v>0</v>
      </c>
      <c r="DC111" t="s">
        <v>6</v>
      </c>
      <c r="DD111" t="s">
        <v>6</v>
      </c>
      <c r="DE111" t="s">
        <v>6</v>
      </c>
      <c r="DF111" t="s">
        <v>6</v>
      </c>
      <c r="DG111" t="s">
        <v>6</v>
      </c>
      <c r="DH111" t="s">
        <v>6</v>
      </c>
      <c r="DI111" t="s">
        <v>6</v>
      </c>
      <c r="DJ111" t="s">
        <v>6</v>
      </c>
      <c r="DK111" t="s">
        <v>6</v>
      </c>
      <c r="DL111" t="s">
        <v>6</v>
      </c>
      <c r="DM111" t="s">
        <v>6</v>
      </c>
      <c r="DN111">
        <v>0</v>
      </c>
      <c r="DO111">
        <v>0</v>
      </c>
      <c r="DP111">
        <v>1</v>
      </c>
      <c r="DQ111">
        <v>1</v>
      </c>
      <c r="DU111">
        <v>1009</v>
      </c>
      <c r="DV111" t="s">
        <v>46</v>
      </c>
      <c r="DW111" t="s">
        <v>46</v>
      </c>
      <c r="DX111">
        <v>1000</v>
      </c>
      <c r="EE111">
        <v>16510513</v>
      </c>
      <c r="EF111">
        <v>2</v>
      </c>
      <c r="EG111" t="s">
        <v>20</v>
      </c>
      <c r="EH111">
        <v>0</v>
      </c>
      <c r="EI111" t="s">
        <v>6</v>
      </c>
      <c r="EJ111">
        <v>1</v>
      </c>
      <c r="EK111">
        <v>15001</v>
      </c>
      <c r="EL111" t="s">
        <v>84</v>
      </c>
      <c r="EM111" t="s">
        <v>85</v>
      </c>
      <c r="EO111" t="s">
        <v>6</v>
      </c>
      <c r="EQ111">
        <v>0</v>
      </c>
      <c r="ER111">
        <v>0</v>
      </c>
      <c r="ES111">
        <v>0</v>
      </c>
      <c r="ET111">
        <v>0</v>
      </c>
      <c r="EU111">
        <v>0</v>
      </c>
      <c r="EV111">
        <v>0</v>
      </c>
      <c r="EW111">
        <v>0</v>
      </c>
      <c r="EX111">
        <v>0</v>
      </c>
      <c r="FQ111">
        <v>0</v>
      </c>
      <c r="FR111">
        <f t="shared" si="135"/>
        <v>0</v>
      </c>
      <c r="FS111">
        <v>0</v>
      </c>
      <c r="FT111" t="s">
        <v>23</v>
      </c>
      <c r="FU111" t="s">
        <v>24</v>
      </c>
      <c r="FX111">
        <v>94.5</v>
      </c>
      <c r="FY111">
        <v>46.75</v>
      </c>
      <c r="GA111" t="s">
        <v>6</v>
      </c>
      <c r="GD111">
        <v>0</v>
      </c>
      <c r="GF111">
        <v>1891904026</v>
      </c>
      <c r="GG111">
        <v>1</v>
      </c>
      <c r="GH111">
        <v>1</v>
      </c>
      <c r="GI111">
        <v>4</v>
      </c>
      <c r="GJ111">
        <v>0</v>
      </c>
      <c r="GK111">
        <f>ROUND(R111*(S12)/100,2)</f>
        <v>0</v>
      </c>
      <c r="GL111">
        <f t="shared" si="136"/>
        <v>0</v>
      </c>
      <c r="GM111">
        <f t="shared" si="137"/>
        <v>0</v>
      </c>
      <c r="GN111">
        <f t="shared" si="138"/>
        <v>0</v>
      </c>
      <c r="GO111">
        <f t="shared" si="139"/>
        <v>0</v>
      </c>
      <c r="GP111">
        <f t="shared" si="140"/>
        <v>0</v>
      </c>
      <c r="GR111">
        <v>0</v>
      </c>
      <c r="GS111">
        <v>3</v>
      </c>
      <c r="GT111">
        <v>0</v>
      </c>
      <c r="GU111" t="s">
        <v>6</v>
      </c>
      <c r="GV111">
        <f t="shared" si="141"/>
        <v>0</v>
      </c>
      <c r="GW111">
        <v>1</v>
      </c>
      <c r="GX111">
        <f t="shared" si="142"/>
        <v>0</v>
      </c>
      <c r="HA111">
        <v>0</v>
      </c>
      <c r="HB111">
        <v>0</v>
      </c>
      <c r="IK111">
        <v>0</v>
      </c>
    </row>
    <row r="112" spans="1:255" x14ac:dyDescent="0.2">
      <c r="A112" s="2">
        <v>18</v>
      </c>
      <c r="B112" s="2">
        <v>1</v>
      </c>
      <c r="C112" s="2">
        <v>196</v>
      </c>
      <c r="D112" s="2"/>
      <c r="E112" s="2" t="s">
        <v>179</v>
      </c>
      <c r="F112" s="2" t="s">
        <v>180</v>
      </c>
      <c r="G112" s="2" t="s">
        <v>181</v>
      </c>
      <c r="H112" s="2" t="s">
        <v>46</v>
      </c>
      <c r="I112" s="2">
        <f>I108*J112</f>
        <v>2.205E-2</v>
      </c>
      <c r="J112" s="2">
        <v>6.3E-2</v>
      </c>
      <c r="K112" s="2"/>
      <c r="L112" s="2"/>
      <c r="M112" s="2"/>
      <c r="N112" s="2"/>
      <c r="O112" s="2">
        <f t="shared" si="110"/>
        <v>168.18</v>
      </c>
      <c r="P112" s="2">
        <f t="shared" si="111"/>
        <v>168.18</v>
      </c>
      <c r="Q112" s="2">
        <f t="shared" si="112"/>
        <v>0</v>
      </c>
      <c r="R112" s="2">
        <f t="shared" si="113"/>
        <v>0</v>
      </c>
      <c r="S112" s="2">
        <f t="shared" si="114"/>
        <v>0</v>
      </c>
      <c r="T112" s="2">
        <f t="shared" si="115"/>
        <v>0</v>
      </c>
      <c r="U112" s="2">
        <f t="shared" si="116"/>
        <v>0</v>
      </c>
      <c r="V112" s="2">
        <f t="shared" si="117"/>
        <v>0</v>
      </c>
      <c r="W112" s="2">
        <f t="shared" si="118"/>
        <v>0</v>
      </c>
      <c r="X112" s="2">
        <f t="shared" si="119"/>
        <v>0</v>
      </c>
      <c r="Y112" s="2">
        <f t="shared" si="120"/>
        <v>0</v>
      </c>
      <c r="Z112" s="2"/>
      <c r="AA112" s="2">
        <v>16687810</v>
      </c>
      <c r="AB112" s="2">
        <f t="shared" si="121"/>
        <v>7627.37</v>
      </c>
      <c r="AC112" s="2">
        <f t="shared" si="147"/>
        <v>7627.37</v>
      </c>
      <c r="AD112" s="2">
        <f>ROUND((((ET112)-(EU112))+AE112),6)</f>
        <v>0</v>
      </c>
      <c r="AE112" s="2">
        <f t="shared" si="148"/>
        <v>0</v>
      </c>
      <c r="AF112" s="2">
        <f t="shared" si="148"/>
        <v>0</v>
      </c>
      <c r="AG112" s="2">
        <f t="shared" si="122"/>
        <v>0</v>
      </c>
      <c r="AH112" s="2">
        <f t="shared" si="149"/>
        <v>0</v>
      </c>
      <c r="AI112" s="2">
        <f t="shared" si="149"/>
        <v>0</v>
      </c>
      <c r="AJ112" s="2">
        <f t="shared" si="123"/>
        <v>0</v>
      </c>
      <c r="AK112" s="2">
        <v>7627.37</v>
      </c>
      <c r="AL112" s="2">
        <v>7627.37</v>
      </c>
      <c r="AM112" s="2">
        <v>0</v>
      </c>
      <c r="AN112" s="2">
        <v>0</v>
      </c>
      <c r="AO112" s="2">
        <v>0</v>
      </c>
      <c r="AP112" s="2">
        <v>0</v>
      </c>
      <c r="AQ112" s="2">
        <v>0</v>
      </c>
      <c r="AR112" s="2">
        <v>0</v>
      </c>
      <c r="AS112" s="2">
        <v>0</v>
      </c>
      <c r="AT112" s="2">
        <v>95</v>
      </c>
      <c r="AU112" s="2">
        <v>47</v>
      </c>
      <c r="AV112" s="2">
        <v>1</v>
      </c>
      <c r="AW112" s="2">
        <v>1</v>
      </c>
      <c r="AX112" s="2"/>
      <c r="AY112" s="2"/>
      <c r="AZ112" s="2">
        <v>1</v>
      </c>
      <c r="BA112" s="2">
        <v>1</v>
      </c>
      <c r="BB112" s="2">
        <v>1</v>
      </c>
      <c r="BC112" s="2">
        <v>1</v>
      </c>
      <c r="BD112" s="2" t="s">
        <v>6</v>
      </c>
      <c r="BE112" s="2" t="s">
        <v>6</v>
      </c>
      <c r="BF112" s="2" t="s">
        <v>6</v>
      </c>
      <c r="BG112" s="2" t="s">
        <v>6</v>
      </c>
      <c r="BH112" s="2">
        <v>3</v>
      </c>
      <c r="BI112" s="2">
        <v>1</v>
      </c>
      <c r="BJ112" s="2" t="s">
        <v>182</v>
      </c>
      <c r="BK112" s="2"/>
      <c r="BL112" s="2"/>
      <c r="BM112" s="2">
        <v>15001</v>
      </c>
      <c r="BN112" s="2">
        <v>0</v>
      </c>
      <c r="BO112" s="2" t="s">
        <v>6</v>
      </c>
      <c r="BP112" s="2">
        <v>0</v>
      </c>
      <c r="BQ112" s="2">
        <v>2</v>
      </c>
      <c r="BR112" s="2">
        <v>0</v>
      </c>
      <c r="BS112" s="2">
        <v>1</v>
      </c>
      <c r="BT112" s="2">
        <v>1</v>
      </c>
      <c r="BU112" s="2">
        <v>1</v>
      </c>
      <c r="BV112" s="2">
        <v>1</v>
      </c>
      <c r="BW112" s="2">
        <v>1</v>
      </c>
      <c r="BX112" s="2">
        <v>1</v>
      </c>
      <c r="BY112" s="2" t="s">
        <v>6</v>
      </c>
      <c r="BZ112" s="2">
        <v>105</v>
      </c>
      <c r="CA112" s="2">
        <v>55</v>
      </c>
      <c r="CB112" s="2"/>
      <c r="CC112" s="2"/>
      <c r="CD112" s="2"/>
      <c r="CE112" s="2"/>
      <c r="CF112" s="2">
        <v>0</v>
      </c>
      <c r="CG112" s="2">
        <v>0</v>
      </c>
      <c r="CH112" s="2"/>
      <c r="CI112" s="2"/>
      <c r="CJ112" s="2"/>
      <c r="CK112" s="2"/>
      <c r="CL112" s="2"/>
      <c r="CM112" s="2">
        <v>0</v>
      </c>
      <c r="CN112" s="2" t="s">
        <v>6</v>
      </c>
      <c r="CO112" s="2">
        <v>0</v>
      </c>
      <c r="CP112" s="2">
        <f t="shared" si="124"/>
        <v>168.18</v>
      </c>
      <c r="CQ112" s="2">
        <f t="shared" si="125"/>
        <v>7627.37</v>
      </c>
      <c r="CR112" s="2">
        <f t="shared" si="126"/>
        <v>0</v>
      </c>
      <c r="CS112" s="2">
        <f t="shared" si="127"/>
        <v>0</v>
      </c>
      <c r="CT112" s="2">
        <f t="shared" si="128"/>
        <v>0</v>
      </c>
      <c r="CU112" s="2">
        <f t="shared" si="129"/>
        <v>0</v>
      </c>
      <c r="CV112" s="2">
        <f t="shared" si="130"/>
        <v>0</v>
      </c>
      <c r="CW112" s="2">
        <f t="shared" si="131"/>
        <v>0</v>
      </c>
      <c r="CX112" s="2">
        <f t="shared" si="132"/>
        <v>0</v>
      </c>
      <c r="CY112" s="2">
        <f t="shared" si="133"/>
        <v>0</v>
      </c>
      <c r="CZ112" s="2">
        <f t="shared" si="134"/>
        <v>0</v>
      </c>
      <c r="DA112" s="2"/>
      <c r="DB112" s="2"/>
      <c r="DC112" s="2" t="s">
        <v>6</v>
      </c>
      <c r="DD112" s="2" t="s">
        <v>6</v>
      </c>
      <c r="DE112" s="2" t="s">
        <v>6</v>
      </c>
      <c r="DF112" s="2" t="s">
        <v>6</v>
      </c>
      <c r="DG112" s="2" t="s">
        <v>6</v>
      </c>
      <c r="DH112" s="2" t="s">
        <v>6</v>
      </c>
      <c r="DI112" s="2" t="s">
        <v>6</v>
      </c>
      <c r="DJ112" s="2" t="s">
        <v>6</v>
      </c>
      <c r="DK112" s="2" t="s">
        <v>6</v>
      </c>
      <c r="DL112" s="2" t="s">
        <v>6</v>
      </c>
      <c r="DM112" s="2" t="s">
        <v>6</v>
      </c>
      <c r="DN112" s="2">
        <v>0</v>
      </c>
      <c r="DO112" s="2">
        <v>0</v>
      </c>
      <c r="DP112" s="2">
        <v>1</v>
      </c>
      <c r="DQ112" s="2">
        <v>1</v>
      </c>
      <c r="DR112" s="2"/>
      <c r="DS112" s="2"/>
      <c r="DT112" s="2"/>
      <c r="DU112" s="2">
        <v>1009</v>
      </c>
      <c r="DV112" s="2" t="s">
        <v>46</v>
      </c>
      <c r="DW112" s="2" t="s">
        <v>46</v>
      </c>
      <c r="DX112" s="2">
        <v>1000</v>
      </c>
      <c r="DY112" s="2"/>
      <c r="DZ112" s="2"/>
      <c r="EA112" s="2"/>
      <c r="EB112" s="2"/>
      <c r="EC112" s="2"/>
      <c r="ED112" s="2"/>
      <c r="EE112" s="2">
        <v>16510513</v>
      </c>
      <c r="EF112" s="2">
        <v>2</v>
      </c>
      <c r="EG112" s="2" t="s">
        <v>20</v>
      </c>
      <c r="EH112" s="2">
        <v>0</v>
      </c>
      <c r="EI112" s="2" t="s">
        <v>6</v>
      </c>
      <c r="EJ112" s="2">
        <v>1</v>
      </c>
      <c r="EK112" s="2">
        <v>15001</v>
      </c>
      <c r="EL112" s="2" t="s">
        <v>84</v>
      </c>
      <c r="EM112" s="2" t="s">
        <v>85</v>
      </c>
      <c r="EN112" s="2"/>
      <c r="EO112" s="2" t="s">
        <v>6</v>
      </c>
      <c r="EP112" s="2"/>
      <c r="EQ112" s="2">
        <v>0</v>
      </c>
      <c r="ER112" s="2">
        <v>7627.37</v>
      </c>
      <c r="ES112" s="2">
        <v>7627.37</v>
      </c>
      <c r="ET112" s="2">
        <v>0</v>
      </c>
      <c r="EU112" s="2">
        <v>0</v>
      </c>
      <c r="EV112" s="2">
        <v>0</v>
      </c>
      <c r="EW112" s="2">
        <v>0</v>
      </c>
      <c r="EX112" s="2">
        <v>0</v>
      </c>
      <c r="EY112" s="2"/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>
        <v>0</v>
      </c>
      <c r="FR112" s="2">
        <f t="shared" si="135"/>
        <v>0</v>
      </c>
      <c r="FS112" s="2">
        <v>0</v>
      </c>
      <c r="FT112" s="2" t="s">
        <v>23</v>
      </c>
      <c r="FU112" s="2" t="s">
        <v>24</v>
      </c>
      <c r="FV112" s="2"/>
      <c r="FW112" s="2"/>
      <c r="FX112" s="2">
        <v>94.5</v>
      </c>
      <c r="FY112" s="2">
        <v>46.75</v>
      </c>
      <c r="FZ112" s="2"/>
      <c r="GA112" s="2" t="s">
        <v>6</v>
      </c>
      <c r="GB112" s="2"/>
      <c r="GC112" s="2"/>
      <c r="GD112" s="2">
        <v>0</v>
      </c>
      <c r="GE112" s="2"/>
      <c r="GF112" s="2">
        <v>763838732</v>
      </c>
      <c r="GG112" s="2">
        <v>2</v>
      </c>
      <c r="GH112" s="2">
        <v>1</v>
      </c>
      <c r="GI112" s="2">
        <v>-2</v>
      </c>
      <c r="GJ112" s="2">
        <v>0</v>
      </c>
      <c r="GK112" s="2">
        <f>ROUND(R112*(R12)/100,2)</f>
        <v>0</v>
      </c>
      <c r="GL112" s="2">
        <f t="shared" si="136"/>
        <v>0</v>
      </c>
      <c r="GM112" s="2">
        <f t="shared" si="137"/>
        <v>168.18</v>
      </c>
      <c r="GN112" s="2">
        <f t="shared" si="138"/>
        <v>168.18</v>
      </c>
      <c r="GO112" s="2">
        <f t="shared" si="139"/>
        <v>0</v>
      </c>
      <c r="GP112" s="2">
        <f t="shared" si="140"/>
        <v>0</v>
      </c>
      <c r="GQ112" s="2"/>
      <c r="GR112" s="2">
        <v>0</v>
      </c>
      <c r="GS112" s="2">
        <v>3</v>
      </c>
      <c r="GT112" s="2">
        <v>0</v>
      </c>
      <c r="GU112" s="2" t="s">
        <v>6</v>
      </c>
      <c r="GV112" s="2">
        <f t="shared" si="141"/>
        <v>0</v>
      </c>
      <c r="GW112" s="2">
        <v>1</v>
      </c>
      <c r="GX112" s="2">
        <f t="shared" si="142"/>
        <v>0</v>
      </c>
      <c r="GY112" s="2"/>
      <c r="GZ112" s="2"/>
      <c r="HA112" s="2">
        <v>0</v>
      </c>
      <c r="HB112" s="2">
        <v>0</v>
      </c>
      <c r="HC112" s="2"/>
      <c r="HD112" s="2"/>
      <c r="HE112" s="2"/>
      <c r="HF112" s="2"/>
      <c r="HG112" s="2"/>
      <c r="HH112" s="2"/>
      <c r="HI112" s="2"/>
      <c r="HJ112" s="2"/>
      <c r="HK112" s="2"/>
      <c r="HL112" s="2"/>
      <c r="HM112" s="2"/>
      <c r="HN112" s="2"/>
      <c r="HO112" s="2"/>
      <c r="HP112" s="2"/>
      <c r="HQ112" s="2"/>
      <c r="HR112" s="2"/>
      <c r="HS112" s="2"/>
      <c r="HT112" s="2"/>
      <c r="HU112" s="2"/>
      <c r="HV112" s="2"/>
      <c r="HW112" s="2"/>
      <c r="HX112" s="2"/>
      <c r="HY112" s="2"/>
      <c r="HZ112" s="2"/>
      <c r="IA112" s="2"/>
      <c r="IB112" s="2"/>
      <c r="IC112" s="2"/>
      <c r="ID112" s="2"/>
      <c r="IE112" s="2"/>
      <c r="IF112" s="2"/>
      <c r="IG112" s="2"/>
      <c r="IH112" s="2"/>
      <c r="II112" s="2"/>
      <c r="IJ112" s="2"/>
      <c r="IK112" s="2">
        <v>0</v>
      </c>
      <c r="IL112" s="2"/>
      <c r="IM112" s="2"/>
      <c r="IN112" s="2"/>
      <c r="IO112" s="2"/>
      <c r="IP112" s="2"/>
      <c r="IQ112" s="2"/>
      <c r="IR112" s="2"/>
      <c r="IS112" s="2"/>
      <c r="IT112" s="2"/>
      <c r="IU112" s="2"/>
    </row>
    <row r="113" spans="1:255" x14ac:dyDescent="0.2">
      <c r="A113">
        <v>18</v>
      </c>
      <c r="B113">
        <v>1</v>
      </c>
      <c r="C113">
        <v>205</v>
      </c>
      <c r="E113" t="s">
        <v>179</v>
      </c>
      <c r="F113" t="s">
        <v>180</v>
      </c>
      <c r="G113" t="s">
        <v>181</v>
      </c>
      <c r="H113" t="s">
        <v>46</v>
      </c>
      <c r="I113">
        <f>I109*J113</f>
        <v>2.205E-2</v>
      </c>
      <c r="J113">
        <v>6.3E-2</v>
      </c>
      <c r="O113">
        <f t="shared" si="110"/>
        <v>1199.1500000000001</v>
      </c>
      <c r="P113">
        <f t="shared" si="111"/>
        <v>1199.1500000000001</v>
      </c>
      <c r="Q113">
        <f t="shared" si="112"/>
        <v>0</v>
      </c>
      <c r="R113">
        <f t="shared" si="113"/>
        <v>0</v>
      </c>
      <c r="S113">
        <f t="shared" si="114"/>
        <v>0</v>
      </c>
      <c r="T113">
        <f t="shared" si="115"/>
        <v>0</v>
      </c>
      <c r="U113">
        <f t="shared" si="116"/>
        <v>0</v>
      </c>
      <c r="V113">
        <f t="shared" si="117"/>
        <v>0</v>
      </c>
      <c r="W113">
        <f t="shared" si="118"/>
        <v>0</v>
      </c>
      <c r="X113">
        <f t="shared" si="119"/>
        <v>0</v>
      </c>
      <c r="Y113">
        <f t="shared" si="120"/>
        <v>0</v>
      </c>
      <c r="AA113">
        <v>16687824</v>
      </c>
      <c r="AB113">
        <f t="shared" si="121"/>
        <v>7627.37</v>
      </c>
      <c r="AC113">
        <f t="shared" si="147"/>
        <v>7627.37</v>
      </c>
      <c r="AD113">
        <f>ROUND((((ET113)-(EU113))+AE113),6)</f>
        <v>0</v>
      </c>
      <c r="AE113">
        <f t="shared" si="148"/>
        <v>0</v>
      </c>
      <c r="AF113">
        <f t="shared" si="148"/>
        <v>0</v>
      </c>
      <c r="AG113">
        <f t="shared" si="122"/>
        <v>0</v>
      </c>
      <c r="AH113">
        <f t="shared" si="149"/>
        <v>0</v>
      </c>
      <c r="AI113">
        <f t="shared" si="149"/>
        <v>0</v>
      </c>
      <c r="AJ113">
        <f t="shared" si="123"/>
        <v>0</v>
      </c>
      <c r="AK113">
        <v>7627.37</v>
      </c>
      <c r="AL113">
        <v>7627.37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95</v>
      </c>
      <c r="AU113">
        <v>47</v>
      </c>
      <c r="AV113">
        <v>1</v>
      </c>
      <c r="AW113">
        <v>1</v>
      </c>
      <c r="AZ113">
        <v>7.13</v>
      </c>
      <c r="BA113">
        <v>1</v>
      </c>
      <c r="BB113">
        <v>1</v>
      </c>
      <c r="BC113">
        <v>7.13</v>
      </c>
      <c r="BD113" t="s">
        <v>6</v>
      </c>
      <c r="BE113" t="s">
        <v>6</v>
      </c>
      <c r="BF113" t="s">
        <v>6</v>
      </c>
      <c r="BG113" t="s">
        <v>6</v>
      </c>
      <c r="BH113">
        <v>3</v>
      </c>
      <c r="BI113">
        <v>1</v>
      </c>
      <c r="BJ113" t="s">
        <v>182</v>
      </c>
      <c r="BM113">
        <v>15001</v>
      </c>
      <c r="BN113">
        <v>0</v>
      </c>
      <c r="BO113" t="s">
        <v>6</v>
      </c>
      <c r="BP113">
        <v>0</v>
      </c>
      <c r="BQ113">
        <v>2</v>
      </c>
      <c r="BR113">
        <v>0</v>
      </c>
      <c r="BS113">
        <v>1</v>
      </c>
      <c r="BT113">
        <v>1</v>
      </c>
      <c r="BU113">
        <v>1</v>
      </c>
      <c r="BV113">
        <v>1</v>
      </c>
      <c r="BW113">
        <v>1</v>
      </c>
      <c r="BX113">
        <v>1</v>
      </c>
      <c r="BY113" t="s">
        <v>6</v>
      </c>
      <c r="BZ113">
        <v>105</v>
      </c>
      <c r="CA113">
        <v>55</v>
      </c>
      <c r="CF113">
        <v>0</v>
      </c>
      <c r="CG113">
        <v>0</v>
      </c>
      <c r="CM113">
        <v>0</v>
      </c>
      <c r="CN113" t="s">
        <v>6</v>
      </c>
      <c r="CO113">
        <v>0</v>
      </c>
      <c r="CP113">
        <f t="shared" si="124"/>
        <v>1199.1500000000001</v>
      </c>
      <c r="CQ113">
        <f t="shared" si="125"/>
        <v>54383.148099999999</v>
      </c>
      <c r="CR113">
        <f t="shared" si="126"/>
        <v>0</v>
      </c>
      <c r="CS113">
        <f t="shared" si="127"/>
        <v>0</v>
      </c>
      <c r="CT113">
        <f t="shared" si="128"/>
        <v>0</v>
      </c>
      <c r="CU113">
        <f t="shared" si="129"/>
        <v>0</v>
      </c>
      <c r="CV113">
        <f t="shared" si="130"/>
        <v>0</v>
      </c>
      <c r="CW113">
        <f t="shared" si="131"/>
        <v>0</v>
      </c>
      <c r="CX113">
        <f t="shared" si="132"/>
        <v>0</v>
      </c>
      <c r="CY113">
        <f t="shared" si="133"/>
        <v>0</v>
      </c>
      <c r="CZ113">
        <f t="shared" si="134"/>
        <v>0</v>
      </c>
      <c r="DC113" t="s">
        <v>6</v>
      </c>
      <c r="DD113" t="s">
        <v>6</v>
      </c>
      <c r="DE113" t="s">
        <v>6</v>
      </c>
      <c r="DF113" t="s">
        <v>6</v>
      </c>
      <c r="DG113" t="s">
        <v>6</v>
      </c>
      <c r="DH113" t="s">
        <v>6</v>
      </c>
      <c r="DI113" t="s">
        <v>6</v>
      </c>
      <c r="DJ113" t="s">
        <v>6</v>
      </c>
      <c r="DK113" t="s">
        <v>6</v>
      </c>
      <c r="DL113" t="s">
        <v>6</v>
      </c>
      <c r="DM113" t="s">
        <v>6</v>
      </c>
      <c r="DN113">
        <v>0</v>
      </c>
      <c r="DO113">
        <v>0</v>
      </c>
      <c r="DP113">
        <v>1</v>
      </c>
      <c r="DQ113">
        <v>1</v>
      </c>
      <c r="DU113">
        <v>1009</v>
      </c>
      <c r="DV113" t="s">
        <v>46</v>
      </c>
      <c r="DW113" t="s">
        <v>46</v>
      </c>
      <c r="DX113">
        <v>1000</v>
      </c>
      <c r="EE113">
        <v>16510513</v>
      </c>
      <c r="EF113">
        <v>2</v>
      </c>
      <c r="EG113" t="s">
        <v>20</v>
      </c>
      <c r="EH113">
        <v>0</v>
      </c>
      <c r="EI113" t="s">
        <v>6</v>
      </c>
      <c r="EJ113">
        <v>1</v>
      </c>
      <c r="EK113">
        <v>15001</v>
      </c>
      <c r="EL113" t="s">
        <v>84</v>
      </c>
      <c r="EM113" t="s">
        <v>85</v>
      </c>
      <c r="EO113" t="s">
        <v>6</v>
      </c>
      <c r="EQ113">
        <v>0</v>
      </c>
      <c r="ER113">
        <v>7627.37</v>
      </c>
      <c r="ES113">
        <v>7627.37</v>
      </c>
      <c r="ET113">
        <v>0</v>
      </c>
      <c r="EU113">
        <v>0</v>
      </c>
      <c r="EV113">
        <v>0</v>
      </c>
      <c r="EW113">
        <v>0</v>
      </c>
      <c r="EX113">
        <v>0</v>
      </c>
      <c r="FQ113">
        <v>0</v>
      </c>
      <c r="FR113">
        <f t="shared" si="135"/>
        <v>0</v>
      </c>
      <c r="FS113">
        <v>0</v>
      </c>
      <c r="FT113" t="s">
        <v>23</v>
      </c>
      <c r="FU113" t="s">
        <v>24</v>
      </c>
      <c r="FX113">
        <v>94.5</v>
      </c>
      <c r="FY113">
        <v>46.75</v>
      </c>
      <c r="GA113" t="s">
        <v>6</v>
      </c>
      <c r="GD113">
        <v>0</v>
      </c>
      <c r="GF113">
        <v>763838732</v>
      </c>
      <c r="GG113">
        <v>1</v>
      </c>
      <c r="GH113">
        <v>1</v>
      </c>
      <c r="GI113">
        <v>4</v>
      </c>
      <c r="GJ113">
        <v>0</v>
      </c>
      <c r="GK113">
        <f>ROUND(R113*(S12)/100,2)</f>
        <v>0</v>
      </c>
      <c r="GL113">
        <f t="shared" si="136"/>
        <v>0</v>
      </c>
      <c r="GM113">
        <f t="shared" si="137"/>
        <v>1199.1500000000001</v>
      </c>
      <c r="GN113">
        <f t="shared" si="138"/>
        <v>1199.1500000000001</v>
      </c>
      <c r="GO113">
        <f t="shared" si="139"/>
        <v>0</v>
      </c>
      <c r="GP113">
        <f t="shared" si="140"/>
        <v>0</v>
      </c>
      <c r="GR113">
        <v>0</v>
      </c>
      <c r="GS113">
        <v>3</v>
      </c>
      <c r="GT113">
        <v>0</v>
      </c>
      <c r="GU113" t="s">
        <v>6</v>
      </c>
      <c r="GV113">
        <f t="shared" si="141"/>
        <v>0</v>
      </c>
      <c r="GW113">
        <v>1</v>
      </c>
      <c r="GX113">
        <f t="shared" si="142"/>
        <v>0</v>
      </c>
      <c r="HA113">
        <v>0</v>
      </c>
      <c r="HB113">
        <v>0</v>
      </c>
      <c r="IK113">
        <v>0</v>
      </c>
    </row>
    <row r="114" spans="1:255" x14ac:dyDescent="0.2">
      <c r="A114" s="2">
        <v>17</v>
      </c>
      <c r="B114" s="2">
        <v>1</v>
      </c>
      <c r="C114" s="2">
        <f>ROW(SmtRes!A215)</f>
        <v>215</v>
      </c>
      <c r="D114" s="2">
        <f>ROW(EtalonRes!A200)</f>
        <v>200</v>
      </c>
      <c r="E114" s="2" t="s">
        <v>183</v>
      </c>
      <c r="F114" s="2" t="s">
        <v>184</v>
      </c>
      <c r="G114" s="2" t="s">
        <v>185</v>
      </c>
      <c r="H114" s="2" t="s">
        <v>18</v>
      </c>
      <c r="I114" s="2">
        <f>ROUND(17/100,9)</f>
        <v>0.17</v>
      </c>
      <c r="J114" s="2">
        <v>0</v>
      </c>
      <c r="K114" s="2"/>
      <c r="L114" s="2"/>
      <c r="M114" s="2"/>
      <c r="N114" s="2"/>
      <c r="O114" s="2">
        <f t="shared" si="110"/>
        <v>147.46</v>
      </c>
      <c r="P114" s="2">
        <f t="shared" si="111"/>
        <v>50.57</v>
      </c>
      <c r="Q114" s="2">
        <f t="shared" si="112"/>
        <v>2.37</v>
      </c>
      <c r="R114" s="2">
        <f t="shared" si="113"/>
        <v>0.45</v>
      </c>
      <c r="S114" s="2">
        <f t="shared" si="114"/>
        <v>94.52</v>
      </c>
      <c r="T114" s="2">
        <f t="shared" si="115"/>
        <v>0</v>
      </c>
      <c r="U114" s="2">
        <f t="shared" si="116"/>
        <v>10.53745</v>
      </c>
      <c r="V114" s="2">
        <f t="shared" si="117"/>
        <v>3.8249999999999999E-2</v>
      </c>
      <c r="W114" s="2">
        <f t="shared" si="118"/>
        <v>0</v>
      </c>
      <c r="X114" s="2">
        <f t="shared" si="119"/>
        <v>90.22</v>
      </c>
      <c r="Y114" s="2">
        <f t="shared" si="120"/>
        <v>44.64</v>
      </c>
      <c r="Z114" s="2"/>
      <c r="AA114" s="2">
        <v>16687810</v>
      </c>
      <c r="AB114" s="2">
        <f t="shared" si="121"/>
        <v>867.40700000000004</v>
      </c>
      <c r="AC114" s="2">
        <f t="shared" si="147"/>
        <v>297.48</v>
      </c>
      <c r="AD114" s="2">
        <f>ROUND(((((ET114*1.25))-((EU114*1.25)))+AE114),6)</f>
        <v>13.925000000000001</v>
      </c>
      <c r="AE114" s="2">
        <f>ROUND(((EU114*1.25)),6)</f>
        <v>2.6625000000000001</v>
      </c>
      <c r="AF114" s="2">
        <f>ROUND(((EV114*1.15)),6)</f>
        <v>556.00199999999995</v>
      </c>
      <c r="AG114" s="2">
        <f t="shared" si="122"/>
        <v>0</v>
      </c>
      <c r="AH114" s="2">
        <f>((EW114*1.15))</f>
        <v>61.984999999999992</v>
      </c>
      <c r="AI114" s="2">
        <f>((EX114*1.25))</f>
        <v>0.22499999999999998</v>
      </c>
      <c r="AJ114" s="2">
        <f t="shared" si="123"/>
        <v>0</v>
      </c>
      <c r="AK114" s="2">
        <v>792.1</v>
      </c>
      <c r="AL114" s="2">
        <v>297.48</v>
      </c>
      <c r="AM114" s="2">
        <v>11.14</v>
      </c>
      <c r="AN114" s="2">
        <v>2.13</v>
      </c>
      <c r="AO114" s="2">
        <v>483.48</v>
      </c>
      <c r="AP114" s="2">
        <v>0</v>
      </c>
      <c r="AQ114" s="2">
        <v>53.9</v>
      </c>
      <c r="AR114" s="2">
        <v>0.18</v>
      </c>
      <c r="AS114" s="2">
        <v>0</v>
      </c>
      <c r="AT114" s="2">
        <v>95</v>
      </c>
      <c r="AU114" s="2">
        <v>47</v>
      </c>
      <c r="AV114" s="2">
        <v>1</v>
      </c>
      <c r="AW114" s="2">
        <v>1</v>
      </c>
      <c r="AX114" s="2"/>
      <c r="AY114" s="2"/>
      <c r="AZ114" s="2">
        <v>1</v>
      </c>
      <c r="BA114" s="2">
        <v>1</v>
      </c>
      <c r="BB114" s="2">
        <v>1</v>
      </c>
      <c r="BC114" s="2">
        <v>1</v>
      </c>
      <c r="BD114" s="2" t="s">
        <v>6</v>
      </c>
      <c r="BE114" s="2" t="s">
        <v>6</v>
      </c>
      <c r="BF114" s="2" t="s">
        <v>6</v>
      </c>
      <c r="BG114" s="2" t="s">
        <v>6</v>
      </c>
      <c r="BH114" s="2">
        <v>0</v>
      </c>
      <c r="BI114" s="2">
        <v>1</v>
      </c>
      <c r="BJ114" s="2" t="s">
        <v>186</v>
      </c>
      <c r="BK114" s="2"/>
      <c r="BL114" s="2"/>
      <c r="BM114" s="2">
        <v>15001</v>
      </c>
      <c r="BN114" s="2">
        <v>0</v>
      </c>
      <c r="BO114" s="2" t="s">
        <v>6</v>
      </c>
      <c r="BP114" s="2">
        <v>0</v>
      </c>
      <c r="BQ114" s="2">
        <v>2</v>
      </c>
      <c r="BR114" s="2">
        <v>0</v>
      </c>
      <c r="BS114" s="2">
        <v>1</v>
      </c>
      <c r="BT114" s="2">
        <v>1</v>
      </c>
      <c r="BU114" s="2">
        <v>1</v>
      </c>
      <c r="BV114" s="2">
        <v>1</v>
      </c>
      <c r="BW114" s="2">
        <v>1</v>
      </c>
      <c r="BX114" s="2">
        <v>1</v>
      </c>
      <c r="BY114" s="2" t="s">
        <v>6</v>
      </c>
      <c r="BZ114" s="2">
        <v>105</v>
      </c>
      <c r="CA114" s="2">
        <v>55</v>
      </c>
      <c r="CB114" s="2"/>
      <c r="CC114" s="2"/>
      <c r="CD114" s="2"/>
      <c r="CE114" s="2"/>
      <c r="CF114" s="2">
        <v>0</v>
      </c>
      <c r="CG114" s="2">
        <v>0</v>
      </c>
      <c r="CH114" s="2"/>
      <c r="CI114" s="2"/>
      <c r="CJ114" s="2"/>
      <c r="CK114" s="2"/>
      <c r="CL114" s="2"/>
      <c r="CM114" s="2">
        <v>0</v>
      </c>
      <c r="CN114" s="2" t="s">
        <v>658</v>
      </c>
      <c r="CO114" s="2">
        <v>0</v>
      </c>
      <c r="CP114" s="2">
        <f t="shared" si="124"/>
        <v>147.45999999999998</v>
      </c>
      <c r="CQ114" s="2">
        <f t="shared" si="125"/>
        <v>297.48</v>
      </c>
      <c r="CR114" s="2">
        <f t="shared" si="126"/>
        <v>13.925000000000001</v>
      </c>
      <c r="CS114" s="2">
        <f t="shared" si="127"/>
        <v>2.6625000000000001</v>
      </c>
      <c r="CT114" s="2">
        <f t="shared" si="128"/>
        <v>556.00199999999995</v>
      </c>
      <c r="CU114" s="2">
        <f t="shared" si="129"/>
        <v>0</v>
      </c>
      <c r="CV114" s="2">
        <f t="shared" si="130"/>
        <v>61.984999999999992</v>
      </c>
      <c r="CW114" s="2">
        <f t="shared" si="131"/>
        <v>0.22499999999999998</v>
      </c>
      <c r="CX114" s="2">
        <f t="shared" si="132"/>
        <v>0</v>
      </c>
      <c r="CY114" s="2">
        <f t="shared" si="133"/>
        <v>90.221499999999992</v>
      </c>
      <c r="CZ114" s="2">
        <f t="shared" si="134"/>
        <v>44.635899999999999</v>
      </c>
      <c r="DA114" s="2"/>
      <c r="DB114" s="2"/>
      <c r="DC114" s="2" t="s">
        <v>6</v>
      </c>
      <c r="DD114" s="2" t="s">
        <v>6</v>
      </c>
      <c r="DE114" s="2" t="s">
        <v>68</v>
      </c>
      <c r="DF114" s="2" t="s">
        <v>68</v>
      </c>
      <c r="DG114" s="2" t="s">
        <v>69</v>
      </c>
      <c r="DH114" s="2" t="s">
        <v>6</v>
      </c>
      <c r="DI114" s="2" t="s">
        <v>69</v>
      </c>
      <c r="DJ114" s="2" t="s">
        <v>68</v>
      </c>
      <c r="DK114" s="2" t="s">
        <v>6</v>
      </c>
      <c r="DL114" s="2" t="s">
        <v>6</v>
      </c>
      <c r="DM114" s="2" t="s">
        <v>6</v>
      </c>
      <c r="DN114" s="2">
        <v>0</v>
      </c>
      <c r="DO114" s="2">
        <v>0</v>
      </c>
      <c r="DP114" s="2">
        <v>1</v>
      </c>
      <c r="DQ114" s="2">
        <v>1</v>
      </c>
      <c r="DR114" s="2"/>
      <c r="DS114" s="2"/>
      <c r="DT114" s="2"/>
      <c r="DU114" s="2">
        <v>1005</v>
      </c>
      <c r="DV114" s="2" t="s">
        <v>18</v>
      </c>
      <c r="DW114" s="2" t="s">
        <v>18</v>
      </c>
      <c r="DX114" s="2">
        <v>100</v>
      </c>
      <c r="DY114" s="2"/>
      <c r="DZ114" s="2"/>
      <c r="EA114" s="2"/>
      <c r="EB114" s="2"/>
      <c r="EC114" s="2"/>
      <c r="ED114" s="2"/>
      <c r="EE114" s="2">
        <v>16510513</v>
      </c>
      <c r="EF114" s="2">
        <v>2</v>
      </c>
      <c r="EG114" s="2" t="s">
        <v>20</v>
      </c>
      <c r="EH114" s="2">
        <v>0</v>
      </c>
      <c r="EI114" s="2" t="s">
        <v>6</v>
      </c>
      <c r="EJ114" s="2">
        <v>1</v>
      </c>
      <c r="EK114" s="2">
        <v>15001</v>
      </c>
      <c r="EL114" s="2" t="s">
        <v>84</v>
      </c>
      <c r="EM114" s="2" t="s">
        <v>85</v>
      </c>
      <c r="EN114" s="2"/>
      <c r="EO114" s="2" t="s">
        <v>72</v>
      </c>
      <c r="EP114" s="2"/>
      <c r="EQ114" s="2">
        <v>0</v>
      </c>
      <c r="ER114" s="2">
        <v>792.1</v>
      </c>
      <c r="ES114" s="2">
        <v>297.48</v>
      </c>
      <c r="ET114" s="2">
        <v>11.14</v>
      </c>
      <c r="EU114" s="2">
        <v>2.13</v>
      </c>
      <c r="EV114" s="2">
        <v>483.48</v>
      </c>
      <c r="EW114" s="2">
        <v>53.9</v>
      </c>
      <c r="EX114" s="2">
        <v>0.18</v>
      </c>
      <c r="EY114" s="2">
        <v>0</v>
      </c>
      <c r="EZ114" s="2"/>
      <c r="FA114" s="2"/>
      <c r="FB114" s="2"/>
      <c r="FC114" s="2"/>
      <c r="FD114" s="2"/>
      <c r="FE114" s="2"/>
      <c r="FF114" s="2"/>
      <c r="FG114" s="2"/>
      <c r="FH114" s="2"/>
      <c r="FI114" s="2"/>
      <c r="FJ114" s="2"/>
      <c r="FK114" s="2"/>
      <c r="FL114" s="2"/>
      <c r="FM114" s="2"/>
      <c r="FN114" s="2"/>
      <c r="FO114" s="2"/>
      <c r="FP114" s="2"/>
      <c r="FQ114" s="2">
        <v>0</v>
      </c>
      <c r="FR114" s="2">
        <f t="shared" si="135"/>
        <v>0</v>
      </c>
      <c r="FS114" s="2">
        <v>0</v>
      </c>
      <c r="FT114" s="2" t="s">
        <v>23</v>
      </c>
      <c r="FU114" s="2" t="s">
        <v>24</v>
      </c>
      <c r="FV114" s="2"/>
      <c r="FW114" s="2"/>
      <c r="FX114" s="2">
        <v>94.5</v>
      </c>
      <c r="FY114" s="2">
        <v>46.75</v>
      </c>
      <c r="FZ114" s="2"/>
      <c r="GA114" s="2" t="s">
        <v>6</v>
      </c>
      <c r="GB114" s="2"/>
      <c r="GC114" s="2"/>
      <c r="GD114" s="2">
        <v>0</v>
      </c>
      <c r="GE114" s="2"/>
      <c r="GF114" s="2">
        <v>-1618789297</v>
      </c>
      <c r="GG114" s="2">
        <v>2</v>
      </c>
      <c r="GH114" s="2">
        <v>1</v>
      </c>
      <c r="GI114" s="2">
        <v>-2</v>
      </c>
      <c r="GJ114" s="2">
        <v>0</v>
      </c>
      <c r="GK114" s="2">
        <f>ROUND(R114*(R12)/100,2)</f>
        <v>0</v>
      </c>
      <c r="GL114" s="2">
        <f t="shared" si="136"/>
        <v>0</v>
      </c>
      <c r="GM114" s="2">
        <f t="shared" si="137"/>
        <v>282.32</v>
      </c>
      <c r="GN114" s="2">
        <f t="shared" si="138"/>
        <v>282.32</v>
      </c>
      <c r="GO114" s="2">
        <f t="shared" si="139"/>
        <v>0</v>
      </c>
      <c r="GP114" s="2">
        <f t="shared" si="140"/>
        <v>0</v>
      </c>
      <c r="GQ114" s="2"/>
      <c r="GR114" s="2">
        <v>0</v>
      </c>
      <c r="GS114" s="2">
        <v>3</v>
      </c>
      <c r="GT114" s="2">
        <v>0</v>
      </c>
      <c r="GU114" s="2" t="s">
        <v>6</v>
      </c>
      <c r="GV114" s="2">
        <f t="shared" si="141"/>
        <v>0</v>
      </c>
      <c r="GW114" s="2">
        <v>1</v>
      </c>
      <c r="GX114" s="2">
        <f t="shared" si="142"/>
        <v>0</v>
      </c>
      <c r="GY114" s="2"/>
      <c r="GZ114" s="2"/>
      <c r="HA114" s="2">
        <v>0</v>
      </c>
      <c r="HB114" s="2">
        <v>0</v>
      </c>
      <c r="HC114" s="2"/>
      <c r="HD114" s="2"/>
      <c r="HE114" s="2"/>
      <c r="HF114" s="2"/>
      <c r="HG114" s="2"/>
      <c r="HH114" s="2"/>
      <c r="HI114" s="2"/>
      <c r="HJ114" s="2"/>
      <c r="HK114" s="2"/>
      <c r="HL114" s="2"/>
      <c r="HM114" s="2"/>
      <c r="HN114" s="2"/>
      <c r="HO114" s="2"/>
      <c r="HP114" s="2"/>
      <c r="HQ114" s="2"/>
      <c r="HR114" s="2"/>
      <c r="HS114" s="2"/>
      <c r="HT114" s="2"/>
      <c r="HU114" s="2"/>
      <c r="HV114" s="2"/>
      <c r="HW114" s="2"/>
      <c r="HX114" s="2"/>
      <c r="HY114" s="2"/>
      <c r="HZ114" s="2"/>
      <c r="IA114" s="2"/>
      <c r="IB114" s="2"/>
      <c r="IC114" s="2"/>
      <c r="ID114" s="2"/>
      <c r="IE114" s="2"/>
      <c r="IF114" s="2"/>
      <c r="IG114" s="2"/>
      <c r="IH114" s="2"/>
      <c r="II114" s="2"/>
      <c r="IJ114" s="2"/>
      <c r="IK114" s="2">
        <v>0</v>
      </c>
      <c r="IL114" s="2"/>
      <c r="IM114" s="2"/>
      <c r="IN114" s="2"/>
      <c r="IO114" s="2"/>
      <c r="IP114" s="2"/>
      <c r="IQ114" s="2"/>
      <c r="IR114" s="2"/>
      <c r="IS114" s="2"/>
      <c r="IT114" s="2"/>
      <c r="IU114" s="2"/>
    </row>
    <row r="115" spans="1:255" x14ac:dyDescent="0.2">
      <c r="A115">
        <v>17</v>
      </c>
      <c r="B115">
        <v>1</v>
      </c>
      <c r="C115">
        <f>ROW(SmtRes!A224)</f>
        <v>224</v>
      </c>
      <c r="D115">
        <f>ROW(EtalonRes!A208)</f>
        <v>208</v>
      </c>
      <c r="E115" t="s">
        <v>183</v>
      </c>
      <c r="F115" t="s">
        <v>184</v>
      </c>
      <c r="G115" t="s">
        <v>185</v>
      </c>
      <c r="H115" t="s">
        <v>18</v>
      </c>
      <c r="I115">
        <f>ROUND(17/100,9)</f>
        <v>0.17</v>
      </c>
      <c r="J115">
        <v>0</v>
      </c>
      <c r="O115">
        <f t="shared" si="110"/>
        <v>1051.3900000000001</v>
      </c>
      <c r="P115">
        <f t="shared" si="111"/>
        <v>360.58</v>
      </c>
      <c r="Q115">
        <f t="shared" si="112"/>
        <v>16.88</v>
      </c>
      <c r="R115">
        <f t="shared" si="113"/>
        <v>3.23</v>
      </c>
      <c r="S115">
        <f t="shared" si="114"/>
        <v>673.93</v>
      </c>
      <c r="T115">
        <f t="shared" si="115"/>
        <v>0</v>
      </c>
      <c r="U115">
        <f t="shared" si="116"/>
        <v>10.53745</v>
      </c>
      <c r="V115">
        <f t="shared" si="117"/>
        <v>3.8249999999999999E-2</v>
      </c>
      <c r="W115">
        <f t="shared" si="118"/>
        <v>0</v>
      </c>
      <c r="X115">
        <f t="shared" si="119"/>
        <v>643.29999999999995</v>
      </c>
      <c r="Y115">
        <f t="shared" si="120"/>
        <v>318.27</v>
      </c>
      <c r="AA115">
        <v>16687824</v>
      </c>
      <c r="AB115">
        <f t="shared" si="121"/>
        <v>867.40700000000004</v>
      </c>
      <c r="AC115">
        <f t="shared" si="147"/>
        <v>297.48</v>
      </c>
      <c r="AD115">
        <f>ROUND(((((ET115*1.25))-((EU115*1.25)))+AE115),6)</f>
        <v>13.925000000000001</v>
      </c>
      <c r="AE115">
        <f>ROUND(((EU115*1.25)),6)</f>
        <v>2.6625000000000001</v>
      </c>
      <c r="AF115">
        <f>ROUND(((EV115*1.15)),6)</f>
        <v>556.00199999999995</v>
      </c>
      <c r="AG115">
        <f t="shared" si="122"/>
        <v>0</v>
      </c>
      <c r="AH115">
        <f>((EW115*1.15))</f>
        <v>61.984999999999992</v>
      </c>
      <c r="AI115">
        <f>((EX115*1.25))</f>
        <v>0.22499999999999998</v>
      </c>
      <c r="AJ115">
        <f t="shared" si="123"/>
        <v>0</v>
      </c>
      <c r="AK115">
        <v>792.1</v>
      </c>
      <c r="AL115">
        <v>297.48</v>
      </c>
      <c r="AM115">
        <v>11.14</v>
      </c>
      <c r="AN115">
        <v>2.13</v>
      </c>
      <c r="AO115">
        <v>483.48</v>
      </c>
      <c r="AP115">
        <v>0</v>
      </c>
      <c r="AQ115">
        <v>53.9</v>
      </c>
      <c r="AR115">
        <v>0.18</v>
      </c>
      <c r="AS115">
        <v>0</v>
      </c>
      <c r="AT115">
        <v>95</v>
      </c>
      <c r="AU115">
        <v>47</v>
      </c>
      <c r="AV115">
        <v>1</v>
      </c>
      <c r="AW115">
        <v>1</v>
      </c>
      <c r="AZ115">
        <v>7.13</v>
      </c>
      <c r="BA115">
        <v>7.13</v>
      </c>
      <c r="BB115">
        <v>7.13</v>
      </c>
      <c r="BC115">
        <v>7.13</v>
      </c>
      <c r="BD115" t="s">
        <v>6</v>
      </c>
      <c r="BE115" t="s">
        <v>6</v>
      </c>
      <c r="BF115" t="s">
        <v>6</v>
      </c>
      <c r="BG115" t="s">
        <v>6</v>
      </c>
      <c r="BH115">
        <v>0</v>
      </c>
      <c r="BI115">
        <v>1</v>
      </c>
      <c r="BJ115" t="s">
        <v>186</v>
      </c>
      <c r="BM115">
        <v>15001</v>
      </c>
      <c r="BN115">
        <v>0</v>
      </c>
      <c r="BO115" t="s">
        <v>6</v>
      </c>
      <c r="BP115">
        <v>0</v>
      </c>
      <c r="BQ115">
        <v>2</v>
      </c>
      <c r="BR115">
        <v>0</v>
      </c>
      <c r="BS115">
        <v>7.13</v>
      </c>
      <c r="BT115">
        <v>1</v>
      </c>
      <c r="BU115">
        <v>1</v>
      </c>
      <c r="BV115">
        <v>1</v>
      </c>
      <c r="BW115">
        <v>1</v>
      </c>
      <c r="BX115">
        <v>1</v>
      </c>
      <c r="BY115" t="s">
        <v>6</v>
      </c>
      <c r="BZ115">
        <v>105</v>
      </c>
      <c r="CA115">
        <v>55</v>
      </c>
      <c r="CF115">
        <v>0</v>
      </c>
      <c r="CG115">
        <v>0</v>
      </c>
      <c r="CM115">
        <v>0</v>
      </c>
      <c r="CN115" t="s">
        <v>658</v>
      </c>
      <c r="CO115">
        <v>0</v>
      </c>
      <c r="CP115">
        <f t="shared" si="124"/>
        <v>1051.3899999999999</v>
      </c>
      <c r="CQ115">
        <f t="shared" si="125"/>
        <v>2121.0324000000001</v>
      </c>
      <c r="CR115">
        <f t="shared" si="126"/>
        <v>99.285250000000005</v>
      </c>
      <c r="CS115">
        <f t="shared" si="127"/>
        <v>18.983625</v>
      </c>
      <c r="CT115">
        <f t="shared" si="128"/>
        <v>3964.2942599999997</v>
      </c>
      <c r="CU115">
        <f t="shared" si="129"/>
        <v>0</v>
      </c>
      <c r="CV115">
        <f t="shared" si="130"/>
        <v>61.984999999999992</v>
      </c>
      <c r="CW115">
        <f t="shared" si="131"/>
        <v>0.22499999999999998</v>
      </c>
      <c r="CX115">
        <f t="shared" si="132"/>
        <v>0</v>
      </c>
      <c r="CY115">
        <f t="shared" si="133"/>
        <v>643.30200000000002</v>
      </c>
      <c r="CZ115">
        <f t="shared" si="134"/>
        <v>318.26519999999999</v>
      </c>
      <c r="DC115" t="s">
        <v>6</v>
      </c>
      <c r="DD115" t="s">
        <v>6</v>
      </c>
      <c r="DE115" t="s">
        <v>68</v>
      </c>
      <c r="DF115" t="s">
        <v>68</v>
      </c>
      <c r="DG115" t="s">
        <v>69</v>
      </c>
      <c r="DH115" t="s">
        <v>6</v>
      </c>
      <c r="DI115" t="s">
        <v>69</v>
      </c>
      <c r="DJ115" t="s">
        <v>68</v>
      </c>
      <c r="DK115" t="s">
        <v>6</v>
      </c>
      <c r="DL115" t="s">
        <v>6</v>
      </c>
      <c r="DM115" t="s">
        <v>6</v>
      </c>
      <c r="DN115">
        <v>0</v>
      </c>
      <c r="DO115">
        <v>0</v>
      </c>
      <c r="DP115">
        <v>1</v>
      </c>
      <c r="DQ115">
        <v>1</v>
      </c>
      <c r="DU115">
        <v>1005</v>
      </c>
      <c r="DV115" t="s">
        <v>18</v>
      </c>
      <c r="DW115" t="s">
        <v>18</v>
      </c>
      <c r="DX115">
        <v>100</v>
      </c>
      <c r="EE115">
        <v>16510513</v>
      </c>
      <c r="EF115">
        <v>2</v>
      </c>
      <c r="EG115" t="s">
        <v>20</v>
      </c>
      <c r="EH115">
        <v>0</v>
      </c>
      <c r="EI115" t="s">
        <v>6</v>
      </c>
      <c r="EJ115">
        <v>1</v>
      </c>
      <c r="EK115">
        <v>15001</v>
      </c>
      <c r="EL115" t="s">
        <v>84</v>
      </c>
      <c r="EM115" t="s">
        <v>85</v>
      </c>
      <c r="EO115" t="s">
        <v>72</v>
      </c>
      <c r="EQ115">
        <v>0</v>
      </c>
      <c r="ER115">
        <v>792.1</v>
      </c>
      <c r="ES115">
        <v>297.48</v>
      </c>
      <c r="ET115">
        <v>11.14</v>
      </c>
      <c r="EU115">
        <v>2.13</v>
      </c>
      <c r="EV115">
        <v>483.48</v>
      </c>
      <c r="EW115">
        <v>53.9</v>
      </c>
      <c r="EX115">
        <v>0.18</v>
      </c>
      <c r="EY115">
        <v>0</v>
      </c>
      <c r="FQ115">
        <v>0</v>
      </c>
      <c r="FR115">
        <f t="shared" si="135"/>
        <v>0</v>
      </c>
      <c r="FS115">
        <v>0</v>
      </c>
      <c r="FT115" t="s">
        <v>23</v>
      </c>
      <c r="FU115" t="s">
        <v>24</v>
      </c>
      <c r="FX115">
        <v>94.5</v>
      </c>
      <c r="FY115">
        <v>46.75</v>
      </c>
      <c r="GA115" t="s">
        <v>6</v>
      </c>
      <c r="GD115">
        <v>0</v>
      </c>
      <c r="GF115">
        <v>-1618789297</v>
      </c>
      <c r="GG115">
        <v>1</v>
      </c>
      <c r="GH115">
        <v>1</v>
      </c>
      <c r="GI115">
        <v>4</v>
      </c>
      <c r="GJ115">
        <v>0</v>
      </c>
      <c r="GK115">
        <f>ROUND(R115*(S12)/100,2)</f>
        <v>0</v>
      </c>
      <c r="GL115">
        <f t="shared" si="136"/>
        <v>0</v>
      </c>
      <c r="GM115">
        <f t="shared" si="137"/>
        <v>2012.96</v>
      </c>
      <c r="GN115">
        <f t="shared" si="138"/>
        <v>2012.96</v>
      </c>
      <c r="GO115">
        <f t="shared" si="139"/>
        <v>0</v>
      </c>
      <c r="GP115">
        <f t="shared" si="140"/>
        <v>0</v>
      </c>
      <c r="GR115">
        <v>0</v>
      </c>
      <c r="GS115">
        <v>3</v>
      </c>
      <c r="GT115">
        <v>0</v>
      </c>
      <c r="GU115" t="s">
        <v>6</v>
      </c>
      <c r="GV115">
        <f t="shared" si="141"/>
        <v>0</v>
      </c>
      <c r="GW115">
        <v>1</v>
      </c>
      <c r="GX115">
        <f t="shared" si="142"/>
        <v>0</v>
      </c>
      <c r="HA115">
        <v>0</v>
      </c>
      <c r="HB115">
        <v>0</v>
      </c>
      <c r="IK115">
        <v>0</v>
      </c>
    </row>
    <row r="116" spans="1:255" x14ac:dyDescent="0.2">
      <c r="A116" s="2">
        <v>18</v>
      </c>
      <c r="B116" s="2">
        <v>1</v>
      </c>
      <c r="C116" s="2">
        <v>213</v>
      </c>
      <c r="D116" s="2"/>
      <c r="E116" s="2" t="s">
        <v>187</v>
      </c>
      <c r="F116" s="2" t="s">
        <v>177</v>
      </c>
      <c r="G116" s="2" t="s">
        <v>178</v>
      </c>
      <c r="H116" s="2" t="s">
        <v>46</v>
      </c>
      <c r="I116" s="2">
        <f>I114*J116</f>
        <v>1.1730000000000003E-2</v>
      </c>
      <c r="J116" s="2">
        <v>6.9000000000000006E-2</v>
      </c>
      <c r="K116" s="2"/>
      <c r="L116" s="2"/>
      <c r="M116" s="2"/>
      <c r="N116" s="2"/>
      <c r="O116" s="2">
        <f t="shared" si="110"/>
        <v>0</v>
      </c>
      <c r="P116" s="2">
        <f t="shared" si="111"/>
        <v>0</v>
      </c>
      <c r="Q116" s="2">
        <f t="shared" si="112"/>
        <v>0</v>
      </c>
      <c r="R116" s="2">
        <f t="shared" si="113"/>
        <v>0</v>
      </c>
      <c r="S116" s="2">
        <f t="shared" si="114"/>
        <v>0</v>
      </c>
      <c r="T116" s="2">
        <f t="shared" si="115"/>
        <v>0</v>
      </c>
      <c r="U116" s="2">
        <f t="shared" si="116"/>
        <v>0</v>
      </c>
      <c r="V116" s="2">
        <f t="shared" si="117"/>
        <v>0</v>
      </c>
      <c r="W116" s="2">
        <f t="shared" si="118"/>
        <v>0</v>
      </c>
      <c r="X116" s="2">
        <f t="shared" si="119"/>
        <v>0</v>
      </c>
      <c r="Y116" s="2">
        <f t="shared" si="120"/>
        <v>0</v>
      </c>
      <c r="Z116" s="2"/>
      <c r="AA116" s="2">
        <v>16687810</v>
      </c>
      <c r="AB116" s="2">
        <f t="shared" si="121"/>
        <v>0</v>
      </c>
      <c r="AC116" s="2">
        <f t="shared" si="147"/>
        <v>0</v>
      </c>
      <c r="AD116" s="2">
        <f>ROUND((((ET116)-(EU116))+AE116),6)</f>
        <v>0</v>
      </c>
      <c r="AE116" s="2">
        <f t="shared" ref="AE116:AF119" si="150">ROUND((EU116),6)</f>
        <v>0</v>
      </c>
      <c r="AF116" s="2">
        <f t="shared" si="150"/>
        <v>0</v>
      </c>
      <c r="AG116" s="2">
        <f t="shared" si="122"/>
        <v>0</v>
      </c>
      <c r="AH116" s="2">
        <f t="shared" ref="AH116:AI119" si="151">(EW116)</f>
        <v>0</v>
      </c>
      <c r="AI116" s="2">
        <f t="shared" si="151"/>
        <v>0</v>
      </c>
      <c r="AJ116" s="2">
        <f t="shared" si="123"/>
        <v>0</v>
      </c>
      <c r="AK116" s="2">
        <v>0</v>
      </c>
      <c r="AL116" s="2">
        <v>0</v>
      </c>
      <c r="AM116" s="2">
        <v>0</v>
      </c>
      <c r="AN116" s="2">
        <v>0</v>
      </c>
      <c r="AO116" s="2">
        <v>0</v>
      </c>
      <c r="AP116" s="2">
        <v>0</v>
      </c>
      <c r="AQ116" s="2">
        <v>0</v>
      </c>
      <c r="AR116" s="2">
        <v>0</v>
      </c>
      <c r="AS116" s="2">
        <v>0</v>
      </c>
      <c r="AT116" s="2">
        <v>95</v>
      </c>
      <c r="AU116" s="2">
        <v>47</v>
      </c>
      <c r="AV116" s="2">
        <v>1</v>
      </c>
      <c r="AW116" s="2">
        <v>1</v>
      </c>
      <c r="AX116" s="2"/>
      <c r="AY116" s="2"/>
      <c r="AZ116" s="2">
        <v>1</v>
      </c>
      <c r="BA116" s="2">
        <v>1</v>
      </c>
      <c r="BB116" s="2">
        <v>1</v>
      </c>
      <c r="BC116" s="2">
        <v>1</v>
      </c>
      <c r="BD116" s="2" t="s">
        <v>6</v>
      </c>
      <c r="BE116" s="2" t="s">
        <v>6</v>
      </c>
      <c r="BF116" s="2" t="s">
        <v>6</v>
      </c>
      <c r="BG116" s="2" t="s">
        <v>6</v>
      </c>
      <c r="BH116" s="2">
        <v>3</v>
      </c>
      <c r="BI116" s="2">
        <v>1</v>
      </c>
      <c r="BJ116" s="2" t="s">
        <v>6</v>
      </c>
      <c r="BK116" s="2"/>
      <c r="BL116" s="2"/>
      <c r="BM116" s="2">
        <v>15001</v>
      </c>
      <c r="BN116" s="2">
        <v>0</v>
      </c>
      <c r="BO116" s="2" t="s">
        <v>6</v>
      </c>
      <c r="BP116" s="2">
        <v>0</v>
      </c>
      <c r="BQ116" s="2">
        <v>2</v>
      </c>
      <c r="BR116" s="2">
        <v>0</v>
      </c>
      <c r="BS116" s="2">
        <v>1</v>
      </c>
      <c r="BT116" s="2">
        <v>1</v>
      </c>
      <c r="BU116" s="2">
        <v>1</v>
      </c>
      <c r="BV116" s="2">
        <v>1</v>
      </c>
      <c r="BW116" s="2">
        <v>1</v>
      </c>
      <c r="BX116" s="2">
        <v>1</v>
      </c>
      <c r="BY116" s="2" t="s">
        <v>6</v>
      </c>
      <c r="BZ116" s="2">
        <v>105</v>
      </c>
      <c r="CA116" s="2">
        <v>55</v>
      </c>
      <c r="CB116" s="2"/>
      <c r="CC116" s="2"/>
      <c r="CD116" s="2"/>
      <c r="CE116" s="2"/>
      <c r="CF116" s="2">
        <v>0</v>
      </c>
      <c r="CG116" s="2">
        <v>0</v>
      </c>
      <c r="CH116" s="2"/>
      <c r="CI116" s="2"/>
      <c r="CJ116" s="2"/>
      <c r="CK116" s="2"/>
      <c r="CL116" s="2"/>
      <c r="CM116" s="2">
        <v>0</v>
      </c>
      <c r="CN116" s="2" t="s">
        <v>6</v>
      </c>
      <c r="CO116" s="2">
        <v>0</v>
      </c>
      <c r="CP116" s="2">
        <f t="shared" si="124"/>
        <v>0</v>
      </c>
      <c r="CQ116" s="2">
        <f t="shared" si="125"/>
        <v>0</v>
      </c>
      <c r="CR116" s="2">
        <f t="shared" si="126"/>
        <v>0</v>
      </c>
      <c r="CS116" s="2">
        <f t="shared" si="127"/>
        <v>0</v>
      </c>
      <c r="CT116" s="2">
        <f t="shared" si="128"/>
        <v>0</v>
      </c>
      <c r="CU116" s="2">
        <f t="shared" si="129"/>
        <v>0</v>
      </c>
      <c r="CV116" s="2">
        <f t="shared" si="130"/>
        <v>0</v>
      </c>
      <c r="CW116" s="2">
        <f t="shared" si="131"/>
        <v>0</v>
      </c>
      <c r="CX116" s="2">
        <f t="shared" si="132"/>
        <v>0</v>
      </c>
      <c r="CY116" s="2">
        <f t="shared" si="133"/>
        <v>0</v>
      </c>
      <c r="CZ116" s="2">
        <f t="shared" si="134"/>
        <v>0</v>
      </c>
      <c r="DA116" s="2"/>
      <c r="DB116" s="2"/>
      <c r="DC116" s="2" t="s">
        <v>6</v>
      </c>
      <c r="DD116" s="2" t="s">
        <v>6</v>
      </c>
      <c r="DE116" s="2" t="s">
        <v>6</v>
      </c>
      <c r="DF116" s="2" t="s">
        <v>6</v>
      </c>
      <c r="DG116" s="2" t="s">
        <v>6</v>
      </c>
      <c r="DH116" s="2" t="s">
        <v>6</v>
      </c>
      <c r="DI116" s="2" t="s">
        <v>6</v>
      </c>
      <c r="DJ116" s="2" t="s">
        <v>6</v>
      </c>
      <c r="DK116" s="2" t="s">
        <v>6</v>
      </c>
      <c r="DL116" s="2" t="s">
        <v>6</v>
      </c>
      <c r="DM116" s="2" t="s">
        <v>6</v>
      </c>
      <c r="DN116" s="2">
        <v>0</v>
      </c>
      <c r="DO116" s="2">
        <v>0</v>
      </c>
      <c r="DP116" s="2">
        <v>1</v>
      </c>
      <c r="DQ116" s="2">
        <v>1</v>
      </c>
      <c r="DR116" s="2"/>
      <c r="DS116" s="2"/>
      <c r="DT116" s="2"/>
      <c r="DU116" s="2">
        <v>1009</v>
      </c>
      <c r="DV116" s="2" t="s">
        <v>46</v>
      </c>
      <c r="DW116" s="2" t="s">
        <v>46</v>
      </c>
      <c r="DX116" s="2">
        <v>1000</v>
      </c>
      <c r="DY116" s="2"/>
      <c r="DZ116" s="2"/>
      <c r="EA116" s="2"/>
      <c r="EB116" s="2"/>
      <c r="EC116" s="2"/>
      <c r="ED116" s="2"/>
      <c r="EE116" s="2">
        <v>16510513</v>
      </c>
      <c r="EF116" s="2">
        <v>2</v>
      </c>
      <c r="EG116" s="2" t="s">
        <v>20</v>
      </c>
      <c r="EH116" s="2">
        <v>0</v>
      </c>
      <c r="EI116" s="2" t="s">
        <v>6</v>
      </c>
      <c r="EJ116" s="2">
        <v>1</v>
      </c>
      <c r="EK116" s="2">
        <v>15001</v>
      </c>
      <c r="EL116" s="2" t="s">
        <v>84</v>
      </c>
      <c r="EM116" s="2" t="s">
        <v>85</v>
      </c>
      <c r="EN116" s="2"/>
      <c r="EO116" s="2" t="s">
        <v>6</v>
      </c>
      <c r="EP116" s="2"/>
      <c r="EQ116" s="2">
        <v>0</v>
      </c>
      <c r="ER116" s="2">
        <v>0</v>
      </c>
      <c r="ES116" s="2">
        <v>0</v>
      </c>
      <c r="ET116" s="2">
        <v>0</v>
      </c>
      <c r="EU116" s="2">
        <v>0</v>
      </c>
      <c r="EV116" s="2">
        <v>0</v>
      </c>
      <c r="EW116" s="2">
        <v>0</v>
      </c>
      <c r="EX116" s="2">
        <v>0</v>
      </c>
      <c r="EY116" s="2"/>
      <c r="EZ116" s="2"/>
      <c r="FA116" s="2"/>
      <c r="FB116" s="2"/>
      <c r="FC116" s="2"/>
      <c r="FD116" s="2"/>
      <c r="FE116" s="2"/>
      <c r="FF116" s="2"/>
      <c r="FG116" s="2"/>
      <c r="FH116" s="2"/>
      <c r="FI116" s="2"/>
      <c r="FJ116" s="2"/>
      <c r="FK116" s="2"/>
      <c r="FL116" s="2"/>
      <c r="FM116" s="2"/>
      <c r="FN116" s="2"/>
      <c r="FO116" s="2"/>
      <c r="FP116" s="2"/>
      <c r="FQ116" s="2">
        <v>0</v>
      </c>
      <c r="FR116" s="2">
        <f t="shared" si="135"/>
        <v>0</v>
      </c>
      <c r="FS116" s="2">
        <v>0</v>
      </c>
      <c r="FT116" s="2" t="s">
        <v>23</v>
      </c>
      <c r="FU116" s="2" t="s">
        <v>24</v>
      </c>
      <c r="FV116" s="2"/>
      <c r="FW116" s="2"/>
      <c r="FX116" s="2">
        <v>94.5</v>
      </c>
      <c r="FY116" s="2">
        <v>46.75</v>
      </c>
      <c r="FZ116" s="2"/>
      <c r="GA116" s="2" t="s">
        <v>6</v>
      </c>
      <c r="GB116" s="2"/>
      <c r="GC116" s="2"/>
      <c r="GD116" s="2">
        <v>0</v>
      </c>
      <c r="GE116" s="2"/>
      <c r="GF116" s="2">
        <v>1891904026</v>
      </c>
      <c r="GG116" s="2">
        <v>2</v>
      </c>
      <c r="GH116" s="2">
        <v>1</v>
      </c>
      <c r="GI116" s="2">
        <v>-2</v>
      </c>
      <c r="GJ116" s="2">
        <v>0</v>
      </c>
      <c r="GK116" s="2">
        <f>ROUND(R116*(R12)/100,2)</f>
        <v>0</v>
      </c>
      <c r="GL116" s="2">
        <f t="shared" si="136"/>
        <v>0</v>
      </c>
      <c r="GM116" s="2">
        <f t="shared" si="137"/>
        <v>0</v>
      </c>
      <c r="GN116" s="2">
        <f t="shared" si="138"/>
        <v>0</v>
      </c>
      <c r="GO116" s="2">
        <f t="shared" si="139"/>
        <v>0</v>
      </c>
      <c r="GP116" s="2">
        <f t="shared" si="140"/>
        <v>0</v>
      </c>
      <c r="GQ116" s="2"/>
      <c r="GR116" s="2">
        <v>0</v>
      </c>
      <c r="GS116" s="2">
        <v>3</v>
      </c>
      <c r="GT116" s="2">
        <v>0</v>
      </c>
      <c r="GU116" s="2" t="s">
        <v>6</v>
      </c>
      <c r="GV116" s="2">
        <f t="shared" si="141"/>
        <v>0</v>
      </c>
      <c r="GW116" s="2">
        <v>1</v>
      </c>
      <c r="GX116" s="2">
        <f t="shared" si="142"/>
        <v>0</v>
      </c>
      <c r="GY116" s="2"/>
      <c r="GZ116" s="2"/>
      <c r="HA116" s="2">
        <v>0</v>
      </c>
      <c r="HB116" s="2">
        <v>0</v>
      </c>
      <c r="HC116" s="2"/>
      <c r="HD116" s="2"/>
      <c r="HE116" s="2"/>
      <c r="HF116" s="2"/>
      <c r="HG116" s="2"/>
      <c r="HH116" s="2"/>
      <c r="HI116" s="2"/>
      <c r="HJ116" s="2"/>
      <c r="HK116" s="2"/>
      <c r="HL116" s="2"/>
      <c r="HM116" s="2"/>
      <c r="HN116" s="2"/>
      <c r="HO116" s="2"/>
      <c r="HP116" s="2"/>
      <c r="HQ116" s="2"/>
      <c r="HR116" s="2"/>
      <c r="HS116" s="2"/>
      <c r="HT116" s="2"/>
      <c r="HU116" s="2"/>
      <c r="HV116" s="2"/>
      <c r="HW116" s="2"/>
      <c r="HX116" s="2"/>
      <c r="HY116" s="2"/>
      <c r="HZ116" s="2"/>
      <c r="IA116" s="2"/>
      <c r="IB116" s="2"/>
      <c r="IC116" s="2"/>
      <c r="ID116" s="2"/>
      <c r="IE116" s="2"/>
      <c r="IF116" s="2"/>
      <c r="IG116" s="2"/>
      <c r="IH116" s="2"/>
      <c r="II116" s="2"/>
      <c r="IJ116" s="2"/>
      <c r="IK116" s="2">
        <v>0</v>
      </c>
      <c r="IL116" s="2"/>
      <c r="IM116" s="2"/>
      <c r="IN116" s="2"/>
      <c r="IO116" s="2"/>
      <c r="IP116" s="2"/>
      <c r="IQ116" s="2"/>
      <c r="IR116" s="2"/>
      <c r="IS116" s="2"/>
      <c r="IT116" s="2"/>
      <c r="IU116" s="2"/>
    </row>
    <row r="117" spans="1:255" x14ac:dyDescent="0.2">
      <c r="A117">
        <v>18</v>
      </c>
      <c r="B117">
        <v>1</v>
      </c>
      <c r="C117">
        <v>222</v>
      </c>
      <c r="E117" t="s">
        <v>187</v>
      </c>
      <c r="F117" t="s">
        <v>177</v>
      </c>
      <c r="G117" t="s">
        <v>178</v>
      </c>
      <c r="H117" t="s">
        <v>46</v>
      </c>
      <c r="I117">
        <f>I115*J117</f>
        <v>1.1730000000000003E-2</v>
      </c>
      <c r="J117">
        <v>6.9000000000000006E-2</v>
      </c>
      <c r="O117">
        <f t="shared" si="110"/>
        <v>0</v>
      </c>
      <c r="P117">
        <f t="shared" si="111"/>
        <v>0</v>
      </c>
      <c r="Q117">
        <f t="shared" si="112"/>
        <v>0</v>
      </c>
      <c r="R117">
        <f t="shared" si="113"/>
        <v>0</v>
      </c>
      <c r="S117">
        <f t="shared" si="114"/>
        <v>0</v>
      </c>
      <c r="T117">
        <f t="shared" si="115"/>
        <v>0</v>
      </c>
      <c r="U117">
        <f t="shared" si="116"/>
        <v>0</v>
      </c>
      <c r="V117">
        <f t="shared" si="117"/>
        <v>0</v>
      </c>
      <c r="W117">
        <f t="shared" si="118"/>
        <v>0</v>
      </c>
      <c r="X117">
        <f t="shared" si="119"/>
        <v>0</v>
      </c>
      <c r="Y117">
        <f t="shared" si="120"/>
        <v>0</v>
      </c>
      <c r="AA117">
        <v>16687824</v>
      </c>
      <c r="AB117">
        <f t="shared" si="121"/>
        <v>0</v>
      </c>
      <c r="AC117">
        <f t="shared" si="147"/>
        <v>0</v>
      </c>
      <c r="AD117">
        <f>ROUND((((ET117)-(EU117))+AE117),6)</f>
        <v>0</v>
      </c>
      <c r="AE117">
        <f t="shared" si="150"/>
        <v>0</v>
      </c>
      <c r="AF117">
        <f t="shared" si="150"/>
        <v>0</v>
      </c>
      <c r="AG117">
        <f t="shared" si="122"/>
        <v>0</v>
      </c>
      <c r="AH117">
        <f t="shared" si="151"/>
        <v>0</v>
      </c>
      <c r="AI117">
        <f t="shared" si="151"/>
        <v>0</v>
      </c>
      <c r="AJ117">
        <f t="shared" si="123"/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95</v>
      </c>
      <c r="AU117">
        <v>47</v>
      </c>
      <c r="AV117">
        <v>1</v>
      </c>
      <c r="AW117">
        <v>1</v>
      </c>
      <c r="AZ117">
        <v>7.13</v>
      </c>
      <c r="BA117">
        <v>1</v>
      </c>
      <c r="BB117">
        <v>1</v>
      </c>
      <c r="BC117">
        <v>7.13</v>
      </c>
      <c r="BD117" t="s">
        <v>6</v>
      </c>
      <c r="BE117" t="s">
        <v>6</v>
      </c>
      <c r="BF117" t="s">
        <v>6</v>
      </c>
      <c r="BG117" t="s">
        <v>6</v>
      </c>
      <c r="BH117">
        <v>3</v>
      </c>
      <c r="BI117">
        <v>1</v>
      </c>
      <c r="BJ117" t="s">
        <v>6</v>
      </c>
      <c r="BM117">
        <v>15001</v>
      </c>
      <c r="BN117">
        <v>0</v>
      </c>
      <c r="BO117" t="s">
        <v>6</v>
      </c>
      <c r="BP117">
        <v>0</v>
      </c>
      <c r="BQ117">
        <v>2</v>
      </c>
      <c r="BR117">
        <v>0</v>
      </c>
      <c r="BS117">
        <v>1</v>
      </c>
      <c r="BT117">
        <v>1</v>
      </c>
      <c r="BU117">
        <v>1</v>
      </c>
      <c r="BV117">
        <v>1</v>
      </c>
      <c r="BW117">
        <v>1</v>
      </c>
      <c r="BX117">
        <v>1</v>
      </c>
      <c r="BY117" t="s">
        <v>6</v>
      </c>
      <c r="BZ117">
        <v>105</v>
      </c>
      <c r="CA117">
        <v>55</v>
      </c>
      <c r="CF117">
        <v>0</v>
      </c>
      <c r="CG117">
        <v>0</v>
      </c>
      <c r="CM117">
        <v>0</v>
      </c>
      <c r="CN117" t="s">
        <v>6</v>
      </c>
      <c r="CO117">
        <v>0</v>
      </c>
      <c r="CP117">
        <f t="shared" si="124"/>
        <v>0</v>
      </c>
      <c r="CQ117">
        <f t="shared" si="125"/>
        <v>0</v>
      </c>
      <c r="CR117">
        <f t="shared" si="126"/>
        <v>0</v>
      </c>
      <c r="CS117">
        <f t="shared" si="127"/>
        <v>0</v>
      </c>
      <c r="CT117">
        <f t="shared" si="128"/>
        <v>0</v>
      </c>
      <c r="CU117">
        <f t="shared" si="129"/>
        <v>0</v>
      </c>
      <c r="CV117">
        <f t="shared" si="130"/>
        <v>0</v>
      </c>
      <c r="CW117">
        <f t="shared" si="131"/>
        <v>0</v>
      </c>
      <c r="CX117">
        <f t="shared" si="132"/>
        <v>0</v>
      </c>
      <c r="CY117">
        <f t="shared" si="133"/>
        <v>0</v>
      </c>
      <c r="CZ117">
        <f t="shared" si="134"/>
        <v>0</v>
      </c>
      <c r="DC117" t="s">
        <v>6</v>
      </c>
      <c r="DD117" t="s">
        <v>6</v>
      </c>
      <c r="DE117" t="s">
        <v>6</v>
      </c>
      <c r="DF117" t="s">
        <v>6</v>
      </c>
      <c r="DG117" t="s">
        <v>6</v>
      </c>
      <c r="DH117" t="s">
        <v>6</v>
      </c>
      <c r="DI117" t="s">
        <v>6</v>
      </c>
      <c r="DJ117" t="s">
        <v>6</v>
      </c>
      <c r="DK117" t="s">
        <v>6</v>
      </c>
      <c r="DL117" t="s">
        <v>6</v>
      </c>
      <c r="DM117" t="s">
        <v>6</v>
      </c>
      <c r="DN117">
        <v>0</v>
      </c>
      <c r="DO117">
        <v>0</v>
      </c>
      <c r="DP117">
        <v>1</v>
      </c>
      <c r="DQ117">
        <v>1</v>
      </c>
      <c r="DU117">
        <v>1009</v>
      </c>
      <c r="DV117" t="s">
        <v>46</v>
      </c>
      <c r="DW117" t="s">
        <v>46</v>
      </c>
      <c r="DX117">
        <v>1000</v>
      </c>
      <c r="EE117">
        <v>16510513</v>
      </c>
      <c r="EF117">
        <v>2</v>
      </c>
      <c r="EG117" t="s">
        <v>20</v>
      </c>
      <c r="EH117">
        <v>0</v>
      </c>
      <c r="EI117" t="s">
        <v>6</v>
      </c>
      <c r="EJ117">
        <v>1</v>
      </c>
      <c r="EK117">
        <v>15001</v>
      </c>
      <c r="EL117" t="s">
        <v>84</v>
      </c>
      <c r="EM117" t="s">
        <v>85</v>
      </c>
      <c r="EO117" t="s">
        <v>6</v>
      </c>
      <c r="EQ117">
        <v>0</v>
      </c>
      <c r="ER117">
        <v>0</v>
      </c>
      <c r="ES117">
        <v>0</v>
      </c>
      <c r="ET117">
        <v>0</v>
      </c>
      <c r="EU117">
        <v>0</v>
      </c>
      <c r="EV117">
        <v>0</v>
      </c>
      <c r="EW117">
        <v>0</v>
      </c>
      <c r="EX117">
        <v>0</v>
      </c>
      <c r="FQ117">
        <v>0</v>
      </c>
      <c r="FR117">
        <f t="shared" si="135"/>
        <v>0</v>
      </c>
      <c r="FS117">
        <v>0</v>
      </c>
      <c r="FT117" t="s">
        <v>23</v>
      </c>
      <c r="FU117" t="s">
        <v>24</v>
      </c>
      <c r="FX117">
        <v>94.5</v>
      </c>
      <c r="FY117">
        <v>46.75</v>
      </c>
      <c r="GA117" t="s">
        <v>6</v>
      </c>
      <c r="GD117">
        <v>0</v>
      </c>
      <c r="GF117">
        <v>1891904026</v>
      </c>
      <c r="GG117">
        <v>1</v>
      </c>
      <c r="GH117">
        <v>1</v>
      </c>
      <c r="GI117">
        <v>4</v>
      </c>
      <c r="GJ117">
        <v>0</v>
      </c>
      <c r="GK117">
        <f>ROUND(R117*(S12)/100,2)</f>
        <v>0</v>
      </c>
      <c r="GL117">
        <f t="shared" si="136"/>
        <v>0</v>
      </c>
      <c r="GM117">
        <f t="shared" si="137"/>
        <v>0</v>
      </c>
      <c r="GN117">
        <f t="shared" si="138"/>
        <v>0</v>
      </c>
      <c r="GO117">
        <f t="shared" si="139"/>
        <v>0</v>
      </c>
      <c r="GP117">
        <f t="shared" si="140"/>
        <v>0</v>
      </c>
      <c r="GR117">
        <v>0</v>
      </c>
      <c r="GS117">
        <v>3</v>
      </c>
      <c r="GT117">
        <v>0</v>
      </c>
      <c r="GU117" t="s">
        <v>6</v>
      </c>
      <c r="GV117">
        <f t="shared" si="141"/>
        <v>0</v>
      </c>
      <c r="GW117">
        <v>1</v>
      </c>
      <c r="GX117">
        <f t="shared" si="142"/>
        <v>0</v>
      </c>
      <c r="HA117">
        <v>0</v>
      </c>
      <c r="HB117">
        <v>0</v>
      </c>
      <c r="IK117">
        <v>0</v>
      </c>
    </row>
    <row r="118" spans="1:255" x14ac:dyDescent="0.2">
      <c r="A118" s="2">
        <v>18</v>
      </c>
      <c r="B118" s="2">
        <v>1</v>
      </c>
      <c r="C118" s="2">
        <v>214</v>
      </c>
      <c r="D118" s="2"/>
      <c r="E118" s="2" t="s">
        <v>188</v>
      </c>
      <c r="F118" s="2" t="s">
        <v>180</v>
      </c>
      <c r="G118" s="2" t="s">
        <v>181</v>
      </c>
      <c r="H118" s="2" t="s">
        <v>46</v>
      </c>
      <c r="I118" s="2">
        <f>I114*J118</f>
        <v>1.1730000000000003E-2</v>
      </c>
      <c r="J118" s="2">
        <v>6.9000000000000006E-2</v>
      </c>
      <c r="K118" s="2"/>
      <c r="L118" s="2"/>
      <c r="M118" s="2"/>
      <c r="N118" s="2"/>
      <c r="O118" s="2">
        <f t="shared" si="110"/>
        <v>89.47</v>
      </c>
      <c r="P118" s="2">
        <f t="shared" si="111"/>
        <v>89.47</v>
      </c>
      <c r="Q118" s="2">
        <f t="shared" si="112"/>
        <v>0</v>
      </c>
      <c r="R118" s="2">
        <f t="shared" si="113"/>
        <v>0</v>
      </c>
      <c r="S118" s="2">
        <f t="shared" si="114"/>
        <v>0</v>
      </c>
      <c r="T118" s="2">
        <f t="shared" si="115"/>
        <v>0</v>
      </c>
      <c r="U118" s="2">
        <f t="shared" si="116"/>
        <v>0</v>
      </c>
      <c r="V118" s="2">
        <f t="shared" si="117"/>
        <v>0</v>
      </c>
      <c r="W118" s="2">
        <f t="shared" si="118"/>
        <v>0</v>
      </c>
      <c r="X118" s="2">
        <f t="shared" si="119"/>
        <v>0</v>
      </c>
      <c r="Y118" s="2">
        <f t="shared" si="120"/>
        <v>0</v>
      </c>
      <c r="Z118" s="2"/>
      <c r="AA118" s="2">
        <v>16687810</v>
      </c>
      <c r="AB118" s="2">
        <f t="shared" si="121"/>
        <v>7627.37</v>
      </c>
      <c r="AC118" s="2">
        <f t="shared" si="147"/>
        <v>7627.37</v>
      </c>
      <c r="AD118" s="2">
        <f>ROUND((((ET118)-(EU118))+AE118),6)</f>
        <v>0</v>
      </c>
      <c r="AE118" s="2">
        <f t="shared" si="150"/>
        <v>0</v>
      </c>
      <c r="AF118" s="2">
        <f t="shared" si="150"/>
        <v>0</v>
      </c>
      <c r="AG118" s="2">
        <f t="shared" si="122"/>
        <v>0</v>
      </c>
      <c r="AH118" s="2">
        <f t="shared" si="151"/>
        <v>0</v>
      </c>
      <c r="AI118" s="2">
        <f t="shared" si="151"/>
        <v>0</v>
      </c>
      <c r="AJ118" s="2">
        <f t="shared" si="123"/>
        <v>0</v>
      </c>
      <c r="AK118" s="2">
        <v>7627.37</v>
      </c>
      <c r="AL118" s="2">
        <v>7627.37</v>
      </c>
      <c r="AM118" s="2">
        <v>0</v>
      </c>
      <c r="AN118" s="2">
        <v>0</v>
      </c>
      <c r="AO118" s="2">
        <v>0</v>
      </c>
      <c r="AP118" s="2">
        <v>0</v>
      </c>
      <c r="AQ118" s="2">
        <v>0</v>
      </c>
      <c r="AR118" s="2">
        <v>0</v>
      </c>
      <c r="AS118" s="2">
        <v>0</v>
      </c>
      <c r="AT118" s="2">
        <v>95</v>
      </c>
      <c r="AU118" s="2">
        <v>47</v>
      </c>
      <c r="AV118" s="2">
        <v>1</v>
      </c>
      <c r="AW118" s="2">
        <v>1</v>
      </c>
      <c r="AX118" s="2"/>
      <c r="AY118" s="2"/>
      <c r="AZ118" s="2">
        <v>1</v>
      </c>
      <c r="BA118" s="2">
        <v>1</v>
      </c>
      <c r="BB118" s="2">
        <v>1</v>
      </c>
      <c r="BC118" s="2">
        <v>1</v>
      </c>
      <c r="BD118" s="2" t="s">
        <v>6</v>
      </c>
      <c r="BE118" s="2" t="s">
        <v>6</v>
      </c>
      <c r="BF118" s="2" t="s">
        <v>6</v>
      </c>
      <c r="BG118" s="2" t="s">
        <v>6</v>
      </c>
      <c r="BH118" s="2">
        <v>3</v>
      </c>
      <c r="BI118" s="2">
        <v>1</v>
      </c>
      <c r="BJ118" s="2" t="s">
        <v>182</v>
      </c>
      <c r="BK118" s="2"/>
      <c r="BL118" s="2"/>
      <c r="BM118" s="2">
        <v>15001</v>
      </c>
      <c r="BN118" s="2">
        <v>0</v>
      </c>
      <c r="BO118" s="2" t="s">
        <v>6</v>
      </c>
      <c r="BP118" s="2">
        <v>0</v>
      </c>
      <c r="BQ118" s="2">
        <v>2</v>
      </c>
      <c r="BR118" s="2">
        <v>0</v>
      </c>
      <c r="BS118" s="2">
        <v>1</v>
      </c>
      <c r="BT118" s="2">
        <v>1</v>
      </c>
      <c r="BU118" s="2">
        <v>1</v>
      </c>
      <c r="BV118" s="2">
        <v>1</v>
      </c>
      <c r="BW118" s="2">
        <v>1</v>
      </c>
      <c r="BX118" s="2">
        <v>1</v>
      </c>
      <c r="BY118" s="2" t="s">
        <v>6</v>
      </c>
      <c r="BZ118" s="2">
        <v>105</v>
      </c>
      <c r="CA118" s="2">
        <v>55</v>
      </c>
      <c r="CB118" s="2"/>
      <c r="CC118" s="2"/>
      <c r="CD118" s="2"/>
      <c r="CE118" s="2"/>
      <c r="CF118" s="2">
        <v>0</v>
      </c>
      <c r="CG118" s="2">
        <v>0</v>
      </c>
      <c r="CH118" s="2"/>
      <c r="CI118" s="2"/>
      <c r="CJ118" s="2"/>
      <c r="CK118" s="2"/>
      <c r="CL118" s="2"/>
      <c r="CM118" s="2">
        <v>0</v>
      </c>
      <c r="CN118" s="2" t="s">
        <v>6</v>
      </c>
      <c r="CO118" s="2">
        <v>0</v>
      </c>
      <c r="CP118" s="2">
        <f t="shared" si="124"/>
        <v>89.47</v>
      </c>
      <c r="CQ118" s="2">
        <f t="shared" si="125"/>
        <v>7627.37</v>
      </c>
      <c r="CR118" s="2">
        <f t="shared" si="126"/>
        <v>0</v>
      </c>
      <c r="CS118" s="2">
        <f t="shared" si="127"/>
        <v>0</v>
      </c>
      <c r="CT118" s="2">
        <f t="shared" si="128"/>
        <v>0</v>
      </c>
      <c r="CU118" s="2">
        <f t="shared" si="129"/>
        <v>0</v>
      </c>
      <c r="CV118" s="2">
        <f t="shared" si="130"/>
        <v>0</v>
      </c>
      <c r="CW118" s="2">
        <f t="shared" si="131"/>
        <v>0</v>
      </c>
      <c r="CX118" s="2">
        <f t="shared" si="132"/>
        <v>0</v>
      </c>
      <c r="CY118" s="2">
        <f t="shared" si="133"/>
        <v>0</v>
      </c>
      <c r="CZ118" s="2">
        <f t="shared" si="134"/>
        <v>0</v>
      </c>
      <c r="DA118" s="2"/>
      <c r="DB118" s="2"/>
      <c r="DC118" s="2" t="s">
        <v>6</v>
      </c>
      <c r="DD118" s="2" t="s">
        <v>6</v>
      </c>
      <c r="DE118" s="2" t="s">
        <v>6</v>
      </c>
      <c r="DF118" s="2" t="s">
        <v>6</v>
      </c>
      <c r="DG118" s="2" t="s">
        <v>6</v>
      </c>
      <c r="DH118" s="2" t="s">
        <v>6</v>
      </c>
      <c r="DI118" s="2" t="s">
        <v>6</v>
      </c>
      <c r="DJ118" s="2" t="s">
        <v>6</v>
      </c>
      <c r="DK118" s="2" t="s">
        <v>6</v>
      </c>
      <c r="DL118" s="2" t="s">
        <v>6</v>
      </c>
      <c r="DM118" s="2" t="s">
        <v>6</v>
      </c>
      <c r="DN118" s="2">
        <v>0</v>
      </c>
      <c r="DO118" s="2">
        <v>0</v>
      </c>
      <c r="DP118" s="2">
        <v>1</v>
      </c>
      <c r="DQ118" s="2">
        <v>1</v>
      </c>
      <c r="DR118" s="2"/>
      <c r="DS118" s="2"/>
      <c r="DT118" s="2"/>
      <c r="DU118" s="2">
        <v>1009</v>
      </c>
      <c r="DV118" s="2" t="s">
        <v>46</v>
      </c>
      <c r="DW118" s="2" t="s">
        <v>46</v>
      </c>
      <c r="DX118" s="2">
        <v>1000</v>
      </c>
      <c r="DY118" s="2"/>
      <c r="DZ118" s="2"/>
      <c r="EA118" s="2"/>
      <c r="EB118" s="2"/>
      <c r="EC118" s="2"/>
      <c r="ED118" s="2"/>
      <c r="EE118" s="2">
        <v>16510513</v>
      </c>
      <c r="EF118" s="2">
        <v>2</v>
      </c>
      <c r="EG118" s="2" t="s">
        <v>20</v>
      </c>
      <c r="EH118" s="2">
        <v>0</v>
      </c>
      <c r="EI118" s="2" t="s">
        <v>6</v>
      </c>
      <c r="EJ118" s="2">
        <v>1</v>
      </c>
      <c r="EK118" s="2">
        <v>15001</v>
      </c>
      <c r="EL118" s="2" t="s">
        <v>84</v>
      </c>
      <c r="EM118" s="2" t="s">
        <v>85</v>
      </c>
      <c r="EN118" s="2"/>
      <c r="EO118" s="2" t="s">
        <v>6</v>
      </c>
      <c r="EP118" s="2"/>
      <c r="EQ118" s="2">
        <v>0</v>
      </c>
      <c r="ER118" s="2">
        <v>7627.37</v>
      </c>
      <c r="ES118" s="2">
        <v>7627.37</v>
      </c>
      <c r="ET118" s="2">
        <v>0</v>
      </c>
      <c r="EU118" s="2">
        <v>0</v>
      </c>
      <c r="EV118" s="2">
        <v>0</v>
      </c>
      <c r="EW118" s="2">
        <v>0</v>
      </c>
      <c r="EX118" s="2">
        <v>0</v>
      </c>
      <c r="EY118" s="2"/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2"/>
      <c r="FP118" s="2"/>
      <c r="FQ118" s="2">
        <v>0</v>
      </c>
      <c r="FR118" s="2">
        <f t="shared" si="135"/>
        <v>0</v>
      </c>
      <c r="FS118" s="2">
        <v>0</v>
      </c>
      <c r="FT118" s="2" t="s">
        <v>23</v>
      </c>
      <c r="FU118" s="2" t="s">
        <v>24</v>
      </c>
      <c r="FV118" s="2"/>
      <c r="FW118" s="2"/>
      <c r="FX118" s="2">
        <v>94.5</v>
      </c>
      <c r="FY118" s="2">
        <v>46.75</v>
      </c>
      <c r="FZ118" s="2"/>
      <c r="GA118" s="2" t="s">
        <v>6</v>
      </c>
      <c r="GB118" s="2"/>
      <c r="GC118" s="2"/>
      <c r="GD118" s="2">
        <v>0</v>
      </c>
      <c r="GE118" s="2"/>
      <c r="GF118" s="2">
        <v>763838732</v>
      </c>
      <c r="GG118" s="2">
        <v>2</v>
      </c>
      <c r="GH118" s="2">
        <v>1</v>
      </c>
      <c r="GI118" s="2">
        <v>-2</v>
      </c>
      <c r="GJ118" s="2">
        <v>0</v>
      </c>
      <c r="GK118" s="2">
        <f>ROUND(R118*(R12)/100,2)</f>
        <v>0</v>
      </c>
      <c r="GL118" s="2">
        <f t="shared" si="136"/>
        <v>0</v>
      </c>
      <c r="GM118" s="2">
        <f t="shared" si="137"/>
        <v>89.47</v>
      </c>
      <c r="GN118" s="2">
        <f t="shared" si="138"/>
        <v>89.47</v>
      </c>
      <c r="GO118" s="2">
        <f t="shared" si="139"/>
        <v>0</v>
      </c>
      <c r="GP118" s="2">
        <f t="shared" si="140"/>
        <v>0</v>
      </c>
      <c r="GQ118" s="2"/>
      <c r="GR118" s="2">
        <v>0</v>
      </c>
      <c r="GS118" s="2">
        <v>3</v>
      </c>
      <c r="GT118" s="2">
        <v>0</v>
      </c>
      <c r="GU118" s="2" t="s">
        <v>6</v>
      </c>
      <c r="GV118" s="2">
        <f t="shared" si="141"/>
        <v>0</v>
      </c>
      <c r="GW118" s="2">
        <v>1</v>
      </c>
      <c r="GX118" s="2">
        <f t="shared" si="142"/>
        <v>0</v>
      </c>
      <c r="GY118" s="2"/>
      <c r="GZ118" s="2"/>
      <c r="HA118" s="2">
        <v>0</v>
      </c>
      <c r="HB118" s="2">
        <v>0</v>
      </c>
      <c r="HC118" s="2"/>
      <c r="HD118" s="2"/>
      <c r="HE118" s="2"/>
      <c r="HF118" s="2"/>
      <c r="HG118" s="2"/>
      <c r="HH118" s="2"/>
      <c r="HI118" s="2"/>
      <c r="HJ118" s="2"/>
      <c r="HK118" s="2"/>
      <c r="HL118" s="2"/>
      <c r="HM118" s="2"/>
      <c r="HN118" s="2"/>
      <c r="HO118" s="2"/>
      <c r="HP118" s="2"/>
      <c r="HQ118" s="2"/>
      <c r="HR118" s="2"/>
      <c r="HS118" s="2"/>
      <c r="HT118" s="2"/>
      <c r="HU118" s="2"/>
      <c r="HV118" s="2"/>
      <c r="HW118" s="2"/>
      <c r="HX118" s="2"/>
      <c r="HY118" s="2"/>
      <c r="HZ118" s="2"/>
      <c r="IA118" s="2"/>
      <c r="IB118" s="2"/>
      <c r="IC118" s="2"/>
      <c r="ID118" s="2"/>
      <c r="IE118" s="2"/>
      <c r="IF118" s="2"/>
      <c r="IG118" s="2"/>
      <c r="IH118" s="2"/>
      <c r="II118" s="2"/>
      <c r="IJ118" s="2"/>
      <c r="IK118" s="2">
        <v>0</v>
      </c>
      <c r="IL118" s="2"/>
      <c r="IM118" s="2"/>
      <c r="IN118" s="2"/>
      <c r="IO118" s="2"/>
      <c r="IP118" s="2"/>
      <c r="IQ118" s="2"/>
      <c r="IR118" s="2"/>
      <c r="IS118" s="2"/>
      <c r="IT118" s="2"/>
      <c r="IU118" s="2"/>
    </row>
    <row r="119" spans="1:255" x14ac:dyDescent="0.2">
      <c r="A119">
        <v>18</v>
      </c>
      <c r="B119">
        <v>1</v>
      </c>
      <c r="C119">
        <v>223</v>
      </c>
      <c r="E119" t="s">
        <v>188</v>
      </c>
      <c r="F119" t="s">
        <v>180</v>
      </c>
      <c r="G119" t="s">
        <v>181</v>
      </c>
      <c r="H119" t="s">
        <v>46</v>
      </c>
      <c r="I119">
        <f>I115*J119</f>
        <v>1.1730000000000003E-2</v>
      </c>
      <c r="J119">
        <v>6.9000000000000006E-2</v>
      </c>
      <c r="O119">
        <f t="shared" si="110"/>
        <v>637.91</v>
      </c>
      <c r="P119">
        <f t="shared" si="111"/>
        <v>637.91</v>
      </c>
      <c r="Q119">
        <f t="shared" si="112"/>
        <v>0</v>
      </c>
      <c r="R119">
        <f t="shared" si="113"/>
        <v>0</v>
      </c>
      <c r="S119">
        <f t="shared" si="114"/>
        <v>0</v>
      </c>
      <c r="T119">
        <f t="shared" si="115"/>
        <v>0</v>
      </c>
      <c r="U119">
        <f t="shared" si="116"/>
        <v>0</v>
      </c>
      <c r="V119">
        <f t="shared" si="117"/>
        <v>0</v>
      </c>
      <c r="W119">
        <f t="shared" si="118"/>
        <v>0</v>
      </c>
      <c r="X119">
        <f t="shared" si="119"/>
        <v>0</v>
      </c>
      <c r="Y119">
        <f t="shared" si="120"/>
        <v>0</v>
      </c>
      <c r="AA119">
        <v>16687824</v>
      </c>
      <c r="AB119">
        <f t="shared" si="121"/>
        <v>7627.37</v>
      </c>
      <c r="AC119">
        <f t="shared" si="147"/>
        <v>7627.37</v>
      </c>
      <c r="AD119">
        <f>ROUND((((ET119)-(EU119))+AE119),6)</f>
        <v>0</v>
      </c>
      <c r="AE119">
        <f t="shared" si="150"/>
        <v>0</v>
      </c>
      <c r="AF119">
        <f t="shared" si="150"/>
        <v>0</v>
      </c>
      <c r="AG119">
        <f t="shared" si="122"/>
        <v>0</v>
      </c>
      <c r="AH119">
        <f t="shared" si="151"/>
        <v>0</v>
      </c>
      <c r="AI119">
        <f t="shared" si="151"/>
        <v>0</v>
      </c>
      <c r="AJ119">
        <f t="shared" si="123"/>
        <v>0</v>
      </c>
      <c r="AK119">
        <v>7627.37</v>
      </c>
      <c r="AL119">
        <v>7627.37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95</v>
      </c>
      <c r="AU119">
        <v>47</v>
      </c>
      <c r="AV119">
        <v>1</v>
      </c>
      <c r="AW119">
        <v>1</v>
      </c>
      <c r="AZ119">
        <v>7.13</v>
      </c>
      <c r="BA119">
        <v>1</v>
      </c>
      <c r="BB119">
        <v>1</v>
      </c>
      <c r="BC119">
        <v>7.13</v>
      </c>
      <c r="BD119" t="s">
        <v>6</v>
      </c>
      <c r="BE119" t="s">
        <v>6</v>
      </c>
      <c r="BF119" t="s">
        <v>6</v>
      </c>
      <c r="BG119" t="s">
        <v>6</v>
      </c>
      <c r="BH119">
        <v>3</v>
      </c>
      <c r="BI119">
        <v>1</v>
      </c>
      <c r="BJ119" t="s">
        <v>182</v>
      </c>
      <c r="BM119">
        <v>15001</v>
      </c>
      <c r="BN119">
        <v>0</v>
      </c>
      <c r="BO119" t="s">
        <v>6</v>
      </c>
      <c r="BP119">
        <v>0</v>
      </c>
      <c r="BQ119">
        <v>2</v>
      </c>
      <c r="BR119">
        <v>0</v>
      </c>
      <c r="BS119">
        <v>1</v>
      </c>
      <c r="BT119">
        <v>1</v>
      </c>
      <c r="BU119">
        <v>1</v>
      </c>
      <c r="BV119">
        <v>1</v>
      </c>
      <c r="BW119">
        <v>1</v>
      </c>
      <c r="BX119">
        <v>1</v>
      </c>
      <c r="BY119" t="s">
        <v>6</v>
      </c>
      <c r="BZ119">
        <v>105</v>
      </c>
      <c r="CA119">
        <v>55</v>
      </c>
      <c r="CF119">
        <v>0</v>
      </c>
      <c r="CG119">
        <v>0</v>
      </c>
      <c r="CM119">
        <v>0</v>
      </c>
      <c r="CN119" t="s">
        <v>6</v>
      </c>
      <c r="CO119">
        <v>0</v>
      </c>
      <c r="CP119">
        <f t="shared" si="124"/>
        <v>637.91</v>
      </c>
      <c r="CQ119">
        <f t="shared" si="125"/>
        <v>54383.148099999999</v>
      </c>
      <c r="CR119">
        <f t="shared" si="126"/>
        <v>0</v>
      </c>
      <c r="CS119">
        <f t="shared" si="127"/>
        <v>0</v>
      </c>
      <c r="CT119">
        <f t="shared" si="128"/>
        <v>0</v>
      </c>
      <c r="CU119">
        <f t="shared" si="129"/>
        <v>0</v>
      </c>
      <c r="CV119">
        <f t="shared" si="130"/>
        <v>0</v>
      </c>
      <c r="CW119">
        <f t="shared" si="131"/>
        <v>0</v>
      </c>
      <c r="CX119">
        <f t="shared" si="132"/>
        <v>0</v>
      </c>
      <c r="CY119">
        <f t="shared" si="133"/>
        <v>0</v>
      </c>
      <c r="CZ119">
        <f t="shared" si="134"/>
        <v>0</v>
      </c>
      <c r="DC119" t="s">
        <v>6</v>
      </c>
      <c r="DD119" t="s">
        <v>6</v>
      </c>
      <c r="DE119" t="s">
        <v>6</v>
      </c>
      <c r="DF119" t="s">
        <v>6</v>
      </c>
      <c r="DG119" t="s">
        <v>6</v>
      </c>
      <c r="DH119" t="s">
        <v>6</v>
      </c>
      <c r="DI119" t="s">
        <v>6</v>
      </c>
      <c r="DJ119" t="s">
        <v>6</v>
      </c>
      <c r="DK119" t="s">
        <v>6</v>
      </c>
      <c r="DL119" t="s">
        <v>6</v>
      </c>
      <c r="DM119" t="s">
        <v>6</v>
      </c>
      <c r="DN119">
        <v>0</v>
      </c>
      <c r="DO119">
        <v>0</v>
      </c>
      <c r="DP119">
        <v>1</v>
      </c>
      <c r="DQ119">
        <v>1</v>
      </c>
      <c r="DU119">
        <v>1009</v>
      </c>
      <c r="DV119" t="s">
        <v>46</v>
      </c>
      <c r="DW119" t="s">
        <v>46</v>
      </c>
      <c r="DX119">
        <v>1000</v>
      </c>
      <c r="EE119">
        <v>16510513</v>
      </c>
      <c r="EF119">
        <v>2</v>
      </c>
      <c r="EG119" t="s">
        <v>20</v>
      </c>
      <c r="EH119">
        <v>0</v>
      </c>
      <c r="EI119" t="s">
        <v>6</v>
      </c>
      <c r="EJ119">
        <v>1</v>
      </c>
      <c r="EK119">
        <v>15001</v>
      </c>
      <c r="EL119" t="s">
        <v>84</v>
      </c>
      <c r="EM119" t="s">
        <v>85</v>
      </c>
      <c r="EO119" t="s">
        <v>6</v>
      </c>
      <c r="EQ119">
        <v>0</v>
      </c>
      <c r="ER119">
        <v>7627.37</v>
      </c>
      <c r="ES119">
        <v>7627.37</v>
      </c>
      <c r="ET119">
        <v>0</v>
      </c>
      <c r="EU119">
        <v>0</v>
      </c>
      <c r="EV119">
        <v>0</v>
      </c>
      <c r="EW119">
        <v>0</v>
      </c>
      <c r="EX119">
        <v>0</v>
      </c>
      <c r="FQ119">
        <v>0</v>
      </c>
      <c r="FR119">
        <f t="shared" si="135"/>
        <v>0</v>
      </c>
      <c r="FS119">
        <v>0</v>
      </c>
      <c r="FT119" t="s">
        <v>23</v>
      </c>
      <c r="FU119" t="s">
        <v>24</v>
      </c>
      <c r="FX119">
        <v>94.5</v>
      </c>
      <c r="FY119">
        <v>46.75</v>
      </c>
      <c r="GA119" t="s">
        <v>6</v>
      </c>
      <c r="GD119">
        <v>0</v>
      </c>
      <c r="GF119">
        <v>763838732</v>
      </c>
      <c r="GG119">
        <v>1</v>
      </c>
      <c r="GH119">
        <v>1</v>
      </c>
      <c r="GI119">
        <v>4</v>
      </c>
      <c r="GJ119">
        <v>0</v>
      </c>
      <c r="GK119">
        <f>ROUND(R119*(S12)/100,2)</f>
        <v>0</v>
      </c>
      <c r="GL119">
        <f t="shared" si="136"/>
        <v>0</v>
      </c>
      <c r="GM119">
        <f t="shared" si="137"/>
        <v>637.91</v>
      </c>
      <c r="GN119">
        <f t="shared" si="138"/>
        <v>637.91</v>
      </c>
      <c r="GO119">
        <f t="shared" si="139"/>
        <v>0</v>
      </c>
      <c r="GP119">
        <f t="shared" si="140"/>
        <v>0</v>
      </c>
      <c r="GR119">
        <v>0</v>
      </c>
      <c r="GS119">
        <v>3</v>
      </c>
      <c r="GT119">
        <v>0</v>
      </c>
      <c r="GU119" t="s">
        <v>6</v>
      </c>
      <c r="GV119">
        <f t="shared" si="141"/>
        <v>0</v>
      </c>
      <c r="GW119">
        <v>1</v>
      </c>
      <c r="GX119">
        <f t="shared" si="142"/>
        <v>0</v>
      </c>
      <c r="HA119">
        <v>0</v>
      </c>
      <c r="HB119">
        <v>0</v>
      </c>
      <c r="IK119">
        <v>0</v>
      </c>
    </row>
    <row r="120" spans="1:255" x14ac:dyDescent="0.2">
      <c r="A120" s="2">
        <v>17</v>
      </c>
      <c r="B120" s="2">
        <v>1</v>
      </c>
      <c r="C120" s="2">
        <f>ROW(SmtRes!A236)</f>
        <v>236</v>
      </c>
      <c r="D120" s="2">
        <f>ROW(EtalonRes!A219)</f>
        <v>219</v>
      </c>
      <c r="E120" s="2" t="s">
        <v>189</v>
      </c>
      <c r="F120" s="2" t="s">
        <v>190</v>
      </c>
      <c r="G120" s="2" t="s">
        <v>191</v>
      </c>
      <c r="H120" s="2" t="s">
        <v>18</v>
      </c>
      <c r="I120" s="2">
        <f>ROUND(2.14/100,9)</f>
        <v>2.1399999999999999E-2</v>
      </c>
      <c r="J120" s="2">
        <v>0</v>
      </c>
      <c r="K120" s="2"/>
      <c r="L120" s="2"/>
      <c r="M120" s="2"/>
      <c r="N120" s="2"/>
      <c r="O120" s="2">
        <f t="shared" si="110"/>
        <v>286.58</v>
      </c>
      <c r="P120" s="2">
        <f t="shared" si="111"/>
        <v>238.49</v>
      </c>
      <c r="Q120" s="2">
        <f t="shared" si="112"/>
        <v>7.75</v>
      </c>
      <c r="R120" s="2">
        <f t="shared" si="113"/>
        <v>1.74</v>
      </c>
      <c r="S120" s="2">
        <f t="shared" si="114"/>
        <v>40.340000000000003</v>
      </c>
      <c r="T120" s="2">
        <f t="shared" si="115"/>
        <v>0</v>
      </c>
      <c r="U120" s="2">
        <f t="shared" si="116"/>
        <v>4.6156055</v>
      </c>
      <c r="V120" s="2">
        <f t="shared" si="117"/>
        <v>0.1425775</v>
      </c>
      <c r="W120" s="2">
        <f t="shared" si="118"/>
        <v>0</v>
      </c>
      <c r="X120" s="2">
        <f t="shared" si="119"/>
        <v>44.6</v>
      </c>
      <c r="Y120" s="2">
        <f t="shared" si="120"/>
        <v>22.72</v>
      </c>
      <c r="Z120" s="2"/>
      <c r="AA120" s="2">
        <v>16687810</v>
      </c>
      <c r="AB120" s="2">
        <f t="shared" si="121"/>
        <v>13391.3585</v>
      </c>
      <c r="AC120" s="2">
        <f t="shared" si="147"/>
        <v>11144.29</v>
      </c>
      <c r="AD120" s="2">
        <f>ROUND(((((ET120*1.25))-((EU120*1.25)))+AE120),6)</f>
        <v>362</v>
      </c>
      <c r="AE120" s="2">
        <f>ROUND(((EU120*1.25)),6)</f>
        <v>81.462500000000006</v>
      </c>
      <c r="AF120" s="2">
        <f>ROUND(((EV120*1.15)),6)</f>
        <v>1885.0685000000001</v>
      </c>
      <c r="AG120" s="2">
        <f t="shared" si="122"/>
        <v>0</v>
      </c>
      <c r="AH120" s="2">
        <f>((EW120*1.15))</f>
        <v>215.6825</v>
      </c>
      <c r="AI120" s="2">
        <f>((EX120*1.25))</f>
        <v>6.6624999999999996</v>
      </c>
      <c r="AJ120" s="2">
        <f t="shared" si="123"/>
        <v>0</v>
      </c>
      <c r="AK120" s="2">
        <v>13073.08</v>
      </c>
      <c r="AL120" s="2">
        <v>11144.29</v>
      </c>
      <c r="AM120" s="2">
        <v>289.60000000000002</v>
      </c>
      <c r="AN120" s="2">
        <v>65.17</v>
      </c>
      <c r="AO120" s="2">
        <v>1639.19</v>
      </c>
      <c r="AP120" s="2">
        <v>0</v>
      </c>
      <c r="AQ120" s="2">
        <v>187.55</v>
      </c>
      <c r="AR120" s="2">
        <v>5.33</v>
      </c>
      <c r="AS120" s="2">
        <v>0</v>
      </c>
      <c r="AT120" s="2">
        <v>106</v>
      </c>
      <c r="AU120" s="2">
        <v>54</v>
      </c>
      <c r="AV120" s="2">
        <v>1</v>
      </c>
      <c r="AW120" s="2">
        <v>1</v>
      </c>
      <c r="AX120" s="2"/>
      <c r="AY120" s="2"/>
      <c r="AZ120" s="2">
        <v>1</v>
      </c>
      <c r="BA120" s="2">
        <v>1</v>
      </c>
      <c r="BB120" s="2">
        <v>1</v>
      </c>
      <c r="BC120" s="2">
        <v>1</v>
      </c>
      <c r="BD120" s="2" t="s">
        <v>6</v>
      </c>
      <c r="BE120" s="2" t="s">
        <v>6</v>
      </c>
      <c r="BF120" s="2" t="s">
        <v>6</v>
      </c>
      <c r="BG120" s="2" t="s">
        <v>6</v>
      </c>
      <c r="BH120" s="2">
        <v>0</v>
      </c>
      <c r="BI120" s="2">
        <v>1</v>
      </c>
      <c r="BJ120" s="2" t="s">
        <v>192</v>
      </c>
      <c r="BK120" s="2"/>
      <c r="BL120" s="2"/>
      <c r="BM120" s="2">
        <v>10001</v>
      </c>
      <c r="BN120" s="2">
        <v>0</v>
      </c>
      <c r="BO120" s="2" t="s">
        <v>6</v>
      </c>
      <c r="BP120" s="2">
        <v>0</v>
      </c>
      <c r="BQ120" s="2">
        <v>2</v>
      </c>
      <c r="BR120" s="2">
        <v>0</v>
      </c>
      <c r="BS120" s="2">
        <v>1</v>
      </c>
      <c r="BT120" s="2">
        <v>1</v>
      </c>
      <c r="BU120" s="2">
        <v>1</v>
      </c>
      <c r="BV120" s="2">
        <v>1</v>
      </c>
      <c r="BW120" s="2">
        <v>1</v>
      </c>
      <c r="BX120" s="2">
        <v>1</v>
      </c>
      <c r="BY120" s="2" t="s">
        <v>6</v>
      </c>
      <c r="BZ120" s="2">
        <v>118</v>
      </c>
      <c r="CA120" s="2">
        <v>63</v>
      </c>
      <c r="CB120" s="2"/>
      <c r="CC120" s="2"/>
      <c r="CD120" s="2"/>
      <c r="CE120" s="2"/>
      <c r="CF120" s="2">
        <v>0</v>
      </c>
      <c r="CG120" s="2">
        <v>0</v>
      </c>
      <c r="CH120" s="2"/>
      <c r="CI120" s="2"/>
      <c r="CJ120" s="2"/>
      <c r="CK120" s="2"/>
      <c r="CL120" s="2"/>
      <c r="CM120" s="2">
        <v>0</v>
      </c>
      <c r="CN120" s="2" t="s">
        <v>658</v>
      </c>
      <c r="CO120" s="2">
        <v>0</v>
      </c>
      <c r="CP120" s="2">
        <f t="shared" si="124"/>
        <v>286.58000000000004</v>
      </c>
      <c r="CQ120" s="2">
        <f t="shared" si="125"/>
        <v>11144.29</v>
      </c>
      <c r="CR120" s="2">
        <f t="shared" si="126"/>
        <v>362</v>
      </c>
      <c r="CS120" s="2">
        <f t="shared" si="127"/>
        <v>81.462500000000006</v>
      </c>
      <c r="CT120" s="2">
        <f t="shared" si="128"/>
        <v>1885.0685000000001</v>
      </c>
      <c r="CU120" s="2">
        <f t="shared" si="129"/>
        <v>0</v>
      </c>
      <c r="CV120" s="2">
        <f t="shared" si="130"/>
        <v>215.6825</v>
      </c>
      <c r="CW120" s="2">
        <f t="shared" si="131"/>
        <v>6.6624999999999996</v>
      </c>
      <c r="CX120" s="2">
        <f t="shared" si="132"/>
        <v>0</v>
      </c>
      <c r="CY120" s="2">
        <f t="shared" si="133"/>
        <v>44.604800000000004</v>
      </c>
      <c r="CZ120" s="2">
        <f t="shared" si="134"/>
        <v>22.723200000000002</v>
      </c>
      <c r="DA120" s="2"/>
      <c r="DB120" s="2"/>
      <c r="DC120" s="2" t="s">
        <v>6</v>
      </c>
      <c r="DD120" s="2" t="s">
        <v>6</v>
      </c>
      <c r="DE120" s="2" t="s">
        <v>68</v>
      </c>
      <c r="DF120" s="2" t="s">
        <v>68</v>
      </c>
      <c r="DG120" s="2" t="s">
        <v>69</v>
      </c>
      <c r="DH120" s="2" t="s">
        <v>6</v>
      </c>
      <c r="DI120" s="2" t="s">
        <v>69</v>
      </c>
      <c r="DJ120" s="2" t="s">
        <v>68</v>
      </c>
      <c r="DK120" s="2" t="s">
        <v>6</v>
      </c>
      <c r="DL120" s="2" t="s">
        <v>6</v>
      </c>
      <c r="DM120" s="2" t="s">
        <v>6</v>
      </c>
      <c r="DN120" s="2">
        <v>0</v>
      </c>
      <c r="DO120" s="2">
        <v>0</v>
      </c>
      <c r="DP120" s="2">
        <v>1</v>
      </c>
      <c r="DQ120" s="2">
        <v>1</v>
      </c>
      <c r="DR120" s="2"/>
      <c r="DS120" s="2"/>
      <c r="DT120" s="2"/>
      <c r="DU120" s="2">
        <v>1005</v>
      </c>
      <c r="DV120" s="2" t="s">
        <v>18</v>
      </c>
      <c r="DW120" s="2" t="s">
        <v>18</v>
      </c>
      <c r="DX120" s="2">
        <v>100</v>
      </c>
      <c r="DY120" s="2"/>
      <c r="DZ120" s="2"/>
      <c r="EA120" s="2"/>
      <c r="EB120" s="2"/>
      <c r="EC120" s="2"/>
      <c r="ED120" s="2"/>
      <c r="EE120" s="2">
        <v>16510487</v>
      </c>
      <c r="EF120" s="2">
        <v>2</v>
      </c>
      <c r="EG120" s="2" t="s">
        <v>20</v>
      </c>
      <c r="EH120" s="2">
        <v>0</v>
      </c>
      <c r="EI120" s="2" t="s">
        <v>6</v>
      </c>
      <c r="EJ120" s="2">
        <v>1</v>
      </c>
      <c r="EK120" s="2">
        <v>10001</v>
      </c>
      <c r="EL120" s="2" t="s">
        <v>193</v>
      </c>
      <c r="EM120" s="2" t="s">
        <v>194</v>
      </c>
      <c r="EN120" s="2"/>
      <c r="EO120" s="2" t="s">
        <v>72</v>
      </c>
      <c r="EP120" s="2"/>
      <c r="EQ120" s="2">
        <v>0</v>
      </c>
      <c r="ER120" s="2">
        <v>13073.08</v>
      </c>
      <c r="ES120" s="2">
        <v>11144.29</v>
      </c>
      <c r="ET120" s="2">
        <v>289.60000000000002</v>
      </c>
      <c r="EU120" s="2">
        <v>65.17</v>
      </c>
      <c r="EV120" s="2">
        <v>1639.19</v>
      </c>
      <c r="EW120" s="2">
        <v>187.55</v>
      </c>
      <c r="EX120" s="2">
        <v>5.33</v>
      </c>
      <c r="EY120" s="2">
        <v>0</v>
      </c>
      <c r="EZ120" s="2"/>
      <c r="FA120" s="2"/>
      <c r="FB120" s="2"/>
      <c r="FC120" s="2"/>
      <c r="FD120" s="2"/>
      <c r="FE120" s="2"/>
      <c r="FF120" s="2"/>
      <c r="FG120" s="2"/>
      <c r="FH120" s="2"/>
      <c r="FI120" s="2"/>
      <c r="FJ120" s="2"/>
      <c r="FK120" s="2"/>
      <c r="FL120" s="2"/>
      <c r="FM120" s="2"/>
      <c r="FN120" s="2"/>
      <c r="FO120" s="2"/>
      <c r="FP120" s="2"/>
      <c r="FQ120" s="2">
        <v>0</v>
      </c>
      <c r="FR120" s="2">
        <f t="shared" si="135"/>
        <v>0</v>
      </c>
      <c r="FS120" s="2">
        <v>0</v>
      </c>
      <c r="FT120" s="2" t="s">
        <v>23</v>
      </c>
      <c r="FU120" s="2" t="s">
        <v>24</v>
      </c>
      <c r="FV120" s="2"/>
      <c r="FW120" s="2"/>
      <c r="FX120" s="2">
        <v>106.2</v>
      </c>
      <c r="FY120" s="2">
        <v>53.55</v>
      </c>
      <c r="FZ120" s="2"/>
      <c r="GA120" s="2" t="s">
        <v>6</v>
      </c>
      <c r="GB120" s="2"/>
      <c r="GC120" s="2"/>
      <c r="GD120" s="2">
        <v>0</v>
      </c>
      <c r="GE120" s="2"/>
      <c r="GF120" s="2">
        <v>148302620</v>
      </c>
      <c r="GG120" s="2">
        <v>2</v>
      </c>
      <c r="GH120" s="2">
        <v>1</v>
      </c>
      <c r="GI120" s="2">
        <v>-2</v>
      </c>
      <c r="GJ120" s="2">
        <v>0</v>
      </c>
      <c r="GK120" s="2">
        <f>ROUND(R120*(R12)/100,2)</f>
        <v>0</v>
      </c>
      <c r="GL120" s="2">
        <f t="shared" si="136"/>
        <v>0</v>
      </c>
      <c r="GM120" s="2">
        <f t="shared" si="137"/>
        <v>353.9</v>
      </c>
      <c r="GN120" s="2">
        <f t="shared" si="138"/>
        <v>353.9</v>
      </c>
      <c r="GO120" s="2">
        <f t="shared" si="139"/>
        <v>0</v>
      </c>
      <c r="GP120" s="2">
        <f t="shared" si="140"/>
        <v>0</v>
      </c>
      <c r="GQ120" s="2"/>
      <c r="GR120" s="2">
        <v>0</v>
      </c>
      <c r="GS120" s="2">
        <v>3</v>
      </c>
      <c r="GT120" s="2">
        <v>0</v>
      </c>
      <c r="GU120" s="2" t="s">
        <v>6</v>
      </c>
      <c r="GV120" s="2">
        <f t="shared" si="141"/>
        <v>0</v>
      </c>
      <c r="GW120" s="2">
        <v>1</v>
      </c>
      <c r="GX120" s="2">
        <f t="shared" si="142"/>
        <v>0</v>
      </c>
      <c r="GY120" s="2"/>
      <c r="GZ120" s="2"/>
      <c r="HA120" s="2">
        <v>0</v>
      </c>
      <c r="HB120" s="2">
        <v>0</v>
      </c>
      <c r="HC120" s="2"/>
      <c r="HD120" s="2"/>
      <c r="HE120" s="2"/>
      <c r="HF120" s="2"/>
      <c r="HG120" s="2"/>
      <c r="HH120" s="2"/>
      <c r="HI120" s="2"/>
      <c r="HJ120" s="2"/>
      <c r="HK120" s="2"/>
      <c r="HL120" s="2"/>
      <c r="HM120" s="2"/>
      <c r="HN120" s="2"/>
      <c r="HO120" s="2"/>
      <c r="HP120" s="2"/>
      <c r="HQ120" s="2"/>
      <c r="HR120" s="2"/>
      <c r="HS120" s="2"/>
      <c r="HT120" s="2"/>
      <c r="HU120" s="2"/>
      <c r="HV120" s="2"/>
      <c r="HW120" s="2"/>
      <c r="HX120" s="2"/>
      <c r="HY120" s="2"/>
      <c r="HZ120" s="2"/>
      <c r="IA120" s="2"/>
      <c r="IB120" s="2"/>
      <c r="IC120" s="2"/>
      <c r="ID120" s="2"/>
      <c r="IE120" s="2"/>
      <c r="IF120" s="2"/>
      <c r="IG120" s="2"/>
      <c r="IH120" s="2"/>
      <c r="II120" s="2"/>
      <c r="IJ120" s="2"/>
      <c r="IK120" s="2">
        <v>0</v>
      </c>
      <c r="IL120" s="2"/>
      <c r="IM120" s="2"/>
      <c r="IN120" s="2"/>
      <c r="IO120" s="2"/>
      <c r="IP120" s="2"/>
      <c r="IQ120" s="2"/>
      <c r="IR120" s="2"/>
      <c r="IS120" s="2"/>
      <c r="IT120" s="2"/>
      <c r="IU120" s="2"/>
    </row>
    <row r="121" spans="1:255" x14ac:dyDescent="0.2">
      <c r="A121">
        <v>17</v>
      </c>
      <c r="B121">
        <v>1</v>
      </c>
      <c r="C121">
        <f>ROW(SmtRes!A248)</f>
        <v>248</v>
      </c>
      <c r="D121">
        <f>ROW(EtalonRes!A230)</f>
        <v>230</v>
      </c>
      <c r="E121" t="s">
        <v>189</v>
      </c>
      <c r="F121" t="s">
        <v>190</v>
      </c>
      <c r="G121" t="s">
        <v>191</v>
      </c>
      <c r="H121" t="s">
        <v>18</v>
      </c>
      <c r="I121">
        <f>ROUND(2.14/100,9)</f>
        <v>2.1399999999999999E-2</v>
      </c>
      <c r="J121">
        <v>0</v>
      </c>
      <c r="O121">
        <f t="shared" si="110"/>
        <v>2043.28</v>
      </c>
      <c r="P121">
        <f t="shared" si="111"/>
        <v>1700.42</v>
      </c>
      <c r="Q121">
        <f t="shared" si="112"/>
        <v>55.23</v>
      </c>
      <c r="R121">
        <f t="shared" si="113"/>
        <v>12.43</v>
      </c>
      <c r="S121">
        <f t="shared" si="114"/>
        <v>287.63</v>
      </c>
      <c r="T121">
        <f t="shared" si="115"/>
        <v>0</v>
      </c>
      <c r="U121">
        <f t="shared" si="116"/>
        <v>4.6156055</v>
      </c>
      <c r="V121">
        <f t="shared" si="117"/>
        <v>0.1425775</v>
      </c>
      <c r="W121">
        <f t="shared" si="118"/>
        <v>0</v>
      </c>
      <c r="X121">
        <f t="shared" si="119"/>
        <v>318.06</v>
      </c>
      <c r="Y121">
        <f t="shared" si="120"/>
        <v>162.03</v>
      </c>
      <c r="AA121">
        <v>16687824</v>
      </c>
      <c r="AB121">
        <f t="shared" si="121"/>
        <v>13391.3585</v>
      </c>
      <c r="AC121">
        <f t="shared" si="147"/>
        <v>11144.29</v>
      </c>
      <c r="AD121">
        <f>ROUND(((((ET121*1.25))-((EU121*1.25)))+AE121),6)</f>
        <v>362</v>
      </c>
      <c r="AE121">
        <f>ROUND(((EU121*1.25)),6)</f>
        <v>81.462500000000006</v>
      </c>
      <c r="AF121">
        <f>ROUND(((EV121*1.15)),6)</f>
        <v>1885.0685000000001</v>
      </c>
      <c r="AG121">
        <f t="shared" si="122"/>
        <v>0</v>
      </c>
      <c r="AH121">
        <f>((EW121*1.15))</f>
        <v>215.6825</v>
      </c>
      <c r="AI121">
        <f>((EX121*1.25))</f>
        <v>6.6624999999999996</v>
      </c>
      <c r="AJ121">
        <f t="shared" si="123"/>
        <v>0</v>
      </c>
      <c r="AK121">
        <v>13073.08</v>
      </c>
      <c r="AL121">
        <v>11144.29</v>
      </c>
      <c r="AM121">
        <v>289.60000000000002</v>
      </c>
      <c r="AN121">
        <v>65.17</v>
      </c>
      <c r="AO121">
        <v>1639.19</v>
      </c>
      <c r="AP121">
        <v>0</v>
      </c>
      <c r="AQ121">
        <v>187.55</v>
      </c>
      <c r="AR121">
        <v>5.33</v>
      </c>
      <c r="AS121">
        <v>0</v>
      </c>
      <c r="AT121">
        <v>106</v>
      </c>
      <c r="AU121">
        <v>54</v>
      </c>
      <c r="AV121">
        <v>1</v>
      </c>
      <c r="AW121">
        <v>1</v>
      </c>
      <c r="AZ121">
        <v>7.13</v>
      </c>
      <c r="BA121">
        <v>7.13</v>
      </c>
      <c r="BB121">
        <v>7.13</v>
      </c>
      <c r="BC121">
        <v>7.13</v>
      </c>
      <c r="BD121" t="s">
        <v>6</v>
      </c>
      <c r="BE121" t="s">
        <v>6</v>
      </c>
      <c r="BF121" t="s">
        <v>6</v>
      </c>
      <c r="BG121" t="s">
        <v>6</v>
      </c>
      <c r="BH121">
        <v>0</v>
      </c>
      <c r="BI121">
        <v>1</v>
      </c>
      <c r="BJ121" t="s">
        <v>192</v>
      </c>
      <c r="BM121">
        <v>10001</v>
      </c>
      <c r="BN121">
        <v>0</v>
      </c>
      <c r="BO121" t="s">
        <v>6</v>
      </c>
      <c r="BP121">
        <v>0</v>
      </c>
      <c r="BQ121">
        <v>2</v>
      </c>
      <c r="BR121">
        <v>0</v>
      </c>
      <c r="BS121">
        <v>7.13</v>
      </c>
      <c r="BT121">
        <v>1</v>
      </c>
      <c r="BU121">
        <v>1</v>
      </c>
      <c r="BV121">
        <v>1</v>
      </c>
      <c r="BW121">
        <v>1</v>
      </c>
      <c r="BX121">
        <v>1</v>
      </c>
      <c r="BY121" t="s">
        <v>6</v>
      </c>
      <c r="BZ121">
        <v>118</v>
      </c>
      <c r="CA121">
        <v>63</v>
      </c>
      <c r="CF121">
        <v>0</v>
      </c>
      <c r="CG121">
        <v>0</v>
      </c>
      <c r="CM121">
        <v>0</v>
      </c>
      <c r="CN121" t="s">
        <v>658</v>
      </c>
      <c r="CO121">
        <v>0</v>
      </c>
      <c r="CP121">
        <f t="shared" si="124"/>
        <v>2043.2800000000002</v>
      </c>
      <c r="CQ121">
        <f t="shared" si="125"/>
        <v>79458.787700000001</v>
      </c>
      <c r="CR121">
        <f t="shared" si="126"/>
        <v>2581.06</v>
      </c>
      <c r="CS121">
        <f t="shared" si="127"/>
        <v>580.82762500000001</v>
      </c>
      <c r="CT121">
        <f t="shared" si="128"/>
        <v>13440.538405000001</v>
      </c>
      <c r="CU121">
        <f t="shared" si="129"/>
        <v>0</v>
      </c>
      <c r="CV121">
        <f t="shared" si="130"/>
        <v>215.6825</v>
      </c>
      <c r="CW121">
        <f t="shared" si="131"/>
        <v>6.6624999999999996</v>
      </c>
      <c r="CX121">
        <f t="shared" si="132"/>
        <v>0</v>
      </c>
      <c r="CY121">
        <f t="shared" si="133"/>
        <v>318.06360000000001</v>
      </c>
      <c r="CZ121">
        <f t="shared" si="134"/>
        <v>162.0324</v>
      </c>
      <c r="DC121" t="s">
        <v>6</v>
      </c>
      <c r="DD121" t="s">
        <v>6</v>
      </c>
      <c r="DE121" t="s">
        <v>68</v>
      </c>
      <c r="DF121" t="s">
        <v>68</v>
      </c>
      <c r="DG121" t="s">
        <v>69</v>
      </c>
      <c r="DH121" t="s">
        <v>6</v>
      </c>
      <c r="DI121" t="s">
        <v>69</v>
      </c>
      <c r="DJ121" t="s">
        <v>68</v>
      </c>
      <c r="DK121" t="s">
        <v>6</v>
      </c>
      <c r="DL121" t="s">
        <v>6</v>
      </c>
      <c r="DM121" t="s">
        <v>6</v>
      </c>
      <c r="DN121">
        <v>0</v>
      </c>
      <c r="DO121">
        <v>0</v>
      </c>
      <c r="DP121">
        <v>1</v>
      </c>
      <c r="DQ121">
        <v>1</v>
      </c>
      <c r="DU121">
        <v>1005</v>
      </c>
      <c r="DV121" t="s">
        <v>18</v>
      </c>
      <c r="DW121" t="s">
        <v>18</v>
      </c>
      <c r="DX121">
        <v>100</v>
      </c>
      <c r="EE121">
        <v>16510487</v>
      </c>
      <c r="EF121">
        <v>2</v>
      </c>
      <c r="EG121" t="s">
        <v>20</v>
      </c>
      <c r="EH121">
        <v>0</v>
      </c>
      <c r="EI121" t="s">
        <v>6</v>
      </c>
      <c r="EJ121">
        <v>1</v>
      </c>
      <c r="EK121">
        <v>10001</v>
      </c>
      <c r="EL121" t="s">
        <v>193</v>
      </c>
      <c r="EM121" t="s">
        <v>194</v>
      </c>
      <c r="EO121" t="s">
        <v>72</v>
      </c>
      <c r="EQ121">
        <v>0</v>
      </c>
      <c r="ER121">
        <v>13073.08</v>
      </c>
      <c r="ES121">
        <v>11144.29</v>
      </c>
      <c r="ET121">
        <v>289.60000000000002</v>
      </c>
      <c r="EU121">
        <v>65.17</v>
      </c>
      <c r="EV121">
        <v>1639.19</v>
      </c>
      <c r="EW121">
        <v>187.55</v>
      </c>
      <c r="EX121">
        <v>5.33</v>
      </c>
      <c r="EY121">
        <v>0</v>
      </c>
      <c r="FQ121">
        <v>0</v>
      </c>
      <c r="FR121">
        <f t="shared" si="135"/>
        <v>0</v>
      </c>
      <c r="FS121">
        <v>0</v>
      </c>
      <c r="FT121" t="s">
        <v>23</v>
      </c>
      <c r="FU121" t="s">
        <v>24</v>
      </c>
      <c r="FX121">
        <v>106.2</v>
      </c>
      <c r="FY121">
        <v>53.55</v>
      </c>
      <c r="GA121" t="s">
        <v>6</v>
      </c>
      <c r="GD121">
        <v>0</v>
      </c>
      <c r="GF121">
        <v>148302620</v>
      </c>
      <c r="GG121">
        <v>1</v>
      </c>
      <c r="GH121">
        <v>1</v>
      </c>
      <c r="GI121">
        <v>4</v>
      </c>
      <c r="GJ121">
        <v>0</v>
      </c>
      <c r="GK121">
        <f>ROUND(R121*(S12)/100,2)</f>
        <v>0</v>
      </c>
      <c r="GL121">
        <f t="shared" si="136"/>
        <v>0</v>
      </c>
      <c r="GM121">
        <f t="shared" si="137"/>
        <v>2523.37</v>
      </c>
      <c r="GN121">
        <f t="shared" si="138"/>
        <v>2523.37</v>
      </c>
      <c r="GO121">
        <f t="shared" si="139"/>
        <v>0</v>
      </c>
      <c r="GP121">
        <f t="shared" si="140"/>
        <v>0</v>
      </c>
      <c r="GR121">
        <v>0</v>
      </c>
      <c r="GS121">
        <v>3</v>
      </c>
      <c r="GT121">
        <v>0</v>
      </c>
      <c r="GU121" t="s">
        <v>6</v>
      </c>
      <c r="GV121">
        <f t="shared" si="141"/>
        <v>0</v>
      </c>
      <c r="GW121">
        <v>1</v>
      </c>
      <c r="GX121">
        <f t="shared" si="142"/>
        <v>0</v>
      </c>
      <c r="HA121">
        <v>0</v>
      </c>
      <c r="HB121">
        <v>0</v>
      </c>
      <c r="IK121">
        <v>0</v>
      </c>
    </row>
    <row r="122" spans="1:255" x14ac:dyDescent="0.2">
      <c r="A122" s="2">
        <v>18</v>
      </c>
      <c r="B122" s="2">
        <v>1</v>
      </c>
      <c r="C122" s="2">
        <v>234</v>
      </c>
      <c r="D122" s="2"/>
      <c r="E122" s="2" t="s">
        <v>195</v>
      </c>
      <c r="F122" s="2" t="s">
        <v>196</v>
      </c>
      <c r="G122" s="2" t="s">
        <v>197</v>
      </c>
      <c r="H122" s="2" t="s">
        <v>150</v>
      </c>
      <c r="I122" s="2">
        <f>I120*J122</f>
        <v>2.14</v>
      </c>
      <c r="J122" s="2">
        <v>100.00000000000001</v>
      </c>
      <c r="K122" s="2"/>
      <c r="L122" s="2"/>
      <c r="M122" s="2"/>
      <c r="N122" s="2"/>
      <c r="O122" s="2">
        <f t="shared" si="110"/>
        <v>0</v>
      </c>
      <c r="P122" s="2">
        <f t="shared" si="111"/>
        <v>0</v>
      </c>
      <c r="Q122" s="2">
        <f t="shared" si="112"/>
        <v>0</v>
      </c>
      <c r="R122" s="2">
        <f t="shared" si="113"/>
        <v>0</v>
      </c>
      <c r="S122" s="2">
        <f t="shared" si="114"/>
        <v>0</v>
      </c>
      <c r="T122" s="2">
        <f t="shared" si="115"/>
        <v>0</v>
      </c>
      <c r="U122" s="2">
        <f t="shared" si="116"/>
        <v>0</v>
      </c>
      <c r="V122" s="2">
        <f t="shared" si="117"/>
        <v>0</v>
      </c>
      <c r="W122" s="2">
        <f t="shared" si="118"/>
        <v>0</v>
      </c>
      <c r="X122" s="2">
        <f t="shared" si="119"/>
        <v>0</v>
      </c>
      <c r="Y122" s="2">
        <f t="shared" si="120"/>
        <v>0</v>
      </c>
      <c r="Z122" s="2"/>
      <c r="AA122" s="2">
        <v>16687810</v>
      </c>
      <c r="AB122" s="2">
        <f t="shared" si="121"/>
        <v>0</v>
      </c>
      <c r="AC122" s="2">
        <f t="shared" si="147"/>
        <v>0</v>
      </c>
      <c r="AD122" s="2">
        <f>ROUND((((ET122)-(EU122))+AE122),6)</f>
        <v>0</v>
      </c>
      <c r="AE122" s="2">
        <f t="shared" ref="AE122:AF125" si="152">ROUND((EU122),6)</f>
        <v>0</v>
      </c>
      <c r="AF122" s="2">
        <f t="shared" si="152"/>
        <v>0</v>
      </c>
      <c r="AG122" s="2">
        <f t="shared" si="122"/>
        <v>0</v>
      </c>
      <c r="AH122" s="2">
        <f t="shared" ref="AH122:AI125" si="153">(EW122)</f>
        <v>0</v>
      </c>
      <c r="AI122" s="2">
        <f t="shared" si="153"/>
        <v>0</v>
      </c>
      <c r="AJ122" s="2">
        <f t="shared" si="123"/>
        <v>0</v>
      </c>
      <c r="AK122" s="2">
        <v>0</v>
      </c>
      <c r="AL122" s="2">
        <v>0</v>
      </c>
      <c r="AM122" s="2">
        <v>0</v>
      </c>
      <c r="AN122" s="2">
        <v>0</v>
      </c>
      <c r="AO122" s="2">
        <v>0</v>
      </c>
      <c r="AP122" s="2">
        <v>0</v>
      </c>
      <c r="AQ122" s="2">
        <v>0</v>
      </c>
      <c r="AR122" s="2">
        <v>0</v>
      </c>
      <c r="AS122" s="2">
        <v>0</v>
      </c>
      <c r="AT122" s="2">
        <v>106</v>
      </c>
      <c r="AU122" s="2">
        <v>54</v>
      </c>
      <c r="AV122" s="2">
        <v>1</v>
      </c>
      <c r="AW122" s="2">
        <v>1</v>
      </c>
      <c r="AX122" s="2"/>
      <c r="AY122" s="2"/>
      <c r="AZ122" s="2">
        <v>1</v>
      </c>
      <c r="BA122" s="2">
        <v>1</v>
      </c>
      <c r="BB122" s="2">
        <v>1</v>
      </c>
      <c r="BC122" s="2">
        <v>1</v>
      </c>
      <c r="BD122" s="2" t="s">
        <v>6</v>
      </c>
      <c r="BE122" s="2" t="s">
        <v>6</v>
      </c>
      <c r="BF122" s="2" t="s">
        <v>6</v>
      </c>
      <c r="BG122" s="2" t="s">
        <v>6</v>
      </c>
      <c r="BH122" s="2">
        <v>3</v>
      </c>
      <c r="BI122" s="2">
        <v>1</v>
      </c>
      <c r="BJ122" s="2" t="s">
        <v>6</v>
      </c>
      <c r="BK122" s="2"/>
      <c r="BL122" s="2"/>
      <c r="BM122" s="2">
        <v>10001</v>
      </c>
      <c r="BN122" s="2">
        <v>0</v>
      </c>
      <c r="BO122" s="2" t="s">
        <v>6</v>
      </c>
      <c r="BP122" s="2">
        <v>0</v>
      </c>
      <c r="BQ122" s="2">
        <v>2</v>
      </c>
      <c r="BR122" s="2">
        <v>0</v>
      </c>
      <c r="BS122" s="2">
        <v>1</v>
      </c>
      <c r="BT122" s="2">
        <v>1</v>
      </c>
      <c r="BU122" s="2">
        <v>1</v>
      </c>
      <c r="BV122" s="2">
        <v>1</v>
      </c>
      <c r="BW122" s="2">
        <v>1</v>
      </c>
      <c r="BX122" s="2">
        <v>1</v>
      </c>
      <c r="BY122" s="2" t="s">
        <v>6</v>
      </c>
      <c r="BZ122" s="2">
        <v>118</v>
      </c>
      <c r="CA122" s="2">
        <v>63</v>
      </c>
      <c r="CB122" s="2"/>
      <c r="CC122" s="2"/>
      <c r="CD122" s="2"/>
      <c r="CE122" s="2"/>
      <c r="CF122" s="2">
        <v>0</v>
      </c>
      <c r="CG122" s="2">
        <v>0</v>
      </c>
      <c r="CH122" s="2"/>
      <c r="CI122" s="2"/>
      <c r="CJ122" s="2"/>
      <c r="CK122" s="2"/>
      <c r="CL122" s="2"/>
      <c r="CM122" s="2">
        <v>0</v>
      </c>
      <c r="CN122" s="2" t="s">
        <v>6</v>
      </c>
      <c r="CO122" s="2">
        <v>0</v>
      </c>
      <c r="CP122" s="2">
        <f t="shared" si="124"/>
        <v>0</v>
      </c>
      <c r="CQ122" s="2">
        <f t="shared" si="125"/>
        <v>0</v>
      </c>
      <c r="CR122" s="2">
        <f t="shared" si="126"/>
        <v>0</v>
      </c>
      <c r="CS122" s="2">
        <f t="shared" si="127"/>
        <v>0</v>
      </c>
      <c r="CT122" s="2">
        <f t="shared" si="128"/>
        <v>0</v>
      </c>
      <c r="CU122" s="2">
        <f t="shared" si="129"/>
        <v>0</v>
      </c>
      <c r="CV122" s="2">
        <f t="shared" si="130"/>
        <v>0</v>
      </c>
      <c r="CW122" s="2">
        <f t="shared" si="131"/>
        <v>0</v>
      </c>
      <c r="CX122" s="2">
        <f t="shared" si="132"/>
        <v>0</v>
      </c>
      <c r="CY122" s="2">
        <f t="shared" si="133"/>
        <v>0</v>
      </c>
      <c r="CZ122" s="2">
        <f t="shared" si="134"/>
        <v>0</v>
      </c>
      <c r="DA122" s="2"/>
      <c r="DB122" s="2"/>
      <c r="DC122" s="2" t="s">
        <v>6</v>
      </c>
      <c r="DD122" s="2" t="s">
        <v>6</v>
      </c>
      <c r="DE122" s="2" t="s">
        <v>6</v>
      </c>
      <c r="DF122" s="2" t="s">
        <v>6</v>
      </c>
      <c r="DG122" s="2" t="s">
        <v>6</v>
      </c>
      <c r="DH122" s="2" t="s">
        <v>6</v>
      </c>
      <c r="DI122" s="2" t="s">
        <v>6</v>
      </c>
      <c r="DJ122" s="2" t="s">
        <v>6</v>
      </c>
      <c r="DK122" s="2" t="s">
        <v>6</v>
      </c>
      <c r="DL122" s="2" t="s">
        <v>6</v>
      </c>
      <c r="DM122" s="2" t="s">
        <v>6</v>
      </c>
      <c r="DN122" s="2">
        <v>0</v>
      </c>
      <c r="DO122" s="2">
        <v>0</v>
      </c>
      <c r="DP122" s="2">
        <v>1</v>
      </c>
      <c r="DQ122" s="2">
        <v>1</v>
      </c>
      <c r="DR122" s="2"/>
      <c r="DS122" s="2"/>
      <c r="DT122" s="2"/>
      <c r="DU122" s="2">
        <v>1005</v>
      </c>
      <c r="DV122" s="2" t="s">
        <v>150</v>
      </c>
      <c r="DW122" s="2" t="s">
        <v>150</v>
      </c>
      <c r="DX122" s="2">
        <v>1</v>
      </c>
      <c r="DY122" s="2"/>
      <c r="DZ122" s="2"/>
      <c r="EA122" s="2"/>
      <c r="EB122" s="2"/>
      <c r="EC122" s="2"/>
      <c r="ED122" s="2"/>
      <c r="EE122" s="2">
        <v>16510487</v>
      </c>
      <c r="EF122" s="2">
        <v>2</v>
      </c>
      <c r="EG122" s="2" t="s">
        <v>20</v>
      </c>
      <c r="EH122" s="2">
        <v>0</v>
      </c>
      <c r="EI122" s="2" t="s">
        <v>6</v>
      </c>
      <c r="EJ122" s="2">
        <v>1</v>
      </c>
      <c r="EK122" s="2">
        <v>10001</v>
      </c>
      <c r="EL122" s="2" t="s">
        <v>193</v>
      </c>
      <c r="EM122" s="2" t="s">
        <v>194</v>
      </c>
      <c r="EN122" s="2"/>
      <c r="EO122" s="2" t="s">
        <v>6</v>
      </c>
      <c r="EP122" s="2"/>
      <c r="EQ122" s="2">
        <v>0</v>
      </c>
      <c r="ER122" s="2">
        <v>0</v>
      </c>
      <c r="ES122" s="2">
        <v>0</v>
      </c>
      <c r="ET122" s="2">
        <v>0</v>
      </c>
      <c r="EU122" s="2">
        <v>0</v>
      </c>
      <c r="EV122" s="2">
        <v>0</v>
      </c>
      <c r="EW122" s="2">
        <v>0</v>
      </c>
      <c r="EX122" s="2">
        <v>0</v>
      </c>
      <c r="EY122" s="2"/>
      <c r="EZ122" s="2"/>
      <c r="FA122" s="2"/>
      <c r="FB122" s="2"/>
      <c r="FC122" s="2"/>
      <c r="FD122" s="2"/>
      <c r="FE122" s="2"/>
      <c r="FF122" s="2"/>
      <c r="FG122" s="2"/>
      <c r="FH122" s="2"/>
      <c r="FI122" s="2"/>
      <c r="FJ122" s="2"/>
      <c r="FK122" s="2"/>
      <c r="FL122" s="2"/>
      <c r="FM122" s="2"/>
      <c r="FN122" s="2"/>
      <c r="FO122" s="2"/>
      <c r="FP122" s="2"/>
      <c r="FQ122" s="2">
        <v>0</v>
      </c>
      <c r="FR122" s="2">
        <f t="shared" si="135"/>
        <v>0</v>
      </c>
      <c r="FS122" s="2">
        <v>0</v>
      </c>
      <c r="FT122" s="2" t="s">
        <v>23</v>
      </c>
      <c r="FU122" s="2" t="s">
        <v>24</v>
      </c>
      <c r="FV122" s="2"/>
      <c r="FW122" s="2"/>
      <c r="FX122" s="2">
        <v>106.2</v>
      </c>
      <c r="FY122" s="2">
        <v>53.55</v>
      </c>
      <c r="FZ122" s="2"/>
      <c r="GA122" s="2" t="s">
        <v>6</v>
      </c>
      <c r="GB122" s="2"/>
      <c r="GC122" s="2"/>
      <c r="GD122" s="2">
        <v>0</v>
      </c>
      <c r="GE122" s="2"/>
      <c r="GF122" s="2">
        <v>1219964505</v>
      </c>
      <c r="GG122" s="2">
        <v>2</v>
      </c>
      <c r="GH122" s="2">
        <v>1</v>
      </c>
      <c r="GI122" s="2">
        <v>-2</v>
      </c>
      <c r="GJ122" s="2">
        <v>0</v>
      </c>
      <c r="GK122" s="2">
        <f>ROUND(R122*(R12)/100,2)</f>
        <v>0</v>
      </c>
      <c r="GL122" s="2">
        <f t="shared" si="136"/>
        <v>0</v>
      </c>
      <c r="GM122" s="2">
        <f t="shared" si="137"/>
        <v>0</v>
      </c>
      <c r="GN122" s="2">
        <f t="shared" si="138"/>
        <v>0</v>
      </c>
      <c r="GO122" s="2">
        <f t="shared" si="139"/>
        <v>0</v>
      </c>
      <c r="GP122" s="2">
        <f t="shared" si="140"/>
        <v>0</v>
      </c>
      <c r="GQ122" s="2"/>
      <c r="GR122" s="2">
        <v>0</v>
      </c>
      <c r="GS122" s="2">
        <v>3</v>
      </c>
      <c r="GT122" s="2">
        <v>0</v>
      </c>
      <c r="GU122" s="2" t="s">
        <v>6</v>
      </c>
      <c r="GV122" s="2">
        <f t="shared" si="141"/>
        <v>0</v>
      </c>
      <c r="GW122" s="2">
        <v>1</v>
      </c>
      <c r="GX122" s="2">
        <f t="shared" si="142"/>
        <v>0</v>
      </c>
      <c r="GY122" s="2"/>
      <c r="GZ122" s="2"/>
      <c r="HA122" s="2">
        <v>0</v>
      </c>
      <c r="HB122" s="2">
        <v>0</v>
      </c>
      <c r="HC122" s="2"/>
      <c r="HD122" s="2"/>
      <c r="HE122" s="2"/>
      <c r="HF122" s="2"/>
      <c r="HG122" s="2"/>
      <c r="HH122" s="2"/>
      <c r="HI122" s="2"/>
      <c r="HJ122" s="2"/>
      <c r="HK122" s="2"/>
      <c r="HL122" s="2"/>
      <c r="HM122" s="2"/>
      <c r="HN122" s="2"/>
      <c r="HO122" s="2"/>
      <c r="HP122" s="2"/>
      <c r="HQ122" s="2"/>
      <c r="HR122" s="2"/>
      <c r="HS122" s="2"/>
      <c r="HT122" s="2"/>
      <c r="HU122" s="2"/>
      <c r="HV122" s="2"/>
      <c r="HW122" s="2"/>
      <c r="HX122" s="2"/>
      <c r="HY122" s="2"/>
      <c r="HZ122" s="2"/>
      <c r="IA122" s="2"/>
      <c r="IB122" s="2"/>
      <c r="IC122" s="2"/>
      <c r="ID122" s="2"/>
      <c r="IE122" s="2"/>
      <c r="IF122" s="2"/>
      <c r="IG122" s="2"/>
      <c r="IH122" s="2"/>
      <c r="II122" s="2"/>
      <c r="IJ122" s="2"/>
      <c r="IK122" s="2">
        <v>0</v>
      </c>
      <c r="IL122" s="2"/>
      <c r="IM122" s="2"/>
      <c r="IN122" s="2"/>
      <c r="IO122" s="2"/>
      <c r="IP122" s="2"/>
      <c r="IQ122" s="2"/>
      <c r="IR122" s="2"/>
      <c r="IS122" s="2"/>
      <c r="IT122" s="2"/>
      <c r="IU122" s="2"/>
    </row>
    <row r="123" spans="1:255" x14ac:dyDescent="0.2">
      <c r="A123">
        <v>18</v>
      </c>
      <c r="B123">
        <v>1</v>
      </c>
      <c r="C123">
        <v>246</v>
      </c>
      <c r="E123" t="s">
        <v>195</v>
      </c>
      <c r="F123" t="s">
        <v>196</v>
      </c>
      <c r="G123" t="s">
        <v>197</v>
      </c>
      <c r="H123" t="s">
        <v>150</v>
      </c>
      <c r="I123">
        <f>I121*J123</f>
        <v>2.14</v>
      </c>
      <c r="J123">
        <v>100.00000000000001</v>
      </c>
      <c r="O123">
        <f t="shared" si="110"/>
        <v>0</v>
      </c>
      <c r="P123">
        <f t="shared" si="111"/>
        <v>0</v>
      </c>
      <c r="Q123">
        <f t="shared" si="112"/>
        <v>0</v>
      </c>
      <c r="R123">
        <f t="shared" si="113"/>
        <v>0</v>
      </c>
      <c r="S123">
        <f t="shared" si="114"/>
        <v>0</v>
      </c>
      <c r="T123">
        <f t="shared" si="115"/>
        <v>0</v>
      </c>
      <c r="U123">
        <f t="shared" si="116"/>
        <v>0</v>
      </c>
      <c r="V123">
        <f t="shared" si="117"/>
        <v>0</v>
      </c>
      <c r="W123">
        <f t="shared" si="118"/>
        <v>0</v>
      </c>
      <c r="X123">
        <f t="shared" si="119"/>
        <v>0</v>
      </c>
      <c r="Y123">
        <f t="shared" si="120"/>
        <v>0</v>
      </c>
      <c r="AA123">
        <v>16687824</v>
      </c>
      <c r="AB123">
        <f t="shared" si="121"/>
        <v>0</v>
      </c>
      <c r="AC123">
        <f t="shared" si="147"/>
        <v>0</v>
      </c>
      <c r="AD123">
        <f>ROUND((((ET123)-(EU123))+AE123),6)</f>
        <v>0</v>
      </c>
      <c r="AE123">
        <f t="shared" si="152"/>
        <v>0</v>
      </c>
      <c r="AF123">
        <f t="shared" si="152"/>
        <v>0</v>
      </c>
      <c r="AG123">
        <f t="shared" si="122"/>
        <v>0</v>
      </c>
      <c r="AH123">
        <f t="shared" si="153"/>
        <v>0</v>
      </c>
      <c r="AI123">
        <f t="shared" si="153"/>
        <v>0</v>
      </c>
      <c r="AJ123">
        <f t="shared" si="123"/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106</v>
      </c>
      <c r="AU123">
        <v>54</v>
      </c>
      <c r="AV123">
        <v>1</v>
      </c>
      <c r="AW123">
        <v>1</v>
      </c>
      <c r="AZ123">
        <v>7.13</v>
      </c>
      <c r="BA123">
        <v>1</v>
      </c>
      <c r="BB123">
        <v>1</v>
      </c>
      <c r="BC123">
        <v>7.13</v>
      </c>
      <c r="BD123" t="s">
        <v>6</v>
      </c>
      <c r="BE123" t="s">
        <v>6</v>
      </c>
      <c r="BF123" t="s">
        <v>6</v>
      </c>
      <c r="BG123" t="s">
        <v>6</v>
      </c>
      <c r="BH123">
        <v>3</v>
      </c>
      <c r="BI123">
        <v>1</v>
      </c>
      <c r="BJ123" t="s">
        <v>6</v>
      </c>
      <c r="BM123">
        <v>10001</v>
      </c>
      <c r="BN123">
        <v>0</v>
      </c>
      <c r="BO123" t="s">
        <v>6</v>
      </c>
      <c r="BP123">
        <v>0</v>
      </c>
      <c r="BQ123">
        <v>2</v>
      </c>
      <c r="BR123">
        <v>0</v>
      </c>
      <c r="BS123">
        <v>1</v>
      </c>
      <c r="BT123">
        <v>1</v>
      </c>
      <c r="BU123">
        <v>1</v>
      </c>
      <c r="BV123">
        <v>1</v>
      </c>
      <c r="BW123">
        <v>1</v>
      </c>
      <c r="BX123">
        <v>1</v>
      </c>
      <c r="BY123" t="s">
        <v>6</v>
      </c>
      <c r="BZ123">
        <v>118</v>
      </c>
      <c r="CA123">
        <v>63</v>
      </c>
      <c r="CF123">
        <v>0</v>
      </c>
      <c r="CG123">
        <v>0</v>
      </c>
      <c r="CM123">
        <v>0</v>
      </c>
      <c r="CN123" t="s">
        <v>6</v>
      </c>
      <c r="CO123">
        <v>0</v>
      </c>
      <c r="CP123">
        <f t="shared" si="124"/>
        <v>0</v>
      </c>
      <c r="CQ123">
        <f t="shared" si="125"/>
        <v>0</v>
      </c>
      <c r="CR123">
        <f t="shared" si="126"/>
        <v>0</v>
      </c>
      <c r="CS123">
        <f t="shared" si="127"/>
        <v>0</v>
      </c>
      <c r="CT123">
        <f t="shared" si="128"/>
        <v>0</v>
      </c>
      <c r="CU123">
        <f t="shared" si="129"/>
        <v>0</v>
      </c>
      <c r="CV123">
        <f t="shared" si="130"/>
        <v>0</v>
      </c>
      <c r="CW123">
        <f t="shared" si="131"/>
        <v>0</v>
      </c>
      <c r="CX123">
        <f t="shared" si="132"/>
        <v>0</v>
      </c>
      <c r="CY123">
        <f t="shared" si="133"/>
        <v>0</v>
      </c>
      <c r="CZ123">
        <f t="shared" si="134"/>
        <v>0</v>
      </c>
      <c r="DC123" t="s">
        <v>6</v>
      </c>
      <c r="DD123" t="s">
        <v>6</v>
      </c>
      <c r="DE123" t="s">
        <v>6</v>
      </c>
      <c r="DF123" t="s">
        <v>6</v>
      </c>
      <c r="DG123" t="s">
        <v>6</v>
      </c>
      <c r="DH123" t="s">
        <v>6</v>
      </c>
      <c r="DI123" t="s">
        <v>6</v>
      </c>
      <c r="DJ123" t="s">
        <v>6</v>
      </c>
      <c r="DK123" t="s">
        <v>6</v>
      </c>
      <c r="DL123" t="s">
        <v>6</v>
      </c>
      <c r="DM123" t="s">
        <v>6</v>
      </c>
      <c r="DN123">
        <v>0</v>
      </c>
      <c r="DO123">
        <v>0</v>
      </c>
      <c r="DP123">
        <v>1</v>
      </c>
      <c r="DQ123">
        <v>1</v>
      </c>
      <c r="DU123">
        <v>1005</v>
      </c>
      <c r="DV123" t="s">
        <v>150</v>
      </c>
      <c r="DW123" t="s">
        <v>150</v>
      </c>
      <c r="DX123">
        <v>1</v>
      </c>
      <c r="EE123">
        <v>16510487</v>
      </c>
      <c r="EF123">
        <v>2</v>
      </c>
      <c r="EG123" t="s">
        <v>20</v>
      </c>
      <c r="EH123">
        <v>0</v>
      </c>
      <c r="EI123" t="s">
        <v>6</v>
      </c>
      <c r="EJ123">
        <v>1</v>
      </c>
      <c r="EK123">
        <v>10001</v>
      </c>
      <c r="EL123" t="s">
        <v>193</v>
      </c>
      <c r="EM123" t="s">
        <v>194</v>
      </c>
      <c r="EO123" t="s">
        <v>6</v>
      </c>
      <c r="EQ123">
        <v>0</v>
      </c>
      <c r="ER123">
        <v>0</v>
      </c>
      <c r="ES123">
        <v>0</v>
      </c>
      <c r="ET123">
        <v>0</v>
      </c>
      <c r="EU123">
        <v>0</v>
      </c>
      <c r="EV123">
        <v>0</v>
      </c>
      <c r="EW123">
        <v>0</v>
      </c>
      <c r="EX123">
        <v>0</v>
      </c>
      <c r="FQ123">
        <v>0</v>
      </c>
      <c r="FR123">
        <f t="shared" si="135"/>
        <v>0</v>
      </c>
      <c r="FS123">
        <v>0</v>
      </c>
      <c r="FT123" t="s">
        <v>23</v>
      </c>
      <c r="FU123" t="s">
        <v>24</v>
      </c>
      <c r="FX123">
        <v>106.2</v>
      </c>
      <c r="FY123">
        <v>53.55</v>
      </c>
      <c r="GA123" t="s">
        <v>6</v>
      </c>
      <c r="GD123">
        <v>0</v>
      </c>
      <c r="GF123">
        <v>1219964505</v>
      </c>
      <c r="GG123">
        <v>1</v>
      </c>
      <c r="GH123">
        <v>1</v>
      </c>
      <c r="GI123">
        <v>4</v>
      </c>
      <c r="GJ123">
        <v>0</v>
      </c>
      <c r="GK123">
        <f>ROUND(R123*(S12)/100,2)</f>
        <v>0</v>
      </c>
      <c r="GL123">
        <f t="shared" si="136"/>
        <v>0</v>
      </c>
      <c r="GM123">
        <f t="shared" si="137"/>
        <v>0</v>
      </c>
      <c r="GN123">
        <f t="shared" si="138"/>
        <v>0</v>
      </c>
      <c r="GO123">
        <f t="shared" si="139"/>
        <v>0</v>
      </c>
      <c r="GP123">
        <f t="shared" si="140"/>
        <v>0</v>
      </c>
      <c r="GR123">
        <v>0</v>
      </c>
      <c r="GS123">
        <v>3</v>
      </c>
      <c r="GT123">
        <v>0</v>
      </c>
      <c r="GU123" t="s">
        <v>6</v>
      </c>
      <c r="GV123">
        <f t="shared" si="141"/>
        <v>0</v>
      </c>
      <c r="GW123">
        <v>1</v>
      </c>
      <c r="GX123">
        <f t="shared" si="142"/>
        <v>0</v>
      </c>
      <c r="HA123">
        <v>0</v>
      </c>
      <c r="HB123">
        <v>0</v>
      </c>
      <c r="IK123">
        <v>0</v>
      </c>
    </row>
    <row r="124" spans="1:255" x14ac:dyDescent="0.2">
      <c r="A124" s="2">
        <v>18</v>
      </c>
      <c r="B124" s="2">
        <v>1</v>
      </c>
      <c r="C124" s="2">
        <v>233</v>
      </c>
      <c r="D124" s="2"/>
      <c r="E124" s="2" t="s">
        <v>198</v>
      </c>
      <c r="F124" s="2" t="s">
        <v>199</v>
      </c>
      <c r="G124" s="2" t="s">
        <v>200</v>
      </c>
      <c r="H124" s="2" t="s">
        <v>150</v>
      </c>
      <c r="I124" s="2">
        <f>I120*J124</f>
        <v>2.14</v>
      </c>
      <c r="J124" s="2">
        <v>100.00000000000001</v>
      </c>
      <c r="K124" s="2"/>
      <c r="L124" s="2"/>
      <c r="M124" s="2"/>
      <c r="N124" s="2"/>
      <c r="O124" s="2">
        <f t="shared" ref="O124:O145" si="154">ROUND(CP124,2)</f>
        <v>6794.03</v>
      </c>
      <c r="P124" s="2">
        <f t="shared" ref="P124:P145" si="155">ROUND(CQ124*I124,2)</f>
        <v>6794.03</v>
      </c>
      <c r="Q124" s="2">
        <f t="shared" ref="Q124:Q145" si="156">ROUND(CR124*I124,2)</f>
        <v>0</v>
      </c>
      <c r="R124" s="2">
        <f t="shared" ref="R124:R145" si="157">ROUND(CS124*I124,2)</f>
        <v>0</v>
      </c>
      <c r="S124" s="2">
        <f t="shared" ref="S124:S145" si="158">ROUND(CT124*I124,2)</f>
        <v>0</v>
      </c>
      <c r="T124" s="2">
        <f t="shared" ref="T124:T145" si="159">ROUND(CU124*I124,2)</f>
        <v>0</v>
      </c>
      <c r="U124" s="2">
        <f t="shared" ref="U124:U145" si="160">CV124*I124</f>
        <v>0</v>
      </c>
      <c r="V124" s="2">
        <f t="shared" ref="V124:V145" si="161">CW124*I124</f>
        <v>0</v>
      </c>
      <c r="W124" s="2">
        <f t="shared" ref="W124:W145" si="162">ROUND(CX124*I124,2)</f>
        <v>0</v>
      </c>
      <c r="X124" s="2">
        <f t="shared" ref="X124:X145" si="163">ROUND(CY124,2)</f>
        <v>0</v>
      </c>
      <c r="Y124" s="2">
        <f t="shared" ref="Y124:Y145" si="164">ROUND(CZ124,2)</f>
        <v>0</v>
      </c>
      <c r="Z124" s="2"/>
      <c r="AA124" s="2">
        <v>16687810</v>
      </c>
      <c r="AB124" s="2">
        <f t="shared" ref="AB124:AB145" si="165">ROUND((AC124+AD124+AF124),6)</f>
        <v>3174.78</v>
      </c>
      <c r="AC124" s="2">
        <f t="shared" si="147"/>
        <v>3174.78</v>
      </c>
      <c r="AD124" s="2">
        <f>ROUND((((ET124)-(EU124))+AE124),6)</f>
        <v>0</v>
      </c>
      <c r="AE124" s="2">
        <f t="shared" si="152"/>
        <v>0</v>
      </c>
      <c r="AF124" s="2">
        <f t="shared" si="152"/>
        <v>0</v>
      </c>
      <c r="AG124" s="2">
        <f t="shared" ref="AG124:AG145" si="166">ROUND((AP124),6)</f>
        <v>0</v>
      </c>
      <c r="AH124" s="2">
        <f t="shared" si="153"/>
        <v>0</v>
      </c>
      <c r="AI124" s="2">
        <f t="shared" si="153"/>
        <v>0</v>
      </c>
      <c r="AJ124" s="2">
        <f t="shared" ref="AJ124:AJ145" si="167">ROUND((AS124),6)</f>
        <v>0</v>
      </c>
      <c r="AK124" s="2">
        <v>3174.78</v>
      </c>
      <c r="AL124" s="2">
        <v>3174.78</v>
      </c>
      <c r="AM124" s="2">
        <v>0</v>
      </c>
      <c r="AN124" s="2">
        <v>0</v>
      </c>
      <c r="AO124" s="2">
        <v>0</v>
      </c>
      <c r="AP124" s="2">
        <v>0</v>
      </c>
      <c r="AQ124" s="2">
        <v>0</v>
      </c>
      <c r="AR124" s="2">
        <v>0</v>
      </c>
      <c r="AS124" s="2">
        <v>0</v>
      </c>
      <c r="AT124" s="2">
        <v>106</v>
      </c>
      <c r="AU124" s="2">
        <v>54</v>
      </c>
      <c r="AV124" s="2">
        <v>1</v>
      </c>
      <c r="AW124" s="2">
        <v>1</v>
      </c>
      <c r="AX124" s="2"/>
      <c r="AY124" s="2"/>
      <c r="AZ124" s="2">
        <v>1</v>
      </c>
      <c r="BA124" s="2">
        <v>1</v>
      </c>
      <c r="BB124" s="2">
        <v>1</v>
      </c>
      <c r="BC124" s="2">
        <v>1</v>
      </c>
      <c r="BD124" s="2" t="s">
        <v>6</v>
      </c>
      <c r="BE124" s="2" t="s">
        <v>6</v>
      </c>
      <c r="BF124" s="2" t="s">
        <v>6</v>
      </c>
      <c r="BG124" s="2" t="s">
        <v>6</v>
      </c>
      <c r="BH124" s="2">
        <v>3</v>
      </c>
      <c r="BI124" s="2">
        <v>1</v>
      </c>
      <c r="BJ124" s="2" t="s">
        <v>201</v>
      </c>
      <c r="BK124" s="2"/>
      <c r="BL124" s="2"/>
      <c r="BM124" s="2">
        <v>10001</v>
      </c>
      <c r="BN124" s="2">
        <v>0</v>
      </c>
      <c r="BO124" s="2" t="s">
        <v>6</v>
      </c>
      <c r="BP124" s="2">
        <v>0</v>
      </c>
      <c r="BQ124" s="2">
        <v>2</v>
      </c>
      <c r="BR124" s="2">
        <v>0</v>
      </c>
      <c r="BS124" s="2">
        <v>1</v>
      </c>
      <c r="BT124" s="2">
        <v>1</v>
      </c>
      <c r="BU124" s="2">
        <v>1</v>
      </c>
      <c r="BV124" s="2">
        <v>1</v>
      </c>
      <c r="BW124" s="2">
        <v>1</v>
      </c>
      <c r="BX124" s="2">
        <v>1</v>
      </c>
      <c r="BY124" s="2" t="s">
        <v>6</v>
      </c>
      <c r="BZ124" s="2">
        <v>118</v>
      </c>
      <c r="CA124" s="2">
        <v>63</v>
      </c>
      <c r="CB124" s="2"/>
      <c r="CC124" s="2"/>
      <c r="CD124" s="2"/>
      <c r="CE124" s="2"/>
      <c r="CF124" s="2">
        <v>0</v>
      </c>
      <c r="CG124" s="2">
        <v>0</v>
      </c>
      <c r="CH124" s="2"/>
      <c r="CI124" s="2"/>
      <c r="CJ124" s="2"/>
      <c r="CK124" s="2"/>
      <c r="CL124" s="2"/>
      <c r="CM124" s="2">
        <v>0</v>
      </c>
      <c r="CN124" s="2" t="s">
        <v>6</v>
      </c>
      <c r="CO124" s="2">
        <v>0</v>
      </c>
      <c r="CP124" s="2">
        <f t="shared" ref="CP124:CP145" si="168">(P124+Q124+S124)</f>
        <v>6794.03</v>
      </c>
      <c r="CQ124" s="2">
        <f t="shared" ref="CQ124:CQ145" si="169">AC124*BC124</f>
        <v>3174.78</v>
      </c>
      <c r="CR124" s="2">
        <f t="shared" ref="CR124:CR145" si="170">AD124*BB124</f>
        <v>0</v>
      </c>
      <c r="CS124" s="2">
        <f t="shared" ref="CS124:CS145" si="171">AE124*BS124</f>
        <v>0</v>
      </c>
      <c r="CT124" s="2">
        <f t="shared" ref="CT124:CT145" si="172">AF124*BA124</f>
        <v>0</v>
      </c>
      <c r="CU124" s="2">
        <f t="shared" ref="CU124:CU145" si="173">AG124</f>
        <v>0</v>
      </c>
      <c r="CV124" s="2">
        <f t="shared" ref="CV124:CV145" si="174">AH124</f>
        <v>0</v>
      </c>
      <c r="CW124" s="2">
        <f t="shared" ref="CW124:CW145" si="175">AI124</f>
        <v>0</v>
      </c>
      <c r="CX124" s="2">
        <f t="shared" ref="CX124:CX145" si="176">AJ124</f>
        <v>0</v>
      </c>
      <c r="CY124" s="2">
        <f t="shared" ref="CY124:CY145" si="177">(((S124+R124)*AT124)/100)</f>
        <v>0</v>
      </c>
      <c r="CZ124" s="2">
        <f t="shared" ref="CZ124:CZ145" si="178">(((S124+R124)*AU124)/100)</f>
        <v>0</v>
      </c>
      <c r="DA124" s="2"/>
      <c r="DB124" s="2"/>
      <c r="DC124" s="2" t="s">
        <v>6</v>
      </c>
      <c r="DD124" s="2" t="s">
        <v>6</v>
      </c>
      <c r="DE124" s="2" t="s">
        <v>6</v>
      </c>
      <c r="DF124" s="2" t="s">
        <v>6</v>
      </c>
      <c r="DG124" s="2" t="s">
        <v>6</v>
      </c>
      <c r="DH124" s="2" t="s">
        <v>6</v>
      </c>
      <c r="DI124" s="2" t="s">
        <v>6</v>
      </c>
      <c r="DJ124" s="2" t="s">
        <v>6</v>
      </c>
      <c r="DK124" s="2" t="s">
        <v>6</v>
      </c>
      <c r="DL124" s="2" t="s">
        <v>6</v>
      </c>
      <c r="DM124" s="2" t="s">
        <v>6</v>
      </c>
      <c r="DN124" s="2">
        <v>0</v>
      </c>
      <c r="DO124" s="2">
        <v>0</v>
      </c>
      <c r="DP124" s="2">
        <v>1</v>
      </c>
      <c r="DQ124" s="2">
        <v>1</v>
      </c>
      <c r="DR124" s="2"/>
      <c r="DS124" s="2"/>
      <c r="DT124" s="2"/>
      <c r="DU124" s="2">
        <v>1005</v>
      </c>
      <c r="DV124" s="2" t="s">
        <v>150</v>
      </c>
      <c r="DW124" s="2" t="s">
        <v>150</v>
      </c>
      <c r="DX124" s="2">
        <v>1</v>
      </c>
      <c r="DY124" s="2"/>
      <c r="DZ124" s="2"/>
      <c r="EA124" s="2"/>
      <c r="EB124" s="2"/>
      <c r="EC124" s="2"/>
      <c r="ED124" s="2"/>
      <c r="EE124" s="2">
        <v>16510487</v>
      </c>
      <c r="EF124" s="2">
        <v>2</v>
      </c>
      <c r="EG124" s="2" t="s">
        <v>20</v>
      </c>
      <c r="EH124" s="2">
        <v>0</v>
      </c>
      <c r="EI124" s="2" t="s">
        <v>6</v>
      </c>
      <c r="EJ124" s="2">
        <v>1</v>
      </c>
      <c r="EK124" s="2">
        <v>10001</v>
      </c>
      <c r="EL124" s="2" t="s">
        <v>193</v>
      </c>
      <c r="EM124" s="2" t="s">
        <v>194</v>
      </c>
      <c r="EN124" s="2"/>
      <c r="EO124" s="2" t="s">
        <v>6</v>
      </c>
      <c r="EP124" s="2"/>
      <c r="EQ124" s="2">
        <v>0</v>
      </c>
      <c r="ER124" s="2">
        <v>3174.78</v>
      </c>
      <c r="ES124" s="2">
        <v>3174.78</v>
      </c>
      <c r="ET124" s="2">
        <v>0</v>
      </c>
      <c r="EU124" s="2">
        <v>0</v>
      </c>
      <c r="EV124" s="2">
        <v>0</v>
      </c>
      <c r="EW124" s="2">
        <v>0</v>
      </c>
      <c r="EX124" s="2">
        <v>0</v>
      </c>
      <c r="EY124" s="2"/>
      <c r="EZ124" s="2"/>
      <c r="FA124" s="2"/>
      <c r="FB124" s="2"/>
      <c r="FC124" s="2"/>
      <c r="FD124" s="2"/>
      <c r="FE124" s="2"/>
      <c r="FF124" s="2"/>
      <c r="FG124" s="2"/>
      <c r="FH124" s="2"/>
      <c r="FI124" s="2"/>
      <c r="FJ124" s="2"/>
      <c r="FK124" s="2"/>
      <c r="FL124" s="2"/>
      <c r="FM124" s="2"/>
      <c r="FN124" s="2"/>
      <c r="FO124" s="2"/>
      <c r="FP124" s="2"/>
      <c r="FQ124" s="2">
        <v>0</v>
      </c>
      <c r="FR124" s="2">
        <f t="shared" ref="FR124:FR145" si="179">ROUND(IF(AND(BH124=3,BI124=3),P124,0),2)</f>
        <v>0</v>
      </c>
      <c r="FS124" s="2">
        <v>0</v>
      </c>
      <c r="FT124" s="2" t="s">
        <v>23</v>
      </c>
      <c r="FU124" s="2" t="s">
        <v>24</v>
      </c>
      <c r="FV124" s="2"/>
      <c r="FW124" s="2"/>
      <c r="FX124" s="2">
        <v>106.2</v>
      </c>
      <c r="FY124" s="2">
        <v>53.55</v>
      </c>
      <c r="FZ124" s="2"/>
      <c r="GA124" s="2" t="s">
        <v>6</v>
      </c>
      <c r="GB124" s="2"/>
      <c r="GC124" s="2"/>
      <c r="GD124" s="2">
        <v>0</v>
      </c>
      <c r="GE124" s="2"/>
      <c r="GF124" s="2">
        <v>769828427</v>
      </c>
      <c r="GG124" s="2">
        <v>2</v>
      </c>
      <c r="GH124" s="2">
        <v>1</v>
      </c>
      <c r="GI124" s="2">
        <v>-2</v>
      </c>
      <c r="GJ124" s="2">
        <v>0</v>
      </c>
      <c r="GK124" s="2">
        <f>ROUND(R124*(R12)/100,2)</f>
        <v>0</v>
      </c>
      <c r="GL124" s="2">
        <f t="shared" ref="GL124:GL145" si="180">ROUND(IF(AND(BH124=3,BI124=3,FS124&lt;&gt;0),P124,0),2)</f>
        <v>0</v>
      </c>
      <c r="GM124" s="2">
        <f t="shared" ref="GM124:GM145" si="181">ROUND(O124+X124+Y124+GK124,2)+GX124</f>
        <v>6794.03</v>
      </c>
      <c r="GN124" s="2">
        <f t="shared" ref="GN124:GN145" si="182">IF(OR(BI124=0,BI124=1),ROUND(O124+X124+Y124+GK124,2),0)</f>
        <v>6794.03</v>
      </c>
      <c r="GO124" s="2">
        <f t="shared" ref="GO124:GO145" si="183">IF(BI124=2,ROUND(O124+X124+Y124+GK124,2),0)</f>
        <v>0</v>
      </c>
      <c r="GP124" s="2">
        <f t="shared" ref="GP124:GP145" si="184">IF(BI124=4,ROUND(O124+X124+Y124+GK124,2)+GX124,0)</f>
        <v>0</v>
      </c>
      <c r="GQ124" s="2"/>
      <c r="GR124" s="2">
        <v>0</v>
      </c>
      <c r="GS124" s="2">
        <v>3</v>
      </c>
      <c r="GT124" s="2">
        <v>0</v>
      </c>
      <c r="GU124" s="2" t="s">
        <v>6</v>
      </c>
      <c r="GV124" s="2">
        <f t="shared" ref="GV124:GV145" si="185">ROUND(GT124,6)</f>
        <v>0</v>
      </c>
      <c r="GW124" s="2">
        <v>1</v>
      </c>
      <c r="GX124" s="2">
        <f t="shared" ref="GX124:GX145" si="186">ROUND(GV124*GW124*I124,2)</f>
        <v>0</v>
      </c>
      <c r="GY124" s="2"/>
      <c r="GZ124" s="2"/>
      <c r="HA124" s="2">
        <v>0</v>
      </c>
      <c r="HB124" s="2">
        <v>0</v>
      </c>
      <c r="HC124" s="2"/>
      <c r="HD124" s="2"/>
      <c r="HE124" s="2"/>
      <c r="HF124" s="2"/>
      <c r="HG124" s="2"/>
      <c r="HH124" s="2"/>
      <c r="HI124" s="2"/>
      <c r="HJ124" s="2"/>
      <c r="HK124" s="2"/>
      <c r="HL124" s="2"/>
      <c r="HM124" s="2"/>
      <c r="HN124" s="2"/>
      <c r="HO124" s="2"/>
      <c r="HP124" s="2"/>
      <c r="HQ124" s="2"/>
      <c r="HR124" s="2"/>
      <c r="HS124" s="2"/>
      <c r="HT124" s="2"/>
      <c r="HU124" s="2"/>
      <c r="HV124" s="2"/>
      <c r="HW124" s="2"/>
      <c r="HX124" s="2"/>
      <c r="HY124" s="2"/>
      <c r="HZ124" s="2"/>
      <c r="IA124" s="2"/>
      <c r="IB124" s="2"/>
      <c r="IC124" s="2"/>
      <c r="ID124" s="2"/>
      <c r="IE124" s="2"/>
      <c r="IF124" s="2"/>
      <c r="IG124" s="2"/>
      <c r="IH124" s="2"/>
      <c r="II124" s="2"/>
      <c r="IJ124" s="2"/>
      <c r="IK124" s="2">
        <v>0</v>
      </c>
      <c r="IL124" s="2"/>
      <c r="IM124" s="2"/>
      <c r="IN124" s="2"/>
      <c r="IO124" s="2"/>
      <c r="IP124" s="2"/>
      <c r="IQ124" s="2"/>
      <c r="IR124" s="2"/>
      <c r="IS124" s="2"/>
      <c r="IT124" s="2"/>
      <c r="IU124" s="2"/>
    </row>
    <row r="125" spans="1:255" x14ac:dyDescent="0.2">
      <c r="A125">
        <v>18</v>
      </c>
      <c r="B125">
        <v>1</v>
      </c>
      <c r="C125">
        <v>245</v>
      </c>
      <c r="E125" t="s">
        <v>198</v>
      </c>
      <c r="F125" t="s">
        <v>199</v>
      </c>
      <c r="G125" t="s">
        <v>200</v>
      </c>
      <c r="H125" t="s">
        <v>150</v>
      </c>
      <c r="I125">
        <f>I121*J125</f>
        <v>2.14</v>
      </c>
      <c r="J125">
        <v>100.00000000000001</v>
      </c>
      <c r="O125">
        <f t="shared" si="154"/>
        <v>48441.43</v>
      </c>
      <c r="P125">
        <f t="shared" si="155"/>
        <v>48441.43</v>
      </c>
      <c r="Q125">
        <f t="shared" si="156"/>
        <v>0</v>
      </c>
      <c r="R125">
        <f t="shared" si="157"/>
        <v>0</v>
      </c>
      <c r="S125">
        <f t="shared" si="158"/>
        <v>0</v>
      </c>
      <c r="T125">
        <f t="shared" si="159"/>
        <v>0</v>
      </c>
      <c r="U125">
        <f t="shared" si="160"/>
        <v>0</v>
      </c>
      <c r="V125">
        <f t="shared" si="161"/>
        <v>0</v>
      </c>
      <c r="W125">
        <f t="shared" si="162"/>
        <v>0</v>
      </c>
      <c r="X125">
        <f t="shared" si="163"/>
        <v>0</v>
      </c>
      <c r="Y125">
        <f t="shared" si="164"/>
        <v>0</v>
      </c>
      <c r="AA125">
        <v>16687824</v>
      </c>
      <c r="AB125">
        <f t="shared" si="165"/>
        <v>3174.78</v>
      </c>
      <c r="AC125">
        <f t="shared" si="147"/>
        <v>3174.78</v>
      </c>
      <c r="AD125">
        <f>ROUND((((ET125)-(EU125))+AE125),6)</f>
        <v>0</v>
      </c>
      <c r="AE125">
        <f t="shared" si="152"/>
        <v>0</v>
      </c>
      <c r="AF125">
        <f t="shared" si="152"/>
        <v>0</v>
      </c>
      <c r="AG125">
        <f t="shared" si="166"/>
        <v>0</v>
      </c>
      <c r="AH125">
        <f t="shared" si="153"/>
        <v>0</v>
      </c>
      <c r="AI125">
        <f t="shared" si="153"/>
        <v>0</v>
      </c>
      <c r="AJ125">
        <f t="shared" si="167"/>
        <v>0</v>
      </c>
      <c r="AK125">
        <v>3174.78</v>
      </c>
      <c r="AL125">
        <v>3174.78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106</v>
      </c>
      <c r="AU125">
        <v>54</v>
      </c>
      <c r="AV125">
        <v>1</v>
      </c>
      <c r="AW125">
        <v>1</v>
      </c>
      <c r="AZ125">
        <v>7.13</v>
      </c>
      <c r="BA125">
        <v>1</v>
      </c>
      <c r="BB125">
        <v>1</v>
      </c>
      <c r="BC125">
        <v>7.13</v>
      </c>
      <c r="BD125" t="s">
        <v>6</v>
      </c>
      <c r="BE125" t="s">
        <v>6</v>
      </c>
      <c r="BF125" t="s">
        <v>6</v>
      </c>
      <c r="BG125" t="s">
        <v>6</v>
      </c>
      <c r="BH125">
        <v>3</v>
      </c>
      <c r="BI125">
        <v>1</v>
      </c>
      <c r="BJ125" t="s">
        <v>201</v>
      </c>
      <c r="BM125">
        <v>10001</v>
      </c>
      <c r="BN125">
        <v>0</v>
      </c>
      <c r="BO125" t="s">
        <v>6</v>
      </c>
      <c r="BP125">
        <v>0</v>
      </c>
      <c r="BQ125">
        <v>2</v>
      </c>
      <c r="BR125">
        <v>0</v>
      </c>
      <c r="BS125">
        <v>1</v>
      </c>
      <c r="BT125">
        <v>1</v>
      </c>
      <c r="BU125">
        <v>1</v>
      </c>
      <c r="BV125">
        <v>1</v>
      </c>
      <c r="BW125">
        <v>1</v>
      </c>
      <c r="BX125">
        <v>1</v>
      </c>
      <c r="BY125" t="s">
        <v>6</v>
      </c>
      <c r="BZ125">
        <v>118</v>
      </c>
      <c r="CA125">
        <v>63</v>
      </c>
      <c r="CF125">
        <v>0</v>
      </c>
      <c r="CG125">
        <v>0</v>
      </c>
      <c r="CM125">
        <v>0</v>
      </c>
      <c r="CN125" t="s">
        <v>6</v>
      </c>
      <c r="CO125">
        <v>0</v>
      </c>
      <c r="CP125">
        <f t="shared" si="168"/>
        <v>48441.43</v>
      </c>
      <c r="CQ125">
        <f t="shared" si="169"/>
        <v>22636.181400000001</v>
      </c>
      <c r="CR125">
        <f t="shared" si="170"/>
        <v>0</v>
      </c>
      <c r="CS125">
        <f t="shared" si="171"/>
        <v>0</v>
      </c>
      <c r="CT125">
        <f t="shared" si="172"/>
        <v>0</v>
      </c>
      <c r="CU125">
        <f t="shared" si="173"/>
        <v>0</v>
      </c>
      <c r="CV125">
        <f t="shared" si="174"/>
        <v>0</v>
      </c>
      <c r="CW125">
        <f t="shared" si="175"/>
        <v>0</v>
      </c>
      <c r="CX125">
        <f t="shared" si="176"/>
        <v>0</v>
      </c>
      <c r="CY125">
        <f t="shared" si="177"/>
        <v>0</v>
      </c>
      <c r="CZ125">
        <f t="shared" si="178"/>
        <v>0</v>
      </c>
      <c r="DC125" t="s">
        <v>6</v>
      </c>
      <c r="DD125" t="s">
        <v>6</v>
      </c>
      <c r="DE125" t="s">
        <v>6</v>
      </c>
      <c r="DF125" t="s">
        <v>6</v>
      </c>
      <c r="DG125" t="s">
        <v>6</v>
      </c>
      <c r="DH125" t="s">
        <v>6</v>
      </c>
      <c r="DI125" t="s">
        <v>6</v>
      </c>
      <c r="DJ125" t="s">
        <v>6</v>
      </c>
      <c r="DK125" t="s">
        <v>6</v>
      </c>
      <c r="DL125" t="s">
        <v>6</v>
      </c>
      <c r="DM125" t="s">
        <v>6</v>
      </c>
      <c r="DN125">
        <v>0</v>
      </c>
      <c r="DO125">
        <v>0</v>
      </c>
      <c r="DP125">
        <v>1</v>
      </c>
      <c r="DQ125">
        <v>1</v>
      </c>
      <c r="DU125">
        <v>1005</v>
      </c>
      <c r="DV125" t="s">
        <v>150</v>
      </c>
      <c r="DW125" t="s">
        <v>150</v>
      </c>
      <c r="DX125">
        <v>1</v>
      </c>
      <c r="EE125">
        <v>16510487</v>
      </c>
      <c r="EF125">
        <v>2</v>
      </c>
      <c r="EG125" t="s">
        <v>20</v>
      </c>
      <c r="EH125">
        <v>0</v>
      </c>
      <c r="EI125" t="s">
        <v>6</v>
      </c>
      <c r="EJ125">
        <v>1</v>
      </c>
      <c r="EK125">
        <v>10001</v>
      </c>
      <c r="EL125" t="s">
        <v>193</v>
      </c>
      <c r="EM125" t="s">
        <v>194</v>
      </c>
      <c r="EO125" t="s">
        <v>6</v>
      </c>
      <c r="EQ125">
        <v>0</v>
      </c>
      <c r="ER125">
        <v>3174.78</v>
      </c>
      <c r="ES125">
        <v>3174.78</v>
      </c>
      <c r="ET125">
        <v>0</v>
      </c>
      <c r="EU125">
        <v>0</v>
      </c>
      <c r="EV125">
        <v>0</v>
      </c>
      <c r="EW125">
        <v>0</v>
      </c>
      <c r="EX125">
        <v>0</v>
      </c>
      <c r="FQ125">
        <v>0</v>
      </c>
      <c r="FR125">
        <f t="shared" si="179"/>
        <v>0</v>
      </c>
      <c r="FS125">
        <v>0</v>
      </c>
      <c r="FT125" t="s">
        <v>23</v>
      </c>
      <c r="FU125" t="s">
        <v>24</v>
      </c>
      <c r="FX125">
        <v>106.2</v>
      </c>
      <c r="FY125">
        <v>53.55</v>
      </c>
      <c r="GA125" t="s">
        <v>6</v>
      </c>
      <c r="GD125">
        <v>0</v>
      </c>
      <c r="GF125">
        <v>769828427</v>
      </c>
      <c r="GG125">
        <v>1</v>
      </c>
      <c r="GH125">
        <v>1</v>
      </c>
      <c r="GI125">
        <v>4</v>
      </c>
      <c r="GJ125">
        <v>0</v>
      </c>
      <c r="GK125">
        <f>ROUND(R125*(S12)/100,2)</f>
        <v>0</v>
      </c>
      <c r="GL125">
        <f t="shared" si="180"/>
        <v>0</v>
      </c>
      <c r="GM125">
        <f t="shared" si="181"/>
        <v>48441.43</v>
      </c>
      <c r="GN125">
        <f t="shared" si="182"/>
        <v>48441.43</v>
      </c>
      <c r="GO125">
        <f t="shared" si="183"/>
        <v>0</v>
      </c>
      <c r="GP125">
        <f t="shared" si="184"/>
        <v>0</v>
      </c>
      <c r="GR125">
        <v>0</v>
      </c>
      <c r="GS125">
        <v>3</v>
      </c>
      <c r="GT125">
        <v>0</v>
      </c>
      <c r="GU125" t="s">
        <v>6</v>
      </c>
      <c r="GV125">
        <f t="shared" si="185"/>
        <v>0</v>
      </c>
      <c r="GW125">
        <v>1</v>
      </c>
      <c r="GX125">
        <f t="shared" si="186"/>
        <v>0</v>
      </c>
      <c r="HA125">
        <v>0</v>
      </c>
      <c r="HB125">
        <v>0</v>
      </c>
      <c r="IK125">
        <v>0</v>
      </c>
    </row>
    <row r="126" spans="1:255" x14ac:dyDescent="0.2">
      <c r="A126" s="2">
        <v>17</v>
      </c>
      <c r="B126" s="2">
        <v>1</v>
      </c>
      <c r="C126" s="2">
        <f>ROW(SmtRes!A255)</f>
        <v>255</v>
      </c>
      <c r="D126" s="2">
        <f>ROW(EtalonRes!A237)</f>
        <v>237</v>
      </c>
      <c r="E126" s="2" t="s">
        <v>202</v>
      </c>
      <c r="F126" s="2" t="s">
        <v>203</v>
      </c>
      <c r="G126" s="2" t="s">
        <v>204</v>
      </c>
      <c r="H126" s="2" t="s">
        <v>35</v>
      </c>
      <c r="I126" s="2">
        <f>ROUND(1.58/100,9)</f>
        <v>1.5800000000000002E-2</v>
      </c>
      <c r="J126" s="2">
        <v>0</v>
      </c>
      <c r="K126" s="2"/>
      <c r="L126" s="2"/>
      <c r="M126" s="2"/>
      <c r="N126" s="2"/>
      <c r="O126" s="2">
        <f t="shared" si="154"/>
        <v>66.58</v>
      </c>
      <c r="P126" s="2">
        <f t="shared" si="155"/>
        <v>63.08</v>
      </c>
      <c r="Q126" s="2">
        <f t="shared" si="156"/>
        <v>0.22</v>
      </c>
      <c r="R126" s="2">
        <f t="shared" si="157"/>
        <v>0.05</v>
      </c>
      <c r="S126" s="2">
        <f t="shared" si="158"/>
        <v>3.28</v>
      </c>
      <c r="T126" s="2">
        <f t="shared" si="159"/>
        <v>0</v>
      </c>
      <c r="U126" s="2">
        <f t="shared" si="160"/>
        <v>0.38502230000000004</v>
      </c>
      <c r="V126" s="2">
        <f t="shared" si="161"/>
        <v>3.7525000000000002E-3</v>
      </c>
      <c r="W126" s="2">
        <f t="shared" si="162"/>
        <v>0</v>
      </c>
      <c r="X126" s="2">
        <f t="shared" si="163"/>
        <v>3.53</v>
      </c>
      <c r="Y126" s="2">
        <f t="shared" si="164"/>
        <v>1.8</v>
      </c>
      <c r="Z126" s="2"/>
      <c r="AA126" s="2">
        <v>16687810</v>
      </c>
      <c r="AB126" s="2">
        <f t="shared" si="165"/>
        <v>4213.95</v>
      </c>
      <c r="AC126" s="2">
        <f t="shared" si="147"/>
        <v>3992.2</v>
      </c>
      <c r="AD126" s="2">
        <f>ROUND(((((ET126*1.25))-((EU126*1.25)))+AE126),6)</f>
        <v>13.887499999999999</v>
      </c>
      <c r="AE126" s="2">
        <f>ROUND(((EU126*1.25)),6)</f>
        <v>2.85</v>
      </c>
      <c r="AF126" s="2">
        <f>ROUND(((EV126*1.15)),6)</f>
        <v>207.86250000000001</v>
      </c>
      <c r="AG126" s="2">
        <f t="shared" si="166"/>
        <v>0</v>
      </c>
      <c r="AH126" s="2">
        <f>((EW126*1.15))</f>
        <v>24.368500000000001</v>
      </c>
      <c r="AI126" s="2">
        <f>((EX126*1.25))</f>
        <v>0.23749999999999999</v>
      </c>
      <c r="AJ126" s="2">
        <f t="shared" si="167"/>
        <v>0</v>
      </c>
      <c r="AK126" s="2">
        <v>4184.0600000000004</v>
      </c>
      <c r="AL126" s="2">
        <v>3992.2</v>
      </c>
      <c r="AM126" s="2">
        <v>11.11</v>
      </c>
      <c r="AN126" s="2">
        <v>2.2799999999999998</v>
      </c>
      <c r="AO126" s="2">
        <v>180.75</v>
      </c>
      <c r="AP126" s="2">
        <v>0</v>
      </c>
      <c r="AQ126" s="2">
        <v>21.19</v>
      </c>
      <c r="AR126" s="2">
        <v>0.19</v>
      </c>
      <c r="AS126" s="2">
        <v>0</v>
      </c>
      <c r="AT126" s="2">
        <v>106</v>
      </c>
      <c r="AU126" s="2">
        <v>54</v>
      </c>
      <c r="AV126" s="2">
        <v>1</v>
      </c>
      <c r="AW126" s="2">
        <v>1</v>
      </c>
      <c r="AX126" s="2"/>
      <c r="AY126" s="2"/>
      <c r="AZ126" s="2">
        <v>1</v>
      </c>
      <c r="BA126" s="2">
        <v>1</v>
      </c>
      <c r="BB126" s="2">
        <v>1</v>
      </c>
      <c r="BC126" s="2">
        <v>1</v>
      </c>
      <c r="BD126" s="2" t="s">
        <v>6</v>
      </c>
      <c r="BE126" s="2" t="s">
        <v>6</v>
      </c>
      <c r="BF126" s="2" t="s">
        <v>6</v>
      </c>
      <c r="BG126" s="2" t="s">
        <v>6</v>
      </c>
      <c r="BH126" s="2">
        <v>0</v>
      </c>
      <c r="BI126" s="2">
        <v>1</v>
      </c>
      <c r="BJ126" s="2" t="s">
        <v>205</v>
      </c>
      <c r="BK126" s="2"/>
      <c r="BL126" s="2"/>
      <c r="BM126" s="2">
        <v>10001</v>
      </c>
      <c r="BN126" s="2">
        <v>0</v>
      </c>
      <c r="BO126" s="2" t="s">
        <v>6</v>
      </c>
      <c r="BP126" s="2">
        <v>0</v>
      </c>
      <c r="BQ126" s="2">
        <v>2</v>
      </c>
      <c r="BR126" s="2">
        <v>0</v>
      </c>
      <c r="BS126" s="2">
        <v>1</v>
      </c>
      <c r="BT126" s="2">
        <v>1</v>
      </c>
      <c r="BU126" s="2">
        <v>1</v>
      </c>
      <c r="BV126" s="2">
        <v>1</v>
      </c>
      <c r="BW126" s="2">
        <v>1</v>
      </c>
      <c r="BX126" s="2">
        <v>1</v>
      </c>
      <c r="BY126" s="2" t="s">
        <v>6</v>
      </c>
      <c r="BZ126" s="2">
        <v>118</v>
      </c>
      <c r="CA126" s="2">
        <v>63</v>
      </c>
      <c r="CB126" s="2"/>
      <c r="CC126" s="2"/>
      <c r="CD126" s="2"/>
      <c r="CE126" s="2"/>
      <c r="CF126" s="2">
        <v>0</v>
      </c>
      <c r="CG126" s="2">
        <v>0</v>
      </c>
      <c r="CH126" s="2"/>
      <c r="CI126" s="2"/>
      <c r="CJ126" s="2"/>
      <c r="CK126" s="2"/>
      <c r="CL126" s="2"/>
      <c r="CM126" s="2">
        <v>0</v>
      </c>
      <c r="CN126" s="2" t="s">
        <v>658</v>
      </c>
      <c r="CO126" s="2">
        <v>0</v>
      </c>
      <c r="CP126" s="2">
        <f t="shared" si="168"/>
        <v>66.58</v>
      </c>
      <c r="CQ126" s="2">
        <f t="shared" si="169"/>
        <v>3992.2</v>
      </c>
      <c r="CR126" s="2">
        <f t="shared" si="170"/>
        <v>13.887499999999999</v>
      </c>
      <c r="CS126" s="2">
        <f t="shared" si="171"/>
        <v>2.85</v>
      </c>
      <c r="CT126" s="2">
        <f t="shared" si="172"/>
        <v>207.86250000000001</v>
      </c>
      <c r="CU126" s="2">
        <f t="shared" si="173"/>
        <v>0</v>
      </c>
      <c r="CV126" s="2">
        <f t="shared" si="174"/>
        <v>24.368500000000001</v>
      </c>
      <c r="CW126" s="2">
        <f t="shared" si="175"/>
        <v>0.23749999999999999</v>
      </c>
      <c r="CX126" s="2">
        <f t="shared" si="176"/>
        <v>0</v>
      </c>
      <c r="CY126" s="2">
        <f t="shared" si="177"/>
        <v>3.5297999999999998</v>
      </c>
      <c r="CZ126" s="2">
        <f t="shared" si="178"/>
        <v>1.7982</v>
      </c>
      <c r="DA126" s="2"/>
      <c r="DB126" s="2"/>
      <c r="DC126" s="2" t="s">
        <v>6</v>
      </c>
      <c r="DD126" s="2" t="s">
        <v>6</v>
      </c>
      <c r="DE126" s="2" t="s">
        <v>68</v>
      </c>
      <c r="DF126" s="2" t="s">
        <v>68</v>
      </c>
      <c r="DG126" s="2" t="s">
        <v>69</v>
      </c>
      <c r="DH126" s="2" t="s">
        <v>6</v>
      </c>
      <c r="DI126" s="2" t="s">
        <v>69</v>
      </c>
      <c r="DJ126" s="2" t="s">
        <v>68</v>
      </c>
      <c r="DK126" s="2" t="s">
        <v>6</v>
      </c>
      <c r="DL126" s="2" t="s">
        <v>6</v>
      </c>
      <c r="DM126" s="2" t="s">
        <v>6</v>
      </c>
      <c r="DN126" s="2">
        <v>0</v>
      </c>
      <c r="DO126" s="2">
        <v>0</v>
      </c>
      <c r="DP126" s="2">
        <v>1</v>
      </c>
      <c r="DQ126" s="2">
        <v>1</v>
      </c>
      <c r="DR126" s="2"/>
      <c r="DS126" s="2"/>
      <c r="DT126" s="2"/>
      <c r="DU126" s="2">
        <v>1003</v>
      </c>
      <c r="DV126" s="2" t="s">
        <v>35</v>
      </c>
      <c r="DW126" s="2" t="s">
        <v>35</v>
      </c>
      <c r="DX126" s="2">
        <v>100</v>
      </c>
      <c r="DY126" s="2"/>
      <c r="DZ126" s="2"/>
      <c r="EA126" s="2"/>
      <c r="EB126" s="2"/>
      <c r="EC126" s="2"/>
      <c r="ED126" s="2"/>
      <c r="EE126" s="2">
        <v>16510487</v>
      </c>
      <c r="EF126" s="2">
        <v>2</v>
      </c>
      <c r="EG126" s="2" t="s">
        <v>20</v>
      </c>
      <c r="EH126" s="2">
        <v>0</v>
      </c>
      <c r="EI126" s="2" t="s">
        <v>6</v>
      </c>
      <c r="EJ126" s="2">
        <v>1</v>
      </c>
      <c r="EK126" s="2">
        <v>10001</v>
      </c>
      <c r="EL126" s="2" t="s">
        <v>193</v>
      </c>
      <c r="EM126" s="2" t="s">
        <v>194</v>
      </c>
      <c r="EN126" s="2"/>
      <c r="EO126" s="2" t="s">
        <v>72</v>
      </c>
      <c r="EP126" s="2"/>
      <c r="EQ126" s="2">
        <v>0</v>
      </c>
      <c r="ER126" s="2">
        <v>4184.0600000000004</v>
      </c>
      <c r="ES126" s="2">
        <v>3992.2</v>
      </c>
      <c r="ET126" s="2">
        <v>11.11</v>
      </c>
      <c r="EU126" s="2">
        <v>2.2799999999999998</v>
      </c>
      <c r="EV126" s="2">
        <v>180.75</v>
      </c>
      <c r="EW126" s="2">
        <v>21.19</v>
      </c>
      <c r="EX126" s="2">
        <v>0.19</v>
      </c>
      <c r="EY126" s="2">
        <v>0</v>
      </c>
      <c r="EZ126" s="2"/>
      <c r="FA126" s="2"/>
      <c r="FB126" s="2"/>
      <c r="FC126" s="2"/>
      <c r="FD126" s="2"/>
      <c r="FE126" s="2"/>
      <c r="FF126" s="2"/>
      <c r="FG126" s="2"/>
      <c r="FH126" s="2"/>
      <c r="FI126" s="2"/>
      <c r="FJ126" s="2"/>
      <c r="FK126" s="2"/>
      <c r="FL126" s="2"/>
      <c r="FM126" s="2"/>
      <c r="FN126" s="2"/>
      <c r="FO126" s="2"/>
      <c r="FP126" s="2"/>
      <c r="FQ126" s="2">
        <v>0</v>
      </c>
      <c r="FR126" s="2">
        <f t="shared" si="179"/>
        <v>0</v>
      </c>
      <c r="FS126" s="2">
        <v>0</v>
      </c>
      <c r="FT126" s="2" t="s">
        <v>23</v>
      </c>
      <c r="FU126" s="2" t="s">
        <v>24</v>
      </c>
      <c r="FV126" s="2"/>
      <c r="FW126" s="2"/>
      <c r="FX126" s="2">
        <v>106.2</v>
      </c>
      <c r="FY126" s="2">
        <v>53.55</v>
      </c>
      <c r="FZ126" s="2"/>
      <c r="GA126" s="2" t="s">
        <v>6</v>
      </c>
      <c r="GB126" s="2"/>
      <c r="GC126" s="2"/>
      <c r="GD126" s="2">
        <v>0</v>
      </c>
      <c r="GE126" s="2"/>
      <c r="GF126" s="2">
        <v>756108961</v>
      </c>
      <c r="GG126" s="2">
        <v>2</v>
      </c>
      <c r="GH126" s="2">
        <v>1</v>
      </c>
      <c r="GI126" s="2">
        <v>-2</v>
      </c>
      <c r="GJ126" s="2">
        <v>0</v>
      </c>
      <c r="GK126" s="2">
        <f>ROUND(R126*(R12)/100,2)</f>
        <v>0</v>
      </c>
      <c r="GL126" s="2">
        <f t="shared" si="180"/>
        <v>0</v>
      </c>
      <c r="GM126" s="2">
        <f t="shared" si="181"/>
        <v>71.91</v>
      </c>
      <c r="GN126" s="2">
        <f t="shared" si="182"/>
        <v>71.91</v>
      </c>
      <c r="GO126" s="2">
        <f t="shared" si="183"/>
        <v>0</v>
      </c>
      <c r="GP126" s="2">
        <f t="shared" si="184"/>
        <v>0</v>
      </c>
      <c r="GQ126" s="2"/>
      <c r="GR126" s="2">
        <v>0</v>
      </c>
      <c r="GS126" s="2">
        <v>3</v>
      </c>
      <c r="GT126" s="2">
        <v>0</v>
      </c>
      <c r="GU126" s="2" t="s">
        <v>6</v>
      </c>
      <c r="GV126" s="2">
        <f t="shared" si="185"/>
        <v>0</v>
      </c>
      <c r="GW126" s="2">
        <v>1</v>
      </c>
      <c r="GX126" s="2">
        <f t="shared" si="186"/>
        <v>0</v>
      </c>
      <c r="GY126" s="2"/>
      <c r="GZ126" s="2"/>
      <c r="HA126" s="2">
        <v>0</v>
      </c>
      <c r="HB126" s="2">
        <v>0</v>
      </c>
      <c r="HC126" s="2"/>
      <c r="HD126" s="2"/>
      <c r="HE126" s="2"/>
      <c r="HF126" s="2"/>
      <c r="HG126" s="2"/>
      <c r="HH126" s="2"/>
      <c r="HI126" s="2"/>
      <c r="HJ126" s="2"/>
      <c r="HK126" s="2"/>
      <c r="HL126" s="2"/>
      <c r="HM126" s="2"/>
      <c r="HN126" s="2"/>
      <c r="HO126" s="2"/>
      <c r="HP126" s="2"/>
      <c r="HQ126" s="2"/>
      <c r="HR126" s="2"/>
      <c r="HS126" s="2"/>
      <c r="HT126" s="2"/>
      <c r="HU126" s="2"/>
      <c r="HV126" s="2"/>
      <c r="HW126" s="2"/>
      <c r="HX126" s="2"/>
      <c r="HY126" s="2"/>
      <c r="HZ126" s="2"/>
      <c r="IA126" s="2"/>
      <c r="IB126" s="2"/>
      <c r="IC126" s="2"/>
      <c r="ID126" s="2"/>
      <c r="IE126" s="2"/>
      <c r="IF126" s="2"/>
      <c r="IG126" s="2"/>
      <c r="IH126" s="2"/>
      <c r="II126" s="2"/>
      <c r="IJ126" s="2"/>
      <c r="IK126" s="2">
        <v>0</v>
      </c>
      <c r="IL126" s="2"/>
      <c r="IM126" s="2"/>
      <c r="IN126" s="2"/>
      <c r="IO126" s="2"/>
      <c r="IP126" s="2"/>
      <c r="IQ126" s="2"/>
      <c r="IR126" s="2"/>
      <c r="IS126" s="2"/>
      <c r="IT126" s="2"/>
      <c r="IU126" s="2"/>
    </row>
    <row r="127" spans="1:255" x14ac:dyDescent="0.2">
      <c r="A127">
        <v>17</v>
      </c>
      <c r="B127">
        <v>1</v>
      </c>
      <c r="C127">
        <f>ROW(SmtRes!A262)</f>
        <v>262</v>
      </c>
      <c r="D127">
        <f>ROW(EtalonRes!A244)</f>
        <v>244</v>
      </c>
      <c r="E127" t="s">
        <v>202</v>
      </c>
      <c r="F127" t="s">
        <v>203</v>
      </c>
      <c r="G127" t="s">
        <v>204</v>
      </c>
      <c r="H127" t="s">
        <v>35</v>
      </c>
      <c r="I127">
        <f>ROUND(1.58/100,9)</f>
        <v>1.5800000000000002E-2</v>
      </c>
      <c r="J127">
        <v>0</v>
      </c>
      <c r="O127">
        <f t="shared" si="154"/>
        <v>474.72</v>
      </c>
      <c r="P127">
        <f t="shared" si="155"/>
        <v>449.74</v>
      </c>
      <c r="Q127">
        <f t="shared" si="156"/>
        <v>1.56</v>
      </c>
      <c r="R127">
        <f t="shared" si="157"/>
        <v>0.32</v>
      </c>
      <c r="S127">
        <f t="shared" si="158"/>
        <v>23.42</v>
      </c>
      <c r="T127">
        <f t="shared" si="159"/>
        <v>0</v>
      </c>
      <c r="U127">
        <f t="shared" si="160"/>
        <v>0.38502230000000004</v>
      </c>
      <c r="V127">
        <f t="shared" si="161"/>
        <v>3.7525000000000002E-3</v>
      </c>
      <c r="W127">
        <f t="shared" si="162"/>
        <v>0</v>
      </c>
      <c r="X127">
        <f t="shared" si="163"/>
        <v>25.16</v>
      </c>
      <c r="Y127">
        <f t="shared" si="164"/>
        <v>12.82</v>
      </c>
      <c r="AA127">
        <v>16687824</v>
      </c>
      <c r="AB127">
        <f t="shared" si="165"/>
        <v>4213.95</v>
      </c>
      <c r="AC127">
        <f t="shared" si="147"/>
        <v>3992.2</v>
      </c>
      <c r="AD127">
        <f>ROUND(((((ET127*1.25))-((EU127*1.25)))+AE127),6)</f>
        <v>13.887499999999999</v>
      </c>
      <c r="AE127">
        <f>ROUND(((EU127*1.25)),6)</f>
        <v>2.85</v>
      </c>
      <c r="AF127">
        <f>ROUND(((EV127*1.15)),6)</f>
        <v>207.86250000000001</v>
      </c>
      <c r="AG127">
        <f t="shared" si="166"/>
        <v>0</v>
      </c>
      <c r="AH127">
        <f>((EW127*1.15))</f>
        <v>24.368500000000001</v>
      </c>
      <c r="AI127">
        <f>((EX127*1.25))</f>
        <v>0.23749999999999999</v>
      </c>
      <c r="AJ127">
        <f t="shared" si="167"/>
        <v>0</v>
      </c>
      <c r="AK127">
        <v>4184.0600000000004</v>
      </c>
      <c r="AL127">
        <v>3992.2</v>
      </c>
      <c r="AM127">
        <v>11.11</v>
      </c>
      <c r="AN127">
        <v>2.2799999999999998</v>
      </c>
      <c r="AO127">
        <v>180.75</v>
      </c>
      <c r="AP127">
        <v>0</v>
      </c>
      <c r="AQ127">
        <v>21.19</v>
      </c>
      <c r="AR127">
        <v>0.19</v>
      </c>
      <c r="AS127">
        <v>0</v>
      </c>
      <c r="AT127">
        <v>106</v>
      </c>
      <c r="AU127">
        <v>54</v>
      </c>
      <c r="AV127">
        <v>1</v>
      </c>
      <c r="AW127">
        <v>1</v>
      </c>
      <c r="AZ127">
        <v>7.13</v>
      </c>
      <c r="BA127">
        <v>7.13</v>
      </c>
      <c r="BB127">
        <v>7.13</v>
      </c>
      <c r="BC127">
        <v>7.13</v>
      </c>
      <c r="BD127" t="s">
        <v>6</v>
      </c>
      <c r="BE127" t="s">
        <v>6</v>
      </c>
      <c r="BF127" t="s">
        <v>6</v>
      </c>
      <c r="BG127" t="s">
        <v>6</v>
      </c>
      <c r="BH127">
        <v>0</v>
      </c>
      <c r="BI127">
        <v>1</v>
      </c>
      <c r="BJ127" t="s">
        <v>205</v>
      </c>
      <c r="BM127">
        <v>10001</v>
      </c>
      <c r="BN127">
        <v>0</v>
      </c>
      <c r="BO127" t="s">
        <v>6</v>
      </c>
      <c r="BP127">
        <v>0</v>
      </c>
      <c r="BQ127">
        <v>2</v>
      </c>
      <c r="BR127">
        <v>0</v>
      </c>
      <c r="BS127">
        <v>7.13</v>
      </c>
      <c r="BT127">
        <v>1</v>
      </c>
      <c r="BU127">
        <v>1</v>
      </c>
      <c r="BV127">
        <v>1</v>
      </c>
      <c r="BW127">
        <v>1</v>
      </c>
      <c r="BX127">
        <v>1</v>
      </c>
      <c r="BY127" t="s">
        <v>6</v>
      </c>
      <c r="BZ127">
        <v>118</v>
      </c>
      <c r="CA127">
        <v>63</v>
      </c>
      <c r="CF127">
        <v>0</v>
      </c>
      <c r="CG127">
        <v>0</v>
      </c>
      <c r="CM127">
        <v>0</v>
      </c>
      <c r="CN127" t="s">
        <v>658</v>
      </c>
      <c r="CO127">
        <v>0</v>
      </c>
      <c r="CP127">
        <f t="shared" si="168"/>
        <v>474.72</v>
      </c>
      <c r="CQ127">
        <f t="shared" si="169"/>
        <v>28464.385999999999</v>
      </c>
      <c r="CR127">
        <f t="shared" si="170"/>
        <v>99.017874999999989</v>
      </c>
      <c r="CS127">
        <f t="shared" si="171"/>
        <v>20.320499999999999</v>
      </c>
      <c r="CT127">
        <f t="shared" si="172"/>
        <v>1482.0596250000001</v>
      </c>
      <c r="CU127">
        <f t="shared" si="173"/>
        <v>0</v>
      </c>
      <c r="CV127">
        <f t="shared" si="174"/>
        <v>24.368500000000001</v>
      </c>
      <c r="CW127">
        <f t="shared" si="175"/>
        <v>0.23749999999999999</v>
      </c>
      <c r="CX127">
        <f t="shared" si="176"/>
        <v>0</v>
      </c>
      <c r="CY127">
        <f t="shared" si="177"/>
        <v>25.164400000000001</v>
      </c>
      <c r="CZ127">
        <f t="shared" si="178"/>
        <v>12.819600000000001</v>
      </c>
      <c r="DC127" t="s">
        <v>6</v>
      </c>
      <c r="DD127" t="s">
        <v>6</v>
      </c>
      <c r="DE127" t="s">
        <v>68</v>
      </c>
      <c r="DF127" t="s">
        <v>68</v>
      </c>
      <c r="DG127" t="s">
        <v>69</v>
      </c>
      <c r="DH127" t="s">
        <v>6</v>
      </c>
      <c r="DI127" t="s">
        <v>69</v>
      </c>
      <c r="DJ127" t="s">
        <v>68</v>
      </c>
      <c r="DK127" t="s">
        <v>6</v>
      </c>
      <c r="DL127" t="s">
        <v>6</v>
      </c>
      <c r="DM127" t="s">
        <v>6</v>
      </c>
      <c r="DN127">
        <v>0</v>
      </c>
      <c r="DO127">
        <v>0</v>
      </c>
      <c r="DP127">
        <v>1</v>
      </c>
      <c r="DQ127">
        <v>1</v>
      </c>
      <c r="DU127">
        <v>1003</v>
      </c>
      <c r="DV127" t="s">
        <v>35</v>
      </c>
      <c r="DW127" t="s">
        <v>35</v>
      </c>
      <c r="DX127">
        <v>100</v>
      </c>
      <c r="EE127">
        <v>16510487</v>
      </c>
      <c r="EF127">
        <v>2</v>
      </c>
      <c r="EG127" t="s">
        <v>20</v>
      </c>
      <c r="EH127">
        <v>0</v>
      </c>
      <c r="EI127" t="s">
        <v>6</v>
      </c>
      <c r="EJ127">
        <v>1</v>
      </c>
      <c r="EK127">
        <v>10001</v>
      </c>
      <c r="EL127" t="s">
        <v>193</v>
      </c>
      <c r="EM127" t="s">
        <v>194</v>
      </c>
      <c r="EO127" t="s">
        <v>72</v>
      </c>
      <c r="EQ127">
        <v>0</v>
      </c>
      <c r="ER127">
        <v>4184.0600000000004</v>
      </c>
      <c r="ES127">
        <v>3992.2</v>
      </c>
      <c r="ET127">
        <v>11.11</v>
      </c>
      <c r="EU127">
        <v>2.2799999999999998</v>
      </c>
      <c r="EV127">
        <v>180.75</v>
      </c>
      <c r="EW127">
        <v>21.19</v>
      </c>
      <c r="EX127">
        <v>0.19</v>
      </c>
      <c r="EY127">
        <v>0</v>
      </c>
      <c r="FQ127">
        <v>0</v>
      </c>
      <c r="FR127">
        <f t="shared" si="179"/>
        <v>0</v>
      </c>
      <c r="FS127">
        <v>0</v>
      </c>
      <c r="FT127" t="s">
        <v>23</v>
      </c>
      <c r="FU127" t="s">
        <v>24</v>
      </c>
      <c r="FX127">
        <v>106.2</v>
      </c>
      <c r="FY127">
        <v>53.55</v>
      </c>
      <c r="GA127" t="s">
        <v>6</v>
      </c>
      <c r="GD127">
        <v>0</v>
      </c>
      <c r="GF127">
        <v>756108961</v>
      </c>
      <c r="GG127">
        <v>1</v>
      </c>
      <c r="GH127">
        <v>1</v>
      </c>
      <c r="GI127">
        <v>4</v>
      </c>
      <c r="GJ127">
        <v>0</v>
      </c>
      <c r="GK127">
        <f>ROUND(R127*(S12)/100,2)</f>
        <v>0</v>
      </c>
      <c r="GL127">
        <f t="shared" si="180"/>
        <v>0</v>
      </c>
      <c r="GM127">
        <f t="shared" si="181"/>
        <v>512.70000000000005</v>
      </c>
      <c r="GN127">
        <f t="shared" si="182"/>
        <v>512.70000000000005</v>
      </c>
      <c r="GO127">
        <f t="shared" si="183"/>
        <v>0</v>
      </c>
      <c r="GP127">
        <f t="shared" si="184"/>
        <v>0</v>
      </c>
      <c r="GR127">
        <v>0</v>
      </c>
      <c r="GS127">
        <v>3</v>
      </c>
      <c r="GT127">
        <v>0</v>
      </c>
      <c r="GU127" t="s">
        <v>6</v>
      </c>
      <c r="GV127">
        <f t="shared" si="185"/>
        <v>0</v>
      </c>
      <c r="GW127">
        <v>1</v>
      </c>
      <c r="GX127">
        <f t="shared" si="186"/>
        <v>0</v>
      </c>
      <c r="HA127">
        <v>0</v>
      </c>
      <c r="HB127">
        <v>0</v>
      </c>
      <c r="IK127">
        <v>0</v>
      </c>
    </row>
    <row r="128" spans="1:255" x14ac:dyDescent="0.2">
      <c r="A128" s="2">
        <v>18</v>
      </c>
      <c r="B128" s="2">
        <v>1</v>
      </c>
      <c r="C128" s="2">
        <v>253</v>
      </c>
      <c r="D128" s="2"/>
      <c r="E128" s="2" t="s">
        <v>206</v>
      </c>
      <c r="F128" s="2" t="s">
        <v>207</v>
      </c>
      <c r="G128" s="2" t="s">
        <v>208</v>
      </c>
      <c r="H128" s="2" t="s">
        <v>142</v>
      </c>
      <c r="I128" s="2">
        <f>I126*J128</f>
        <v>1.58</v>
      </c>
      <c r="J128" s="2">
        <v>100</v>
      </c>
      <c r="K128" s="2"/>
      <c r="L128" s="2"/>
      <c r="M128" s="2"/>
      <c r="N128" s="2"/>
      <c r="O128" s="2">
        <f t="shared" si="154"/>
        <v>78.3</v>
      </c>
      <c r="P128" s="2">
        <f t="shared" si="155"/>
        <v>78.3</v>
      </c>
      <c r="Q128" s="2">
        <f t="shared" si="156"/>
        <v>0</v>
      </c>
      <c r="R128" s="2">
        <f t="shared" si="157"/>
        <v>0</v>
      </c>
      <c r="S128" s="2">
        <f t="shared" si="158"/>
        <v>0</v>
      </c>
      <c r="T128" s="2">
        <f t="shared" si="159"/>
        <v>0</v>
      </c>
      <c r="U128" s="2">
        <f t="shared" si="160"/>
        <v>0</v>
      </c>
      <c r="V128" s="2">
        <f t="shared" si="161"/>
        <v>0</v>
      </c>
      <c r="W128" s="2">
        <f t="shared" si="162"/>
        <v>0</v>
      </c>
      <c r="X128" s="2">
        <f t="shared" si="163"/>
        <v>0</v>
      </c>
      <c r="Y128" s="2">
        <f t="shared" si="164"/>
        <v>0</v>
      </c>
      <c r="Z128" s="2"/>
      <c r="AA128" s="2">
        <v>16687810</v>
      </c>
      <c r="AB128" s="2">
        <f t="shared" si="165"/>
        <v>49.56</v>
      </c>
      <c r="AC128" s="2">
        <f t="shared" si="147"/>
        <v>49.56</v>
      </c>
      <c r="AD128" s="2">
        <f>ROUND((((ET128)-(EU128))+AE128),6)</f>
        <v>0</v>
      </c>
      <c r="AE128" s="2">
        <f>ROUND((EU128),6)</f>
        <v>0</v>
      </c>
      <c r="AF128" s="2">
        <f>ROUND((EV128),6)</f>
        <v>0</v>
      </c>
      <c r="AG128" s="2">
        <f t="shared" si="166"/>
        <v>0</v>
      </c>
      <c r="AH128" s="2">
        <f>(EW128)</f>
        <v>0</v>
      </c>
      <c r="AI128" s="2">
        <f>(EX128)</f>
        <v>0</v>
      </c>
      <c r="AJ128" s="2">
        <f t="shared" si="167"/>
        <v>0</v>
      </c>
      <c r="AK128" s="2">
        <v>49.56</v>
      </c>
      <c r="AL128" s="2">
        <v>49.56</v>
      </c>
      <c r="AM128" s="2">
        <v>0</v>
      </c>
      <c r="AN128" s="2">
        <v>0</v>
      </c>
      <c r="AO128" s="2">
        <v>0</v>
      </c>
      <c r="AP128" s="2">
        <v>0</v>
      </c>
      <c r="AQ128" s="2">
        <v>0</v>
      </c>
      <c r="AR128" s="2">
        <v>0</v>
      </c>
      <c r="AS128" s="2">
        <v>0</v>
      </c>
      <c r="AT128" s="2">
        <v>106</v>
      </c>
      <c r="AU128" s="2">
        <v>54</v>
      </c>
      <c r="AV128" s="2">
        <v>1</v>
      </c>
      <c r="AW128" s="2">
        <v>1</v>
      </c>
      <c r="AX128" s="2"/>
      <c r="AY128" s="2"/>
      <c r="AZ128" s="2">
        <v>1</v>
      </c>
      <c r="BA128" s="2">
        <v>1</v>
      </c>
      <c r="BB128" s="2">
        <v>1</v>
      </c>
      <c r="BC128" s="2">
        <v>1</v>
      </c>
      <c r="BD128" s="2" t="s">
        <v>6</v>
      </c>
      <c r="BE128" s="2" t="s">
        <v>6</v>
      </c>
      <c r="BF128" s="2" t="s">
        <v>6</v>
      </c>
      <c r="BG128" s="2" t="s">
        <v>6</v>
      </c>
      <c r="BH128" s="2">
        <v>3</v>
      </c>
      <c r="BI128" s="2">
        <v>1</v>
      </c>
      <c r="BJ128" s="2" t="s">
        <v>209</v>
      </c>
      <c r="BK128" s="2"/>
      <c r="BL128" s="2"/>
      <c r="BM128" s="2">
        <v>10001</v>
      </c>
      <c r="BN128" s="2">
        <v>0</v>
      </c>
      <c r="BO128" s="2" t="s">
        <v>6</v>
      </c>
      <c r="BP128" s="2">
        <v>0</v>
      </c>
      <c r="BQ128" s="2">
        <v>2</v>
      </c>
      <c r="BR128" s="2">
        <v>0</v>
      </c>
      <c r="BS128" s="2">
        <v>1</v>
      </c>
      <c r="BT128" s="2">
        <v>1</v>
      </c>
      <c r="BU128" s="2">
        <v>1</v>
      </c>
      <c r="BV128" s="2">
        <v>1</v>
      </c>
      <c r="BW128" s="2">
        <v>1</v>
      </c>
      <c r="BX128" s="2">
        <v>1</v>
      </c>
      <c r="BY128" s="2" t="s">
        <v>6</v>
      </c>
      <c r="BZ128" s="2">
        <v>118</v>
      </c>
      <c r="CA128" s="2">
        <v>63</v>
      </c>
      <c r="CB128" s="2"/>
      <c r="CC128" s="2"/>
      <c r="CD128" s="2"/>
      <c r="CE128" s="2"/>
      <c r="CF128" s="2">
        <v>0</v>
      </c>
      <c r="CG128" s="2">
        <v>0</v>
      </c>
      <c r="CH128" s="2"/>
      <c r="CI128" s="2"/>
      <c r="CJ128" s="2"/>
      <c r="CK128" s="2"/>
      <c r="CL128" s="2"/>
      <c r="CM128" s="2">
        <v>0</v>
      </c>
      <c r="CN128" s="2" t="s">
        <v>6</v>
      </c>
      <c r="CO128" s="2">
        <v>0</v>
      </c>
      <c r="CP128" s="2">
        <f t="shared" si="168"/>
        <v>78.3</v>
      </c>
      <c r="CQ128" s="2">
        <f t="shared" si="169"/>
        <v>49.56</v>
      </c>
      <c r="CR128" s="2">
        <f t="shared" si="170"/>
        <v>0</v>
      </c>
      <c r="CS128" s="2">
        <f t="shared" si="171"/>
        <v>0</v>
      </c>
      <c r="CT128" s="2">
        <f t="shared" si="172"/>
        <v>0</v>
      </c>
      <c r="CU128" s="2">
        <f t="shared" si="173"/>
        <v>0</v>
      </c>
      <c r="CV128" s="2">
        <f t="shared" si="174"/>
        <v>0</v>
      </c>
      <c r="CW128" s="2">
        <f t="shared" si="175"/>
        <v>0</v>
      </c>
      <c r="CX128" s="2">
        <f t="shared" si="176"/>
        <v>0</v>
      </c>
      <c r="CY128" s="2">
        <f t="shared" si="177"/>
        <v>0</v>
      </c>
      <c r="CZ128" s="2">
        <f t="shared" si="178"/>
        <v>0</v>
      </c>
      <c r="DA128" s="2"/>
      <c r="DB128" s="2"/>
      <c r="DC128" s="2" t="s">
        <v>6</v>
      </c>
      <c r="DD128" s="2" t="s">
        <v>6</v>
      </c>
      <c r="DE128" s="2" t="s">
        <v>6</v>
      </c>
      <c r="DF128" s="2" t="s">
        <v>6</v>
      </c>
      <c r="DG128" s="2" t="s">
        <v>6</v>
      </c>
      <c r="DH128" s="2" t="s">
        <v>6</v>
      </c>
      <c r="DI128" s="2" t="s">
        <v>6</v>
      </c>
      <c r="DJ128" s="2" t="s">
        <v>6</v>
      </c>
      <c r="DK128" s="2" t="s">
        <v>6</v>
      </c>
      <c r="DL128" s="2" t="s">
        <v>6</v>
      </c>
      <c r="DM128" s="2" t="s">
        <v>6</v>
      </c>
      <c r="DN128" s="2">
        <v>0</v>
      </c>
      <c r="DO128" s="2">
        <v>0</v>
      </c>
      <c r="DP128" s="2">
        <v>1</v>
      </c>
      <c r="DQ128" s="2">
        <v>1</v>
      </c>
      <c r="DR128" s="2"/>
      <c r="DS128" s="2"/>
      <c r="DT128" s="2"/>
      <c r="DU128" s="2">
        <v>1003</v>
      </c>
      <c r="DV128" s="2" t="s">
        <v>142</v>
      </c>
      <c r="DW128" s="2" t="s">
        <v>142</v>
      </c>
      <c r="DX128" s="2">
        <v>1</v>
      </c>
      <c r="DY128" s="2"/>
      <c r="DZ128" s="2"/>
      <c r="EA128" s="2"/>
      <c r="EB128" s="2"/>
      <c r="EC128" s="2"/>
      <c r="ED128" s="2"/>
      <c r="EE128" s="2">
        <v>16510487</v>
      </c>
      <c r="EF128" s="2">
        <v>2</v>
      </c>
      <c r="EG128" s="2" t="s">
        <v>20</v>
      </c>
      <c r="EH128" s="2">
        <v>0</v>
      </c>
      <c r="EI128" s="2" t="s">
        <v>6</v>
      </c>
      <c r="EJ128" s="2">
        <v>1</v>
      </c>
      <c r="EK128" s="2">
        <v>10001</v>
      </c>
      <c r="EL128" s="2" t="s">
        <v>193</v>
      </c>
      <c r="EM128" s="2" t="s">
        <v>194</v>
      </c>
      <c r="EN128" s="2"/>
      <c r="EO128" s="2" t="s">
        <v>6</v>
      </c>
      <c r="EP128" s="2"/>
      <c r="EQ128" s="2">
        <v>0</v>
      </c>
      <c r="ER128" s="2">
        <v>49.56</v>
      </c>
      <c r="ES128" s="2">
        <v>49.56</v>
      </c>
      <c r="ET128" s="2">
        <v>0</v>
      </c>
      <c r="EU128" s="2">
        <v>0</v>
      </c>
      <c r="EV128" s="2">
        <v>0</v>
      </c>
      <c r="EW128" s="2">
        <v>0</v>
      </c>
      <c r="EX128" s="2">
        <v>0</v>
      </c>
      <c r="EY128" s="2"/>
      <c r="EZ128" s="2"/>
      <c r="FA128" s="2"/>
      <c r="FB128" s="2"/>
      <c r="FC128" s="2"/>
      <c r="FD128" s="2"/>
      <c r="FE128" s="2"/>
      <c r="FF128" s="2"/>
      <c r="FG128" s="2"/>
      <c r="FH128" s="2"/>
      <c r="FI128" s="2"/>
      <c r="FJ128" s="2"/>
      <c r="FK128" s="2"/>
      <c r="FL128" s="2"/>
      <c r="FM128" s="2"/>
      <c r="FN128" s="2"/>
      <c r="FO128" s="2"/>
      <c r="FP128" s="2"/>
      <c r="FQ128" s="2">
        <v>0</v>
      </c>
      <c r="FR128" s="2">
        <f t="shared" si="179"/>
        <v>0</v>
      </c>
      <c r="FS128" s="2">
        <v>0</v>
      </c>
      <c r="FT128" s="2" t="s">
        <v>23</v>
      </c>
      <c r="FU128" s="2" t="s">
        <v>24</v>
      </c>
      <c r="FV128" s="2"/>
      <c r="FW128" s="2"/>
      <c r="FX128" s="2">
        <v>106.2</v>
      </c>
      <c r="FY128" s="2">
        <v>53.55</v>
      </c>
      <c r="FZ128" s="2"/>
      <c r="GA128" s="2" t="s">
        <v>6</v>
      </c>
      <c r="GB128" s="2"/>
      <c r="GC128" s="2"/>
      <c r="GD128" s="2">
        <v>0</v>
      </c>
      <c r="GE128" s="2"/>
      <c r="GF128" s="2">
        <v>-451614110</v>
      </c>
      <c r="GG128" s="2">
        <v>2</v>
      </c>
      <c r="GH128" s="2">
        <v>1</v>
      </c>
      <c r="GI128" s="2">
        <v>-2</v>
      </c>
      <c r="GJ128" s="2">
        <v>0</v>
      </c>
      <c r="GK128" s="2">
        <f>ROUND(R128*(R12)/100,2)</f>
        <v>0</v>
      </c>
      <c r="GL128" s="2">
        <f t="shared" si="180"/>
        <v>0</v>
      </c>
      <c r="GM128" s="2">
        <f t="shared" si="181"/>
        <v>78.3</v>
      </c>
      <c r="GN128" s="2">
        <f t="shared" si="182"/>
        <v>78.3</v>
      </c>
      <c r="GO128" s="2">
        <f t="shared" si="183"/>
        <v>0</v>
      </c>
      <c r="GP128" s="2">
        <f t="shared" si="184"/>
        <v>0</v>
      </c>
      <c r="GQ128" s="2"/>
      <c r="GR128" s="2">
        <v>0</v>
      </c>
      <c r="GS128" s="2">
        <v>3</v>
      </c>
      <c r="GT128" s="2">
        <v>0</v>
      </c>
      <c r="GU128" s="2" t="s">
        <v>6</v>
      </c>
      <c r="GV128" s="2">
        <f t="shared" si="185"/>
        <v>0</v>
      </c>
      <c r="GW128" s="2">
        <v>1</v>
      </c>
      <c r="GX128" s="2">
        <f t="shared" si="186"/>
        <v>0</v>
      </c>
      <c r="GY128" s="2"/>
      <c r="GZ128" s="2"/>
      <c r="HA128" s="2">
        <v>0</v>
      </c>
      <c r="HB128" s="2">
        <v>0</v>
      </c>
      <c r="HC128" s="2"/>
      <c r="HD128" s="2"/>
      <c r="HE128" s="2"/>
      <c r="HF128" s="2"/>
      <c r="HG128" s="2"/>
      <c r="HH128" s="2"/>
      <c r="HI128" s="2"/>
      <c r="HJ128" s="2"/>
      <c r="HK128" s="2"/>
      <c r="HL128" s="2"/>
      <c r="HM128" s="2"/>
      <c r="HN128" s="2"/>
      <c r="HO128" s="2"/>
      <c r="HP128" s="2"/>
      <c r="HQ128" s="2"/>
      <c r="HR128" s="2"/>
      <c r="HS128" s="2"/>
      <c r="HT128" s="2"/>
      <c r="HU128" s="2"/>
      <c r="HV128" s="2"/>
      <c r="HW128" s="2"/>
      <c r="HX128" s="2"/>
      <c r="HY128" s="2"/>
      <c r="HZ128" s="2"/>
      <c r="IA128" s="2"/>
      <c r="IB128" s="2"/>
      <c r="IC128" s="2"/>
      <c r="ID128" s="2"/>
      <c r="IE128" s="2"/>
      <c r="IF128" s="2"/>
      <c r="IG128" s="2"/>
      <c r="IH128" s="2"/>
      <c r="II128" s="2"/>
      <c r="IJ128" s="2"/>
      <c r="IK128" s="2">
        <v>0</v>
      </c>
      <c r="IL128" s="2"/>
      <c r="IM128" s="2"/>
      <c r="IN128" s="2"/>
      <c r="IO128" s="2"/>
      <c r="IP128" s="2"/>
      <c r="IQ128" s="2"/>
      <c r="IR128" s="2"/>
      <c r="IS128" s="2"/>
      <c r="IT128" s="2"/>
      <c r="IU128" s="2"/>
    </row>
    <row r="129" spans="1:255" x14ac:dyDescent="0.2">
      <c r="A129">
        <v>18</v>
      </c>
      <c r="B129">
        <v>1</v>
      </c>
      <c r="C129">
        <v>260</v>
      </c>
      <c r="E129" t="s">
        <v>206</v>
      </c>
      <c r="F129" t="s">
        <v>207</v>
      </c>
      <c r="G129" t="s">
        <v>208</v>
      </c>
      <c r="H129" t="s">
        <v>142</v>
      </c>
      <c r="I129">
        <f>I127*J129</f>
        <v>1.58</v>
      </c>
      <c r="J129">
        <v>100</v>
      </c>
      <c r="O129">
        <f t="shared" si="154"/>
        <v>558.30999999999995</v>
      </c>
      <c r="P129">
        <f t="shared" si="155"/>
        <v>558.30999999999995</v>
      </c>
      <c r="Q129">
        <f t="shared" si="156"/>
        <v>0</v>
      </c>
      <c r="R129">
        <f t="shared" si="157"/>
        <v>0</v>
      </c>
      <c r="S129">
        <f t="shared" si="158"/>
        <v>0</v>
      </c>
      <c r="T129">
        <f t="shared" si="159"/>
        <v>0</v>
      </c>
      <c r="U129">
        <f t="shared" si="160"/>
        <v>0</v>
      </c>
      <c r="V129">
        <f t="shared" si="161"/>
        <v>0</v>
      </c>
      <c r="W129">
        <f t="shared" si="162"/>
        <v>0</v>
      </c>
      <c r="X129">
        <f t="shared" si="163"/>
        <v>0</v>
      </c>
      <c r="Y129">
        <f t="shared" si="164"/>
        <v>0</v>
      </c>
      <c r="AA129">
        <v>16687824</v>
      </c>
      <c r="AB129">
        <f t="shared" si="165"/>
        <v>49.56</v>
      </c>
      <c r="AC129">
        <f t="shared" si="147"/>
        <v>49.56</v>
      </c>
      <c r="AD129">
        <f>ROUND((((ET129)-(EU129))+AE129),6)</f>
        <v>0</v>
      </c>
      <c r="AE129">
        <f>ROUND((EU129),6)</f>
        <v>0</v>
      </c>
      <c r="AF129">
        <f>ROUND((EV129),6)</f>
        <v>0</v>
      </c>
      <c r="AG129">
        <f t="shared" si="166"/>
        <v>0</v>
      </c>
      <c r="AH129">
        <f>(EW129)</f>
        <v>0</v>
      </c>
      <c r="AI129">
        <f>(EX129)</f>
        <v>0</v>
      </c>
      <c r="AJ129">
        <f t="shared" si="167"/>
        <v>0</v>
      </c>
      <c r="AK129">
        <v>49.56</v>
      </c>
      <c r="AL129">
        <v>49.56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106</v>
      </c>
      <c r="AU129">
        <v>54</v>
      </c>
      <c r="AV129">
        <v>1</v>
      </c>
      <c r="AW129">
        <v>1</v>
      </c>
      <c r="AZ129">
        <v>7.13</v>
      </c>
      <c r="BA129">
        <v>1</v>
      </c>
      <c r="BB129">
        <v>1</v>
      </c>
      <c r="BC129">
        <v>7.13</v>
      </c>
      <c r="BD129" t="s">
        <v>6</v>
      </c>
      <c r="BE129" t="s">
        <v>6</v>
      </c>
      <c r="BF129" t="s">
        <v>6</v>
      </c>
      <c r="BG129" t="s">
        <v>6</v>
      </c>
      <c r="BH129">
        <v>3</v>
      </c>
      <c r="BI129">
        <v>1</v>
      </c>
      <c r="BJ129" t="s">
        <v>209</v>
      </c>
      <c r="BM129">
        <v>10001</v>
      </c>
      <c r="BN129">
        <v>0</v>
      </c>
      <c r="BO129" t="s">
        <v>6</v>
      </c>
      <c r="BP129">
        <v>0</v>
      </c>
      <c r="BQ129">
        <v>2</v>
      </c>
      <c r="BR129">
        <v>0</v>
      </c>
      <c r="BS129">
        <v>1</v>
      </c>
      <c r="BT129">
        <v>1</v>
      </c>
      <c r="BU129">
        <v>1</v>
      </c>
      <c r="BV129">
        <v>1</v>
      </c>
      <c r="BW129">
        <v>1</v>
      </c>
      <c r="BX129">
        <v>1</v>
      </c>
      <c r="BY129" t="s">
        <v>6</v>
      </c>
      <c r="BZ129">
        <v>118</v>
      </c>
      <c r="CA129">
        <v>63</v>
      </c>
      <c r="CF129">
        <v>0</v>
      </c>
      <c r="CG129">
        <v>0</v>
      </c>
      <c r="CM129">
        <v>0</v>
      </c>
      <c r="CN129" t="s">
        <v>6</v>
      </c>
      <c r="CO129">
        <v>0</v>
      </c>
      <c r="CP129">
        <f t="shared" si="168"/>
        <v>558.30999999999995</v>
      </c>
      <c r="CQ129">
        <f t="shared" si="169"/>
        <v>353.36279999999999</v>
      </c>
      <c r="CR129">
        <f t="shared" si="170"/>
        <v>0</v>
      </c>
      <c r="CS129">
        <f t="shared" si="171"/>
        <v>0</v>
      </c>
      <c r="CT129">
        <f t="shared" si="172"/>
        <v>0</v>
      </c>
      <c r="CU129">
        <f t="shared" si="173"/>
        <v>0</v>
      </c>
      <c r="CV129">
        <f t="shared" si="174"/>
        <v>0</v>
      </c>
      <c r="CW129">
        <f t="shared" si="175"/>
        <v>0</v>
      </c>
      <c r="CX129">
        <f t="shared" si="176"/>
        <v>0</v>
      </c>
      <c r="CY129">
        <f t="shared" si="177"/>
        <v>0</v>
      </c>
      <c r="CZ129">
        <f t="shared" si="178"/>
        <v>0</v>
      </c>
      <c r="DC129" t="s">
        <v>6</v>
      </c>
      <c r="DD129" t="s">
        <v>6</v>
      </c>
      <c r="DE129" t="s">
        <v>6</v>
      </c>
      <c r="DF129" t="s">
        <v>6</v>
      </c>
      <c r="DG129" t="s">
        <v>6</v>
      </c>
      <c r="DH129" t="s">
        <v>6</v>
      </c>
      <c r="DI129" t="s">
        <v>6</v>
      </c>
      <c r="DJ129" t="s">
        <v>6</v>
      </c>
      <c r="DK129" t="s">
        <v>6</v>
      </c>
      <c r="DL129" t="s">
        <v>6</v>
      </c>
      <c r="DM129" t="s">
        <v>6</v>
      </c>
      <c r="DN129">
        <v>0</v>
      </c>
      <c r="DO129">
        <v>0</v>
      </c>
      <c r="DP129">
        <v>1</v>
      </c>
      <c r="DQ129">
        <v>1</v>
      </c>
      <c r="DU129">
        <v>1003</v>
      </c>
      <c r="DV129" t="s">
        <v>142</v>
      </c>
      <c r="DW129" t="s">
        <v>142</v>
      </c>
      <c r="DX129">
        <v>1</v>
      </c>
      <c r="EE129">
        <v>16510487</v>
      </c>
      <c r="EF129">
        <v>2</v>
      </c>
      <c r="EG129" t="s">
        <v>20</v>
      </c>
      <c r="EH129">
        <v>0</v>
      </c>
      <c r="EI129" t="s">
        <v>6</v>
      </c>
      <c r="EJ129">
        <v>1</v>
      </c>
      <c r="EK129">
        <v>10001</v>
      </c>
      <c r="EL129" t="s">
        <v>193</v>
      </c>
      <c r="EM129" t="s">
        <v>194</v>
      </c>
      <c r="EO129" t="s">
        <v>6</v>
      </c>
      <c r="EQ129">
        <v>0</v>
      </c>
      <c r="ER129">
        <v>49.56</v>
      </c>
      <c r="ES129">
        <v>49.56</v>
      </c>
      <c r="ET129">
        <v>0</v>
      </c>
      <c r="EU129">
        <v>0</v>
      </c>
      <c r="EV129">
        <v>0</v>
      </c>
      <c r="EW129">
        <v>0</v>
      </c>
      <c r="EX129">
        <v>0</v>
      </c>
      <c r="FQ129">
        <v>0</v>
      </c>
      <c r="FR129">
        <f t="shared" si="179"/>
        <v>0</v>
      </c>
      <c r="FS129">
        <v>0</v>
      </c>
      <c r="FT129" t="s">
        <v>23</v>
      </c>
      <c r="FU129" t="s">
        <v>24</v>
      </c>
      <c r="FX129">
        <v>106.2</v>
      </c>
      <c r="FY129">
        <v>53.55</v>
      </c>
      <c r="GA129" t="s">
        <v>6</v>
      </c>
      <c r="GD129">
        <v>0</v>
      </c>
      <c r="GF129">
        <v>-451614110</v>
      </c>
      <c r="GG129">
        <v>1</v>
      </c>
      <c r="GH129">
        <v>1</v>
      </c>
      <c r="GI129">
        <v>4</v>
      </c>
      <c r="GJ129">
        <v>0</v>
      </c>
      <c r="GK129">
        <f>ROUND(R129*(S12)/100,2)</f>
        <v>0</v>
      </c>
      <c r="GL129">
        <f t="shared" si="180"/>
        <v>0</v>
      </c>
      <c r="GM129">
        <f t="shared" si="181"/>
        <v>558.30999999999995</v>
      </c>
      <c r="GN129">
        <f t="shared" si="182"/>
        <v>558.30999999999995</v>
      </c>
      <c r="GO129">
        <f t="shared" si="183"/>
        <v>0</v>
      </c>
      <c r="GP129">
        <f t="shared" si="184"/>
        <v>0</v>
      </c>
      <c r="GR129">
        <v>0</v>
      </c>
      <c r="GS129">
        <v>3</v>
      </c>
      <c r="GT129">
        <v>0</v>
      </c>
      <c r="GU129" t="s">
        <v>6</v>
      </c>
      <c r="GV129">
        <f t="shared" si="185"/>
        <v>0</v>
      </c>
      <c r="GW129">
        <v>1</v>
      </c>
      <c r="GX129">
        <f t="shared" si="186"/>
        <v>0</v>
      </c>
      <c r="HA129">
        <v>0</v>
      </c>
      <c r="HB129">
        <v>0</v>
      </c>
      <c r="IK129">
        <v>0</v>
      </c>
    </row>
    <row r="130" spans="1:255" x14ac:dyDescent="0.2">
      <c r="A130" s="2">
        <v>17</v>
      </c>
      <c r="B130" s="2">
        <v>1</v>
      </c>
      <c r="C130" s="2">
        <f>ROW(SmtRes!A269)</f>
        <v>269</v>
      </c>
      <c r="D130" s="2">
        <f>ROW(EtalonRes!A251)</f>
        <v>251</v>
      </c>
      <c r="E130" s="2" t="s">
        <v>210</v>
      </c>
      <c r="F130" s="2" t="s">
        <v>211</v>
      </c>
      <c r="G130" s="2" t="s">
        <v>212</v>
      </c>
      <c r="H130" s="2" t="s">
        <v>18</v>
      </c>
      <c r="I130" s="2">
        <f>ROUND(0.32/100,9)</f>
        <v>3.2000000000000002E-3</v>
      </c>
      <c r="J130" s="2">
        <v>0</v>
      </c>
      <c r="K130" s="2"/>
      <c r="L130" s="2"/>
      <c r="M130" s="2"/>
      <c r="N130" s="2"/>
      <c r="O130" s="2">
        <f t="shared" si="154"/>
        <v>32.08</v>
      </c>
      <c r="P130" s="2">
        <f t="shared" si="155"/>
        <v>28.45</v>
      </c>
      <c r="Q130" s="2">
        <f t="shared" si="156"/>
        <v>0.09</v>
      </c>
      <c r="R130" s="2">
        <f t="shared" si="157"/>
        <v>0.01</v>
      </c>
      <c r="S130" s="2">
        <f t="shared" si="158"/>
        <v>3.54</v>
      </c>
      <c r="T130" s="2">
        <f t="shared" si="159"/>
        <v>0</v>
      </c>
      <c r="U130" s="2">
        <f t="shared" si="160"/>
        <v>0.41492000000000001</v>
      </c>
      <c r="V130" s="2">
        <f t="shared" si="161"/>
        <v>1.0800000000000002E-3</v>
      </c>
      <c r="W130" s="2">
        <f t="shared" si="162"/>
        <v>0</v>
      </c>
      <c r="X130" s="2">
        <f t="shared" si="163"/>
        <v>3.83</v>
      </c>
      <c r="Y130" s="2">
        <f t="shared" si="164"/>
        <v>1.95</v>
      </c>
      <c r="Z130" s="2"/>
      <c r="AA130" s="2">
        <v>16687810</v>
      </c>
      <c r="AB130" s="2">
        <f t="shared" si="165"/>
        <v>10023.954</v>
      </c>
      <c r="AC130" s="2">
        <f t="shared" si="147"/>
        <v>8890.58</v>
      </c>
      <c r="AD130" s="2">
        <f>ROUND(((((ET130*1.25))-((EU130*1.25)))+AE130),6)</f>
        <v>27.35</v>
      </c>
      <c r="AE130" s="2">
        <f>ROUND(((EU130*1.25)),6)</f>
        <v>4.3875000000000002</v>
      </c>
      <c r="AF130" s="2">
        <f>ROUND(((EV130*1.15)),6)</f>
        <v>1106.0239999999999</v>
      </c>
      <c r="AG130" s="2">
        <f t="shared" si="166"/>
        <v>0</v>
      </c>
      <c r="AH130" s="2">
        <f>((EW130*1.15))</f>
        <v>129.66249999999999</v>
      </c>
      <c r="AI130" s="2">
        <f>((EX130*1.25))</f>
        <v>0.33750000000000002</v>
      </c>
      <c r="AJ130" s="2">
        <f t="shared" si="167"/>
        <v>0</v>
      </c>
      <c r="AK130" s="2">
        <v>9874.2199999999993</v>
      </c>
      <c r="AL130" s="2">
        <v>8890.58</v>
      </c>
      <c r="AM130" s="2">
        <v>21.88</v>
      </c>
      <c r="AN130" s="2">
        <v>3.51</v>
      </c>
      <c r="AO130" s="2">
        <v>961.76</v>
      </c>
      <c r="AP130" s="2">
        <v>0</v>
      </c>
      <c r="AQ130" s="2">
        <v>112.75</v>
      </c>
      <c r="AR130" s="2">
        <v>0.27</v>
      </c>
      <c r="AS130" s="2">
        <v>0</v>
      </c>
      <c r="AT130" s="2">
        <v>108</v>
      </c>
      <c r="AU130" s="2">
        <v>55</v>
      </c>
      <c r="AV130" s="2">
        <v>1</v>
      </c>
      <c r="AW130" s="2">
        <v>1</v>
      </c>
      <c r="AX130" s="2"/>
      <c r="AY130" s="2"/>
      <c r="AZ130" s="2">
        <v>1</v>
      </c>
      <c r="BA130" s="2">
        <v>1</v>
      </c>
      <c r="BB130" s="2">
        <v>1</v>
      </c>
      <c r="BC130" s="2">
        <v>1</v>
      </c>
      <c r="BD130" s="2" t="s">
        <v>6</v>
      </c>
      <c r="BE130" s="2" t="s">
        <v>6</v>
      </c>
      <c r="BF130" s="2" t="s">
        <v>6</v>
      </c>
      <c r="BG130" s="2" t="s">
        <v>6</v>
      </c>
      <c r="BH130" s="2">
        <v>0</v>
      </c>
      <c r="BI130" s="2">
        <v>1</v>
      </c>
      <c r="BJ130" s="2" t="s">
        <v>213</v>
      </c>
      <c r="BK130" s="2"/>
      <c r="BL130" s="2"/>
      <c r="BM130" s="2">
        <v>12001</v>
      </c>
      <c r="BN130" s="2">
        <v>0</v>
      </c>
      <c r="BO130" s="2" t="s">
        <v>6</v>
      </c>
      <c r="BP130" s="2">
        <v>0</v>
      </c>
      <c r="BQ130" s="2">
        <v>2</v>
      </c>
      <c r="BR130" s="2">
        <v>0</v>
      </c>
      <c r="BS130" s="2">
        <v>1</v>
      </c>
      <c r="BT130" s="2">
        <v>1</v>
      </c>
      <c r="BU130" s="2">
        <v>1</v>
      </c>
      <c r="BV130" s="2">
        <v>1</v>
      </c>
      <c r="BW130" s="2">
        <v>1</v>
      </c>
      <c r="BX130" s="2">
        <v>1</v>
      </c>
      <c r="BY130" s="2" t="s">
        <v>6</v>
      </c>
      <c r="BZ130" s="2">
        <v>120</v>
      </c>
      <c r="CA130" s="2">
        <v>65</v>
      </c>
      <c r="CB130" s="2"/>
      <c r="CC130" s="2"/>
      <c r="CD130" s="2"/>
      <c r="CE130" s="2"/>
      <c r="CF130" s="2">
        <v>0</v>
      </c>
      <c r="CG130" s="2">
        <v>0</v>
      </c>
      <c r="CH130" s="2"/>
      <c r="CI130" s="2"/>
      <c r="CJ130" s="2"/>
      <c r="CK130" s="2"/>
      <c r="CL130" s="2"/>
      <c r="CM130" s="2">
        <v>0</v>
      </c>
      <c r="CN130" s="2" t="s">
        <v>658</v>
      </c>
      <c r="CO130" s="2">
        <v>0</v>
      </c>
      <c r="CP130" s="2">
        <f t="shared" si="168"/>
        <v>32.08</v>
      </c>
      <c r="CQ130" s="2">
        <f t="shared" si="169"/>
        <v>8890.58</v>
      </c>
      <c r="CR130" s="2">
        <f t="shared" si="170"/>
        <v>27.35</v>
      </c>
      <c r="CS130" s="2">
        <f t="shared" si="171"/>
        <v>4.3875000000000002</v>
      </c>
      <c r="CT130" s="2">
        <f t="shared" si="172"/>
        <v>1106.0239999999999</v>
      </c>
      <c r="CU130" s="2">
        <f t="shared" si="173"/>
        <v>0</v>
      </c>
      <c r="CV130" s="2">
        <f t="shared" si="174"/>
        <v>129.66249999999999</v>
      </c>
      <c r="CW130" s="2">
        <f t="shared" si="175"/>
        <v>0.33750000000000002</v>
      </c>
      <c r="CX130" s="2">
        <f t="shared" si="176"/>
        <v>0</v>
      </c>
      <c r="CY130" s="2">
        <f t="shared" si="177"/>
        <v>3.8339999999999996</v>
      </c>
      <c r="CZ130" s="2">
        <f t="shared" si="178"/>
        <v>1.9524999999999999</v>
      </c>
      <c r="DA130" s="2"/>
      <c r="DB130" s="2"/>
      <c r="DC130" s="2" t="s">
        <v>6</v>
      </c>
      <c r="DD130" s="2" t="s">
        <v>6</v>
      </c>
      <c r="DE130" s="2" t="s">
        <v>68</v>
      </c>
      <c r="DF130" s="2" t="s">
        <v>68</v>
      </c>
      <c r="DG130" s="2" t="s">
        <v>69</v>
      </c>
      <c r="DH130" s="2" t="s">
        <v>6</v>
      </c>
      <c r="DI130" s="2" t="s">
        <v>69</v>
      </c>
      <c r="DJ130" s="2" t="s">
        <v>68</v>
      </c>
      <c r="DK130" s="2" t="s">
        <v>6</v>
      </c>
      <c r="DL130" s="2" t="s">
        <v>6</v>
      </c>
      <c r="DM130" s="2" t="s">
        <v>6</v>
      </c>
      <c r="DN130" s="2">
        <v>0</v>
      </c>
      <c r="DO130" s="2">
        <v>0</v>
      </c>
      <c r="DP130" s="2">
        <v>1</v>
      </c>
      <c r="DQ130" s="2">
        <v>1</v>
      </c>
      <c r="DR130" s="2"/>
      <c r="DS130" s="2"/>
      <c r="DT130" s="2"/>
      <c r="DU130" s="2">
        <v>1005</v>
      </c>
      <c r="DV130" s="2" t="s">
        <v>18</v>
      </c>
      <c r="DW130" s="2" t="s">
        <v>18</v>
      </c>
      <c r="DX130" s="2">
        <v>100</v>
      </c>
      <c r="DY130" s="2"/>
      <c r="DZ130" s="2"/>
      <c r="EA130" s="2"/>
      <c r="EB130" s="2"/>
      <c r="EC130" s="2"/>
      <c r="ED130" s="2"/>
      <c r="EE130" s="2">
        <v>16510489</v>
      </c>
      <c r="EF130" s="2">
        <v>2</v>
      </c>
      <c r="EG130" s="2" t="s">
        <v>20</v>
      </c>
      <c r="EH130" s="2">
        <v>0</v>
      </c>
      <c r="EI130" s="2" t="s">
        <v>6</v>
      </c>
      <c r="EJ130" s="2">
        <v>1</v>
      </c>
      <c r="EK130" s="2">
        <v>12001</v>
      </c>
      <c r="EL130" s="2" t="s">
        <v>214</v>
      </c>
      <c r="EM130" s="2" t="s">
        <v>215</v>
      </c>
      <c r="EN130" s="2"/>
      <c r="EO130" s="2" t="s">
        <v>72</v>
      </c>
      <c r="EP130" s="2"/>
      <c r="EQ130" s="2">
        <v>0</v>
      </c>
      <c r="ER130" s="2">
        <v>9874.2199999999993</v>
      </c>
      <c r="ES130" s="2">
        <v>8890.58</v>
      </c>
      <c r="ET130" s="2">
        <v>21.88</v>
      </c>
      <c r="EU130" s="2">
        <v>3.51</v>
      </c>
      <c r="EV130" s="2">
        <v>961.76</v>
      </c>
      <c r="EW130" s="2">
        <v>112.75</v>
      </c>
      <c r="EX130" s="2">
        <v>0.27</v>
      </c>
      <c r="EY130" s="2">
        <v>0</v>
      </c>
      <c r="EZ130" s="2"/>
      <c r="FA130" s="2"/>
      <c r="FB130" s="2"/>
      <c r="FC130" s="2"/>
      <c r="FD130" s="2"/>
      <c r="FE130" s="2"/>
      <c r="FF130" s="2"/>
      <c r="FG130" s="2"/>
      <c r="FH130" s="2"/>
      <c r="FI130" s="2"/>
      <c r="FJ130" s="2"/>
      <c r="FK130" s="2"/>
      <c r="FL130" s="2"/>
      <c r="FM130" s="2"/>
      <c r="FN130" s="2"/>
      <c r="FO130" s="2"/>
      <c r="FP130" s="2"/>
      <c r="FQ130" s="2">
        <v>0</v>
      </c>
      <c r="FR130" s="2">
        <f t="shared" si="179"/>
        <v>0</v>
      </c>
      <c r="FS130" s="2">
        <v>0</v>
      </c>
      <c r="FT130" s="2" t="s">
        <v>23</v>
      </c>
      <c r="FU130" s="2" t="s">
        <v>24</v>
      </c>
      <c r="FV130" s="2"/>
      <c r="FW130" s="2"/>
      <c r="FX130" s="2">
        <v>108</v>
      </c>
      <c r="FY130" s="2">
        <v>55.25</v>
      </c>
      <c r="FZ130" s="2"/>
      <c r="GA130" s="2" t="s">
        <v>6</v>
      </c>
      <c r="GB130" s="2"/>
      <c r="GC130" s="2"/>
      <c r="GD130" s="2">
        <v>0</v>
      </c>
      <c r="GE130" s="2"/>
      <c r="GF130" s="2">
        <v>-1197977700</v>
      </c>
      <c r="GG130" s="2">
        <v>2</v>
      </c>
      <c r="GH130" s="2">
        <v>1</v>
      </c>
      <c r="GI130" s="2">
        <v>-2</v>
      </c>
      <c r="GJ130" s="2">
        <v>0</v>
      </c>
      <c r="GK130" s="2">
        <f>ROUND(R130*(R12)/100,2)</f>
        <v>0</v>
      </c>
      <c r="GL130" s="2">
        <f t="shared" si="180"/>
        <v>0</v>
      </c>
      <c r="GM130" s="2">
        <f t="shared" si="181"/>
        <v>37.86</v>
      </c>
      <c r="GN130" s="2">
        <f t="shared" si="182"/>
        <v>37.86</v>
      </c>
      <c r="GO130" s="2">
        <f t="shared" si="183"/>
        <v>0</v>
      </c>
      <c r="GP130" s="2">
        <f t="shared" si="184"/>
        <v>0</v>
      </c>
      <c r="GQ130" s="2"/>
      <c r="GR130" s="2">
        <v>0</v>
      </c>
      <c r="GS130" s="2">
        <v>3</v>
      </c>
      <c r="GT130" s="2">
        <v>0</v>
      </c>
      <c r="GU130" s="2" t="s">
        <v>6</v>
      </c>
      <c r="GV130" s="2">
        <f t="shared" si="185"/>
        <v>0</v>
      </c>
      <c r="GW130" s="2">
        <v>1</v>
      </c>
      <c r="GX130" s="2">
        <f t="shared" si="186"/>
        <v>0</v>
      </c>
      <c r="GY130" s="2"/>
      <c r="GZ130" s="2"/>
      <c r="HA130" s="2">
        <v>0</v>
      </c>
      <c r="HB130" s="2">
        <v>0</v>
      </c>
      <c r="HC130" s="2"/>
      <c r="HD130" s="2"/>
      <c r="HE130" s="2"/>
      <c r="HF130" s="2"/>
      <c r="HG130" s="2"/>
      <c r="HH130" s="2"/>
      <c r="HI130" s="2"/>
      <c r="HJ130" s="2"/>
      <c r="HK130" s="2"/>
      <c r="HL130" s="2"/>
      <c r="HM130" s="2"/>
      <c r="HN130" s="2"/>
      <c r="HO130" s="2"/>
      <c r="HP130" s="2"/>
      <c r="HQ130" s="2"/>
      <c r="HR130" s="2"/>
      <c r="HS130" s="2"/>
      <c r="HT130" s="2"/>
      <c r="HU130" s="2"/>
      <c r="HV130" s="2"/>
      <c r="HW130" s="2"/>
      <c r="HX130" s="2"/>
      <c r="HY130" s="2"/>
      <c r="HZ130" s="2"/>
      <c r="IA130" s="2"/>
      <c r="IB130" s="2"/>
      <c r="IC130" s="2"/>
      <c r="ID130" s="2"/>
      <c r="IE130" s="2"/>
      <c r="IF130" s="2"/>
      <c r="IG130" s="2"/>
      <c r="IH130" s="2"/>
      <c r="II130" s="2"/>
      <c r="IJ130" s="2"/>
      <c r="IK130" s="2">
        <v>0</v>
      </c>
      <c r="IL130" s="2"/>
      <c r="IM130" s="2"/>
      <c r="IN130" s="2"/>
      <c r="IO130" s="2"/>
      <c r="IP130" s="2"/>
      <c r="IQ130" s="2"/>
      <c r="IR130" s="2"/>
      <c r="IS130" s="2"/>
      <c r="IT130" s="2"/>
      <c r="IU130" s="2"/>
    </row>
    <row r="131" spans="1:255" x14ac:dyDescent="0.2">
      <c r="A131">
        <v>17</v>
      </c>
      <c r="B131">
        <v>1</v>
      </c>
      <c r="C131">
        <f>ROW(SmtRes!A276)</f>
        <v>276</v>
      </c>
      <c r="D131">
        <f>ROW(EtalonRes!A258)</f>
        <v>258</v>
      </c>
      <c r="E131" t="s">
        <v>210</v>
      </c>
      <c r="F131" t="s">
        <v>211</v>
      </c>
      <c r="G131" t="s">
        <v>212</v>
      </c>
      <c r="H131" t="s">
        <v>18</v>
      </c>
      <c r="I131">
        <f>ROUND(0.32/100,9)</f>
        <v>3.2000000000000002E-3</v>
      </c>
      <c r="J131">
        <v>0</v>
      </c>
      <c r="O131">
        <f t="shared" si="154"/>
        <v>228.71</v>
      </c>
      <c r="P131">
        <f t="shared" si="155"/>
        <v>202.85</v>
      </c>
      <c r="Q131">
        <f t="shared" si="156"/>
        <v>0.62</v>
      </c>
      <c r="R131">
        <f t="shared" si="157"/>
        <v>0.1</v>
      </c>
      <c r="S131">
        <f t="shared" si="158"/>
        <v>25.24</v>
      </c>
      <c r="T131">
        <f t="shared" si="159"/>
        <v>0</v>
      </c>
      <c r="U131">
        <f t="shared" si="160"/>
        <v>0.41492000000000001</v>
      </c>
      <c r="V131">
        <f t="shared" si="161"/>
        <v>1.0800000000000002E-3</v>
      </c>
      <c r="W131">
        <f t="shared" si="162"/>
        <v>0</v>
      </c>
      <c r="X131">
        <f t="shared" si="163"/>
        <v>27.37</v>
      </c>
      <c r="Y131">
        <f t="shared" si="164"/>
        <v>13.94</v>
      </c>
      <c r="AA131">
        <v>16687824</v>
      </c>
      <c r="AB131">
        <f t="shared" si="165"/>
        <v>10023.954</v>
      </c>
      <c r="AC131">
        <f t="shared" si="147"/>
        <v>8890.58</v>
      </c>
      <c r="AD131">
        <f>ROUND(((((ET131*1.25))-((EU131*1.25)))+AE131),6)</f>
        <v>27.35</v>
      </c>
      <c r="AE131">
        <f>ROUND(((EU131*1.25)),6)</f>
        <v>4.3875000000000002</v>
      </c>
      <c r="AF131">
        <f>ROUND(((EV131*1.15)),6)</f>
        <v>1106.0239999999999</v>
      </c>
      <c r="AG131">
        <f t="shared" si="166"/>
        <v>0</v>
      </c>
      <c r="AH131">
        <f>((EW131*1.15))</f>
        <v>129.66249999999999</v>
      </c>
      <c r="AI131">
        <f>((EX131*1.25))</f>
        <v>0.33750000000000002</v>
      </c>
      <c r="AJ131">
        <f t="shared" si="167"/>
        <v>0</v>
      </c>
      <c r="AK131">
        <v>9874.2199999999993</v>
      </c>
      <c r="AL131">
        <v>8890.58</v>
      </c>
      <c r="AM131">
        <v>21.88</v>
      </c>
      <c r="AN131">
        <v>3.51</v>
      </c>
      <c r="AO131">
        <v>961.76</v>
      </c>
      <c r="AP131">
        <v>0</v>
      </c>
      <c r="AQ131">
        <v>112.75</v>
      </c>
      <c r="AR131">
        <v>0.27</v>
      </c>
      <c r="AS131">
        <v>0</v>
      </c>
      <c r="AT131">
        <v>108</v>
      </c>
      <c r="AU131">
        <v>55</v>
      </c>
      <c r="AV131">
        <v>1</v>
      </c>
      <c r="AW131">
        <v>1</v>
      </c>
      <c r="AZ131">
        <v>7.13</v>
      </c>
      <c r="BA131">
        <v>7.13</v>
      </c>
      <c r="BB131">
        <v>7.13</v>
      </c>
      <c r="BC131">
        <v>7.13</v>
      </c>
      <c r="BD131" t="s">
        <v>6</v>
      </c>
      <c r="BE131" t="s">
        <v>6</v>
      </c>
      <c r="BF131" t="s">
        <v>6</v>
      </c>
      <c r="BG131" t="s">
        <v>6</v>
      </c>
      <c r="BH131">
        <v>0</v>
      </c>
      <c r="BI131">
        <v>1</v>
      </c>
      <c r="BJ131" t="s">
        <v>213</v>
      </c>
      <c r="BM131">
        <v>12001</v>
      </c>
      <c r="BN131">
        <v>0</v>
      </c>
      <c r="BO131" t="s">
        <v>6</v>
      </c>
      <c r="BP131">
        <v>0</v>
      </c>
      <c r="BQ131">
        <v>2</v>
      </c>
      <c r="BR131">
        <v>0</v>
      </c>
      <c r="BS131">
        <v>7.13</v>
      </c>
      <c r="BT131">
        <v>1</v>
      </c>
      <c r="BU131">
        <v>1</v>
      </c>
      <c r="BV131">
        <v>1</v>
      </c>
      <c r="BW131">
        <v>1</v>
      </c>
      <c r="BX131">
        <v>1</v>
      </c>
      <c r="BY131" t="s">
        <v>6</v>
      </c>
      <c r="BZ131">
        <v>120</v>
      </c>
      <c r="CA131">
        <v>65</v>
      </c>
      <c r="CF131">
        <v>0</v>
      </c>
      <c r="CG131">
        <v>0</v>
      </c>
      <c r="CM131">
        <v>0</v>
      </c>
      <c r="CN131" t="s">
        <v>658</v>
      </c>
      <c r="CO131">
        <v>0</v>
      </c>
      <c r="CP131">
        <f t="shared" si="168"/>
        <v>228.71</v>
      </c>
      <c r="CQ131">
        <f t="shared" si="169"/>
        <v>63389.835399999996</v>
      </c>
      <c r="CR131">
        <f t="shared" si="170"/>
        <v>195.00550000000001</v>
      </c>
      <c r="CS131">
        <f t="shared" si="171"/>
        <v>31.282875000000001</v>
      </c>
      <c r="CT131">
        <f t="shared" si="172"/>
        <v>7885.9511199999988</v>
      </c>
      <c r="CU131">
        <f t="shared" si="173"/>
        <v>0</v>
      </c>
      <c r="CV131">
        <f t="shared" si="174"/>
        <v>129.66249999999999</v>
      </c>
      <c r="CW131">
        <f t="shared" si="175"/>
        <v>0.33750000000000002</v>
      </c>
      <c r="CX131">
        <f t="shared" si="176"/>
        <v>0</v>
      </c>
      <c r="CY131">
        <f t="shared" si="177"/>
        <v>27.367199999999997</v>
      </c>
      <c r="CZ131">
        <f t="shared" si="178"/>
        <v>13.937000000000001</v>
      </c>
      <c r="DC131" t="s">
        <v>6</v>
      </c>
      <c r="DD131" t="s">
        <v>6</v>
      </c>
      <c r="DE131" t="s">
        <v>68</v>
      </c>
      <c r="DF131" t="s">
        <v>68</v>
      </c>
      <c r="DG131" t="s">
        <v>69</v>
      </c>
      <c r="DH131" t="s">
        <v>6</v>
      </c>
      <c r="DI131" t="s">
        <v>69</v>
      </c>
      <c r="DJ131" t="s">
        <v>68</v>
      </c>
      <c r="DK131" t="s">
        <v>6</v>
      </c>
      <c r="DL131" t="s">
        <v>6</v>
      </c>
      <c r="DM131" t="s">
        <v>6</v>
      </c>
      <c r="DN131">
        <v>0</v>
      </c>
      <c r="DO131">
        <v>0</v>
      </c>
      <c r="DP131">
        <v>1</v>
      </c>
      <c r="DQ131">
        <v>1</v>
      </c>
      <c r="DU131">
        <v>1005</v>
      </c>
      <c r="DV131" t="s">
        <v>18</v>
      </c>
      <c r="DW131" t="s">
        <v>18</v>
      </c>
      <c r="DX131">
        <v>100</v>
      </c>
      <c r="EE131">
        <v>16510489</v>
      </c>
      <c r="EF131">
        <v>2</v>
      </c>
      <c r="EG131" t="s">
        <v>20</v>
      </c>
      <c r="EH131">
        <v>0</v>
      </c>
      <c r="EI131" t="s">
        <v>6</v>
      </c>
      <c r="EJ131">
        <v>1</v>
      </c>
      <c r="EK131">
        <v>12001</v>
      </c>
      <c r="EL131" t="s">
        <v>214</v>
      </c>
      <c r="EM131" t="s">
        <v>215</v>
      </c>
      <c r="EO131" t="s">
        <v>72</v>
      </c>
      <c r="EQ131">
        <v>0</v>
      </c>
      <c r="ER131">
        <v>9874.2199999999993</v>
      </c>
      <c r="ES131">
        <v>8890.58</v>
      </c>
      <c r="ET131">
        <v>21.88</v>
      </c>
      <c r="EU131">
        <v>3.51</v>
      </c>
      <c r="EV131">
        <v>961.76</v>
      </c>
      <c r="EW131">
        <v>112.75</v>
      </c>
      <c r="EX131">
        <v>0.27</v>
      </c>
      <c r="EY131">
        <v>0</v>
      </c>
      <c r="FQ131">
        <v>0</v>
      </c>
      <c r="FR131">
        <f t="shared" si="179"/>
        <v>0</v>
      </c>
      <c r="FS131">
        <v>0</v>
      </c>
      <c r="FT131" t="s">
        <v>23</v>
      </c>
      <c r="FU131" t="s">
        <v>24</v>
      </c>
      <c r="FX131">
        <v>108</v>
      </c>
      <c r="FY131">
        <v>55.25</v>
      </c>
      <c r="GA131" t="s">
        <v>6</v>
      </c>
      <c r="GD131">
        <v>0</v>
      </c>
      <c r="GF131">
        <v>-1197977700</v>
      </c>
      <c r="GG131">
        <v>1</v>
      </c>
      <c r="GH131">
        <v>1</v>
      </c>
      <c r="GI131">
        <v>4</v>
      </c>
      <c r="GJ131">
        <v>0</v>
      </c>
      <c r="GK131">
        <f>ROUND(R131*(S12)/100,2)</f>
        <v>0</v>
      </c>
      <c r="GL131">
        <f t="shared" si="180"/>
        <v>0</v>
      </c>
      <c r="GM131">
        <f t="shared" si="181"/>
        <v>270.02</v>
      </c>
      <c r="GN131">
        <f t="shared" si="182"/>
        <v>270.02</v>
      </c>
      <c r="GO131">
        <f t="shared" si="183"/>
        <v>0</v>
      </c>
      <c r="GP131">
        <f t="shared" si="184"/>
        <v>0</v>
      </c>
      <c r="GR131">
        <v>0</v>
      </c>
      <c r="GS131">
        <v>3</v>
      </c>
      <c r="GT131">
        <v>0</v>
      </c>
      <c r="GU131" t="s">
        <v>6</v>
      </c>
      <c r="GV131">
        <f t="shared" si="185"/>
        <v>0</v>
      </c>
      <c r="GW131">
        <v>1</v>
      </c>
      <c r="GX131">
        <f t="shared" si="186"/>
        <v>0</v>
      </c>
      <c r="HA131">
        <v>0</v>
      </c>
      <c r="HB131">
        <v>0</v>
      </c>
      <c r="IK131">
        <v>0</v>
      </c>
    </row>
    <row r="132" spans="1:255" x14ac:dyDescent="0.2">
      <c r="A132" s="2">
        <v>17</v>
      </c>
      <c r="B132" s="2">
        <v>1</v>
      </c>
      <c r="C132" s="2">
        <f>ROW(SmtRes!A287)</f>
        <v>287</v>
      </c>
      <c r="D132" s="2">
        <f>ROW(EtalonRes!A266)</f>
        <v>266</v>
      </c>
      <c r="E132" s="2" t="s">
        <v>216</v>
      </c>
      <c r="F132" s="2" t="s">
        <v>217</v>
      </c>
      <c r="G132" s="2" t="s">
        <v>218</v>
      </c>
      <c r="H132" s="2" t="s">
        <v>18</v>
      </c>
      <c r="I132" s="2">
        <f>ROUND(1.81/100,9)</f>
        <v>1.8100000000000002E-2</v>
      </c>
      <c r="J132" s="2">
        <v>0</v>
      </c>
      <c r="K132" s="2"/>
      <c r="L132" s="2"/>
      <c r="M132" s="2"/>
      <c r="N132" s="2"/>
      <c r="O132" s="2">
        <f t="shared" si="154"/>
        <v>32.619999999999997</v>
      </c>
      <c r="P132" s="2">
        <f t="shared" si="155"/>
        <v>0.01</v>
      </c>
      <c r="Q132" s="2">
        <f t="shared" si="156"/>
        <v>0.8</v>
      </c>
      <c r="R132" s="2">
        <f t="shared" si="157"/>
        <v>0.16</v>
      </c>
      <c r="S132" s="2">
        <f t="shared" si="158"/>
        <v>31.81</v>
      </c>
      <c r="T132" s="2">
        <f t="shared" si="159"/>
        <v>0</v>
      </c>
      <c r="U132" s="2">
        <f t="shared" si="160"/>
        <v>3.46507305</v>
      </c>
      <c r="V132" s="2">
        <f t="shared" si="161"/>
        <v>1.31225E-2</v>
      </c>
      <c r="W132" s="2">
        <f t="shared" si="162"/>
        <v>0</v>
      </c>
      <c r="X132" s="2">
        <f t="shared" si="163"/>
        <v>30.37</v>
      </c>
      <c r="Y132" s="2">
        <f t="shared" si="164"/>
        <v>15.03</v>
      </c>
      <c r="Z132" s="2"/>
      <c r="AA132" s="2">
        <v>16687810</v>
      </c>
      <c r="AB132" s="2">
        <f t="shared" si="165"/>
        <v>1801.9784999999999</v>
      </c>
      <c r="AC132" s="2">
        <f t="shared" si="147"/>
        <v>0.36</v>
      </c>
      <c r="AD132" s="2">
        <f>ROUND(((((ET132*1.25))-((EU132*1.25)))+AE132),6)</f>
        <v>44.2</v>
      </c>
      <c r="AE132" s="2">
        <f>ROUND(((EU132*1.25)),6)</f>
        <v>8.6</v>
      </c>
      <c r="AF132" s="2">
        <f>ROUND(((EV132*1.15)),6)</f>
        <v>1757.4185</v>
      </c>
      <c r="AG132" s="2">
        <f t="shared" si="166"/>
        <v>0</v>
      </c>
      <c r="AH132" s="2">
        <f>((EW132*1.15))</f>
        <v>191.44049999999999</v>
      </c>
      <c r="AI132" s="2">
        <f>((EX132*1.25))</f>
        <v>0.72499999999999998</v>
      </c>
      <c r="AJ132" s="2">
        <f t="shared" si="167"/>
        <v>0</v>
      </c>
      <c r="AK132" s="2">
        <v>1563.91</v>
      </c>
      <c r="AL132" s="2">
        <v>0.36</v>
      </c>
      <c r="AM132" s="2">
        <v>35.36</v>
      </c>
      <c r="AN132" s="2">
        <v>6.88</v>
      </c>
      <c r="AO132" s="2">
        <v>1528.19</v>
      </c>
      <c r="AP132" s="2">
        <v>0</v>
      </c>
      <c r="AQ132" s="2">
        <v>166.47</v>
      </c>
      <c r="AR132" s="2">
        <v>0.57999999999999996</v>
      </c>
      <c r="AS132" s="2">
        <v>0</v>
      </c>
      <c r="AT132" s="2">
        <v>95</v>
      </c>
      <c r="AU132" s="2">
        <v>47</v>
      </c>
      <c r="AV132" s="2">
        <v>1</v>
      </c>
      <c r="AW132" s="2">
        <v>1</v>
      </c>
      <c r="AX132" s="2"/>
      <c r="AY132" s="2"/>
      <c r="AZ132" s="2">
        <v>1</v>
      </c>
      <c r="BA132" s="2">
        <v>1</v>
      </c>
      <c r="BB132" s="2">
        <v>1</v>
      </c>
      <c r="BC132" s="2">
        <v>1</v>
      </c>
      <c r="BD132" s="2" t="s">
        <v>6</v>
      </c>
      <c r="BE132" s="2" t="s">
        <v>6</v>
      </c>
      <c r="BF132" s="2" t="s">
        <v>6</v>
      </c>
      <c r="BG132" s="2" t="s">
        <v>6</v>
      </c>
      <c r="BH132" s="2">
        <v>0</v>
      </c>
      <c r="BI132" s="2">
        <v>1</v>
      </c>
      <c r="BJ132" s="2" t="s">
        <v>219</v>
      </c>
      <c r="BK132" s="2"/>
      <c r="BL132" s="2"/>
      <c r="BM132" s="2">
        <v>15001</v>
      </c>
      <c r="BN132" s="2">
        <v>0</v>
      </c>
      <c r="BO132" s="2" t="s">
        <v>6</v>
      </c>
      <c r="BP132" s="2">
        <v>0</v>
      </c>
      <c r="BQ132" s="2">
        <v>2</v>
      </c>
      <c r="BR132" s="2">
        <v>0</v>
      </c>
      <c r="BS132" s="2">
        <v>1</v>
      </c>
      <c r="BT132" s="2">
        <v>1</v>
      </c>
      <c r="BU132" s="2">
        <v>1</v>
      </c>
      <c r="BV132" s="2">
        <v>1</v>
      </c>
      <c r="BW132" s="2">
        <v>1</v>
      </c>
      <c r="BX132" s="2">
        <v>1</v>
      </c>
      <c r="BY132" s="2" t="s">
        <v>6</v>
      </c>
      <c r="BZ132" s="2">
        <v>105</v>
      </c>
      <c r="CA132" s="2">
        <v>55</v>
      </c>
      <c r="CB132" s="2"/>
      <c r="CC132" s="2"/>
      <c r="CD132" s="2"/>
      <c r="CE132" s="2"/>
      <c r="CF132" s="2">
        <v>0</v>
      </c>
      <c r="CG132" s="2">
        <v>0</v>
      </c>
      <c r="CH132" s="2"/>
      <c r="CI132" s="2"/>
      <c r="CJ132" s="2"/>
      <c r="CK132" s="2"/>
      <c r="CL132" s="2"/>
      <c r="CM132" s="2">
        <v>0</v>
      </c>
      <c r="CN132" s="2" t="s">
        <v>658</v>
      </c>
      <c r="CO132" s="2">
        <v>0</v>
      </c>
      <c r="CP132" s="2">
        <f t="shared" si="168"/>
        <v>32.619999999999997</v>
      </c>
      <c r="CQ132" s="2">
        <f t="shared" si="169"/>
        <v>0.36</v>
      </c>
      <c r="CR132" s="2">
        <f t="shared" si="170"/>
        <v>44.2</v>
      </c>
      <c r="CS132" s="2">
        <f t="shared" si="171"/>
        <v>8.6</v>
      </c>
      <c r="CT132" s="2">
        <f t="shared" si="172"/>
        <v>1757.4185</v>
      </c>
      <c r="CU132" s="2">
        <f t="shared" si="173"/>
        <v>0</v>
      </c>
      <c r="CV132" s="2">
        <f t="shared" si="174"/>
        <v>191.44049999999999</v>
      </c>
      <c r="CW132" s="2">
        <f t="shared" si="175"/>
        <v>0.72499999999999998</v>
      </c>
      <c r="CX132" s="2">
        <f t="shared" si="176"/>
        <v>0</v>
      </c>
      <c r="CY132" s="2">
        <f t="shared" si="177"/>
        <v>30.371500000000001</v>
      </c>
      <c r="CZ132" s="2">
        <f t="shared" si="178"/>
        <v>15.0259</v>
      </c>
      <c r="DA132" s="2"/>
      <c r="DB132" s="2"/>
      <c r="DC132" s="2" t="s">
        <v>6</v>
      </c>
      <c r="DD132" s="2" t="s">
        <v>6</v>
      </c>
      <c r="DE132" s="2" t="s">
        <v>68</v>
      </c>
      <c r="DF132" s="2" t="s">
        <v>68</v>
      </c>
      <c r="DG132" s="2" t="s">
        <v>69</v>
      </c>
      <c r="DH132" s="2" t="s">
        <v>6</v>
      </c>
      <c r="DI132" s="2" t="s">
        <v>69</v>
      </c>
      <c r="DJ132" s="2" t="s">
        <v>68</v>
      </c>
      <c r="DK132" s="2" t="s">
        <v>6</v>
      </c>
      <c r="DL132" s="2" t="s">
        <v>6</v>
      </c>
      <c r="DM132" s="2" t="s">
        <v>6</v>
      </c>
      <c r="DN132" s="2">
        <v>0</v>
      </c>
      <c r="DO132" s="2">
        <v>0</v>
      </c>
      <c r="DP132" s="2">
        <v>1</v>
      </c>
      <c r="DQ132" s="2">
        <v>1</v>
      </c>
      <c r="DR132" s="2"/>
      <c r="DS132" s="2"/>
      <c r="DT132" s="2"/>
      <c r="DU132" s="2">
        <v>1005</v>
      </c>
      <c r="DV132" s="2" t="s">
        <v>18</v>
      </c>
      <c r="DW132" s="2" t="s">
        <v>18</v>
      </c>
      <c r="DX132" s="2">
        <v>100</v>
      </c>
      <c r="DY132" s="2"/>
      <c r="DZ132" s="2"/>
      <c r="EA132" s="2"/>
      <c r="EB132" s="2"/>
      <c r="EC132" s="2"/>
      <c r="ED132" s="2"/>
      <c r="EE132" s="2">
        <v>16510513</v>
      </c>
      <c r="EF132" s="2">
        <v>2</v>
      </c>
      <c r="EG132" s="2" t="s">
        <v>20</v>
      </c>
      <c r="EH132" s="2">
        <v>0</v>
      </c>
      <c r="EI132" s="2" t="s">
        <v>6</v>
      </c>
      <c r="EJ132" s="2">
        <v>1</v>
      </c>
      <c r="EK132" s="2">
        <v>15001</v>
      </c>
      <c r="EL132" s="2" t="s">
        <v>84</v>
      </c>
      <c r="EM132" s="2" t="s">
        <v>85</v>
      </c>
      <c r="EN132" s="2"/>
      <c r="EO132" s="2" t="s">
        <v>72</v>
      </c>
      <c r="EP132" s="2"/>
      <c r="EQ132" s="2">
        <v>0</v>
      </c>
      <c r="ER132" s="2">
        <v>1563.91</v>
      </c>
      <c r="ES132" s="2">
        <v>0.36</v>
      </c>
      <c r="ET132" s="2">
        <v>35.36</v>
      </c>
      <c r="EU132" s="2">
        <v>6.88</v>
      </c>
      <c r="EV132" s="2">
        <v>1528.19</v>
      </c>
      <c r="EW132" s="2">
        <v>166.47</v>
      </c>
      <c r="EX132" s="2">
        <v>0.57999999999999996</v>
      </c>
      <c r="EY132" s="2">
        <v>0</v>
      </c>
      <c r="EZ132" s="2"/>
      <c r="FA132" s="2"/>
      <c r="FB132" s="2"/>
      <c r="FC132" s="2"/>
      <c r="FD132" s="2"/>
      <c r="FE132" s="2"/>
      <c r="FF132" s="2"/>
      <c r="FG132" s="2"/>
      <c r="FH132" s="2"/>
      <c r="FI132" s="2"/>
      <c r="FJ132" s="2"/>
      <c r="FK132" s="2"/>
      <c r="FL132" s="2"/>
      <c r="FM132" s="2"/>
      <c r="FN132" s="2"/>
      <c r="FO132" s="2"/>
      <c r="FP132" s="2"/>
      <c r="FQ132" s="2">
        <v>0</v>
      </c>
      <c r="FR132" s="2">
        <f t="shared" si="179"/>
        <v>0</v>
      </c>
      <c r="FS132" s="2">
        <v>0</v>
      </c>
      <c r="FT132" s="2" t="s">
        <v>23</v>
      </c>
      <c r="FU132" s="2" t="s">
        <v>24</v>
      </c>
      <c r="FV132" s="2"/>
      <c r="FW132" s="2"/>
      <c r="FX132" s="2">
        <v>94.5</v>
      </c>
      <c r="FY132" s="2">
        <v>46.75</v>
      </c>
      <c r="FZ132" s="2"/>
      <c r="GA132" s="2" t="s">
        <v>6</v>
      </c>
      <c r="GB132" s="2"/>
      <c r="GC132" s="2"/>
      <c r="GD132" s="2">
        <v>0</v>
      </c>
      <c r="GE132" s="2"/>
      <c r="GF132" s="2">
        <v>251333065</v>
      </c>
      <c r="GG132" s="2">
        <v>2</v>
      </c>
      <c r="GH132" s="2">
        <v>1</v>
      </c>
      <c r="GI132" s="2">
        <v>-2</v>
      </c>
      <c r="GJ132" s="2">
        <v>0</v>
      </c>
      <c r="GK132" s="2">
        <f>ROUND(R132*(R12)/100,2)</f>
        <v>0</v>
      </c>
      <c r="GL132" s="2">
        <f t="shared" si="180"/>
        <v>0</v>
      </c>
      <c r="GM132" s="2">
        <f t="shared" si="181"/>
        <v>78.02</v>
      </c>
      <c r="GN132" s="2">
        <f t="shared" si="182"/>
        <v>78.02</v>
      </c>
      <c r="GO132" s="2">
        <f t="shared" si="183"/>
        <v>0</v>
      </c>
      <c r="GP132" s="2">
        <f t="shared" si="184"/>
        <v>0</v>
      </c>
      <c r="GQ132" s="2"/>
      <c r="GR132" s="2">
        <v>0</v>
      </c>
      <c r="GS132" s="2">
        <v>3</v>
      </c>
      <c r="GT132" s="2">
        <v>0</v>
      </c>
      <c r="GU132" s="2" t="s">
        <v>6</v>
      </c>
      <c r="GV132" s="2">
        <f t="shared" si="185"/>
        <v>0</v>
      </c>
      <c r="GW132" s="2">
        <v>1</v>
      </c>
      <c r="GX132" s="2">
        <f t="shared" si="186"/>
        <v>0</v>
      </c>
      <c r="GY132" s="2"/>
      <c r="GZ132" s="2"/>
      <c r="HA132" s="2">
        <v>0</v>
      </c>
      <c r="HB132" s="2">
        <v>0</v>
      </c>
      <c r="HC132" s="2"/>
      <c r="HD132" s="2"/>
      <c r="HE132" s="2"/>
      <c r="HF132" s="2"/>
      <c r="HG132" s="2"/>
      <c r="HH132" s="2"/>
      <c r="HI132" s="2"/>
      <c r="HJ132" s="2"/>
      <c r="HK132" s="2"/>
      <c r="HL132" s="2"/>
      <c r="HM132" s="2"/>
      <c r="HN132" s="2"/>
      <c r="HO132" s="2"/>
      <c r="HP132" s="2"/>
      <c r="HQ132" s="2"/>
      <c r="HR132" s="2"/>
      <c r="HS132" s="2"/>
      <c r="HT132" s="2"/>
      <c r="HU132" s="2"/>
      <c r="HV132" s="2"/>
      <c r="HW132" s="2"/>
      <c r="HX132" s="2"/>
      <c r="HY132" s="2"/>
      <c r="HZ132" s="2"/>
      <c r="IA132" s="2"/>
      <c r="IB132" s="2"/>
      <c r="IC132" s="2"/>
      <c r="ID132" s="2"/>
      <c r="IE132" s="2"/>
      <c r="IF132" s="2"/>
      <c r="IG132" s="2"/>
      <c r="IH132" s="2"/>
      <c r="II132" s="2"/>
      <c r="IJ132" s="2"/>
      <c r="IK132" s="2">
        <v>0</v>
      </c>
      <c r="IL132" s="2"/>
      <c r="IM132" s="2"/>
      <c r="IN132" s="2"/>
      <c r="IO132" s="2"/>
      <c r="IP132" s="2"/>
      <c r="IQ132" s="2"/>
      <c r="IR132" s="2"/>
      <c r="IS132" s="2"/>
      <c r="IT132" s="2"/>
      <c r="IU132" s="2"/>
    </row>
    <row r="133" spans="1:255" x14ac:dyDescent="0.2">
      <c r="A133">
        <v>17</v>
      </c>
      <c r="B133">
        <v>1</v>
      </c>
      <c r="C133">
        <f>ROW(SmtRes!A298)</f>
        <v>298</v>
      </c>
      <c r="D133">
        <f>ROW(EtalonRes!A274)</f>
        <v>274</v>
      </c>
      <c r="E133" t="s">
        <v>216</v>
      </c>
      <c r="F133" t="s">
        <v>217</v>
      </c>
      <c r="G133" t="s">
        <v>218</v>
      </c>
      <c r="H133" t="s">
        <v>18</v>
      </c>
      <c r="I133">
        <f>ROUND(1.81/100,9)</f>
        <v>1.8100000000000002E-2</v>
      </c>
      <c r="J133">
        <v>0</v>
      </c>
      <c r="O133">
        <f t="shared" si="154"/>
        <v>232.55</v>
      </c>
      <c r="P133">
        <f t="shared" si="155"/>
        <v>0.05</v>
      </c>
      <c r="Q133">
        <f t="shared" si="156"/>
        <v>5.7</v>
      </c>
      <c r="R133">
        <f t="shared" si="157"/>
        <v>1.1100000000000001</v>
      </c>
      <c r="S133">
        <f t="shared" si="158"/>
        <v>226.8</v>
      </c>
      <c r="T133">
        <f t="shared" si="159"/>
        <v>0</v>
      </c>
      <c r="U133">
        <f t="shared" si="160"/>
        <v>3.46507305</v>
      </c>
      <c r="V133">
        <f t="shared" si="161"/>
        <v>1.31225E-2</v>
      </c>
      <c r="W133">
        <f t="shared" si="162"/>
        <v>0</v>
      </c>
      <c r="X133">
        <f t="shared" si="163"/>
        <v>216.51</v>
      </c>
      <c r="Y133">
        <f t="shared" si="164"/>
        <v>107.12</v>
      </c>
      <c r="AA133">
        <v>16687824</v>
      </c>
      <c r="AB133">
        <f t="shared" si="165"/>
        <v>1801.9784999999999</v>
      </c>
      <c r="AC133">
        <f t="shared" si="147"/>
        <v>0.36</v>
      </c>
      <c r="AD133">
        <f>ROUND(((((ET133*1.25))-((EU133*1.25)))+AE133),6)</f>
        <v>44.2</v>
      </c>
      <c r="AE133">
        <f>ROUND(((EU133*1.25)),6)</f>
        <v>8.6</v>
      </c>
      <c r="AF133">
        <f>ROUND(((EV133*1.15)),6)</f>
        <v>1757.4185</v>
      </c>
      <c r="AG133">
        <f t="shared" si="166"/>
        <v>0</v>
      </c>
      <c r="AH133">
        <f>((EW133*1.15))</f>
        <v>191.44049999999999</v>
      </c>
      <c r="AI133">
        <f>((EX133*1.25))</f>
        <v>0.72499999999999998</v>
      </c>
      <c r="AJ133">
        <f t="shared" si="167"/>
        <v>0</v>
      </c>
      <c r="AK133">
        <v>1563.91</v>
      </c>
      <c r="AL133">
        <v>0.36</v>
      </c>
      <c r="AM133">
        <v>35.36</v>
      </c>
      <c r="AN133">
        <v>6.88</v>
      </c>
      <c r="AO133">
        <v>1528.19</v>
      </c>
      <c r="AP133">
        <v>0</v>
      </c>
      <c r="AQ133">
        <v>166.47</v>
      </c>
      <c r="AR133">
        <v>0.57999999999999996</v>
      </c>
      <c r="AS133">
        <v>0</v>
      </c>
      <c r="AT133">
        <v>95</v>
      </c>
      <c r="AU133">
        <v>47</v>
      </c>
      <c r="AV133">
        <v>1</v>
      </c>
      <c r="AW133">
        <v>1</v>
      </c>
      <c r="AZ133">
        <v>7.13</v>
      </c>
      <c r="BA133">
        <v>7.13</v>
      </c>
      <c r="BB133">
        <v>7.13</v>
      </c>
      <c r="BC133">
        <v>7.13</v>
      </c>
      <c r="BD133" t="s">
        <v>6</v>
      </c>
      <c r="BE133" t="s">
        <v>6</v>
      </c>
      <c r="BF133" t="s">
        <v>6</v>
      </c>
      <c r="BG133" t="s">
        <v>6</v>
      </c>
      <c r="BH133">
        <v>0</v>
      </c>
      <c r="BI133">
        <v>1</v>
      </c>
      <c r="BJ133" t="s">
        <v>219</v>
      </c>
      <c r="BM133">
        <v>15001</v>
      </c>
      <c r="BN133">
        <v>0</v>
      </c>
      <c r="BO133" t="s">
        <v>6</v>
      </c>
      <c r="BP133">
        <v>0</v>
      </c>
      <c r="BQ133">
        <v>2</v>
      </c>
      <c r="BR133">
        <v>0</v>
      </c>
      <c r="BS133">
        <v>7.13</v>
      </c>
      <c r="BT133">
        <v>1</v>
      </c>
      <c r="BU133">
        <v>1</v>
      </c>
      <c r="BV133">
        <v>1</v>
      </c>
      <c r="BW133">
        <v>1</v>
      </c>
      <c r="BX133">
        <v>1</v>
      </c>
      <c r="BY133" t="s">
        <v>6</v>
      </c>
      <c r="BZ133">
        <v>105</v>
      </c>
      <c r="CA133">
        <v>55</v>
      </c>
      <c r="CF133">
        <v>0</v>
      </c>
      <c r="CG133">
        <v>0</v>
      </c>
      <c r="CM133">
        <v>0</v>
      </c>
      <c r="CN133" t="s">
        <v>658</v>
      </c>
      <c r="CO133">
        <v>0</v>
      </c>
      <c r="CP133">
        <f t="shared" si="168"/>
        <v>232.55</v>
      </c>
      <c r="CQ133">
        <f t="shared" si="169"/>
        <v>2.5667999999999997</v>
      </c>
      <c r="CR133">
        <f t="shared" si="170"/>
        <v>315.14600000000002</v>
      </c>
      <c r="CS133">
        <f t="shared" si="171"/>
        <v>61.317999999999998</v>
      </c>
      <c r="CT133">
        <f t="shared" si="172"/>
        <v>12530.393904999999</v>
      </c>
      <c r="CU133">
        <f t="shared" si="173"/>
        <v>0</v>
      </c>
      <c r="CV133">
        <f t="shared" si="174"/>
        <v>191.44049999999999</v>
      </c>
      <c r="CW133">
        <f t="shared" si="175"/>
        <v>0.72499999999999998</v>
      </c>
      <c r="CX133">
        <f t="shared" si="176"/>
        <v>0</v>
      </c>
      <c r="CY133">
        <f t="shared" si="177"/>
        <v>216.5145</v>
      </c>
      <c r="CZ133">
        <f t="shared" si="178"/>
        <v>107.1177</v>
      </c>
      <c r="DC133" t="s">
        <v>6</v>
      </c>
      <c r="DD133" t="s">
        <v>6</v>
      </c>
      <c r="DE133" t="s">
        <v>68</v>
      </c>
      <c r="DF133" t="s">
        <v>68</v>
      </c>
      <c r="DG133" t="s">
        <v>69</v>
      </c>
      <c r="DH133" t="s">
        <v>6</v>
      </c>
      <c r="DI133" t="s">
        <v>69</v>
      </c>
      <c r="DJ133" t="s">
        <v>68</v>
      </c>
      <c r="DK133" t="s">
        <v>6</v>
      </c>
      <c r="DL133" t="s">
        <v>6</v>
      </c>
      <c r="DM133" t="s">
        <v>6</v>
      </c>
      <c r="DN133">
        <v>0</v>
      </c>
      <c r="DO133">
        <v>0</v>
      </c>
      <c r="DP133">
        <v>1</v>
      </c>
      <c r="DQ133">
        <v>1</v>
      </c>
      <c r="DU133">
        <v>1005</v>
      </c>
      <c r="DV133" t="s">
        <v>18</v>
      </c>
      <c r="DW133" t="s">
        <v>18</v>
      </c>
      <c r="DX133">
        <v>100</v>
      </c>
      <c r="EE133">
        <v>16510513</v>
      </c>
      <c r="EF133">
        <v>2</v>
      </c>
      <c r="EG133" t="s">
        <v>20</v>
      </c>
      <c r="EH133">
        <v>0</v>
      </c>
      <c r="EI133" t="s">
        <v>6</v>
      </c>
      <c r="EJ133">
        <v>1</v>
      </c>
      <c r="EK133">
        <v>15001</v>
      </c>
      <c r="EL133" t="s">
        <v>84</v>
      </c>
      <c r="EM133" t="s">
        <v>85</v>
      </c>
      <c r="EO133" t="s">
        <v>72</v>
      </c>
      <c r="EQ133">
        <v>0</v>
      </c>
      <c r="ER133">
        <v>1563.91</v>
      </c>
      <c r="ES133">
        <v>0.36</v>
      </c>
      <c r="ET133">
        <v>35.36</v>
      </c>
      <c r="EU133">
        <v>6.88</v>
      </c>
      <c r="EV133">
        <v>1528.19</v>
      </c>
      <c r="EW133">
        <v>166.47</v>
      </c>
      <c r="EX133">
        <v>0.57999999999999996</v>
      </c>
      <c r="EY133">
        <v>0</v>
      </c>
      <c r="FQ133">
        <v>0</v>
      </c>
      <c r="FR133">
        <f t="shared" si="179"/>
        <v>0</v>
      </c>
      <c r="FS133">
        <v>0</v>
      </c>
      <c r="FT133" t="s">
        <v>23</v>
      </c>
      <c r="FU133" t="s">
        <v>24</v>
      </c>
      <c r="FX133">
        <v>94.5</v>
      </c>
      <c r="FY133">
        <v>46.75</v>
      </c>
      <c r="GA133" t="s">
        <v>6</v>
      </c>
      <c r="GD133">
        <v>0</v>
      </c>
      <c r="GF133">
        <v>251333065</v>
      </c>
      <c r="GG133">
        <v>1</v>
      </c>
      <c r="GH133">
        <v>1</v>
      </c>
      <c r="GI133">
        <v>4</v>
      </c>
      <c r="GJ133">
        <v>0</v>
      </c>
      <c r="GK133">
        <f>ROUND(R133*(S12)/100,2)</f>
        <v>0</v>
      </c>
      <c r="GL133">
        <f t="shared" si="180"/>
        <v>0</v>
      </c>
      <c r="GM133">
        <f t="shared" si="181"/>
        <v>556.17999999999995</v>
      </c>
      <c r="GN133">
        <f t="shared" si="182"/>
        <v>556.17999999999995</v>
      </c>
      <c r="GO133">
        <f t="shared" si="183"/>
        <v>0</v>
      </c>
      <c r="GP133">
        <f t="shared" si="184"/>
        <v>0</v>
      </c>
      <c r="GR133">
        <v>0</v>
      </c>
      <c r="GS133">
        <v>3</v>
      </c>
      <c r="GT133">
        <v>0</v>
      </c>
      <c r="GU133" t="s">
        <v>6</v>
      </c>
      <c r="GV133">
        <f t="shared" si="185"/>
        <v>0</v>
      </c>
      <c r="GW133">
        <v>1</v>
      </c>
      <c r="GX133">
        <f t="shared" si="186"/>
        <v>0</v>
      </c>
      <c r="HA133">
        <v>0</v>
      </c>
      <c r="HB133">
        <v>0</v>
      </c>
      <c r="IK133">
        <v>0</v>
      </c>
    </row>
    <row r="134" spans="1:255" x14ac:dyDescent="0.2">
      <c r="A134" s="2">
        <v>18</v>
      </c>
      <c r="B134" s="2">
        <v>1</v>
      </c>
      <c r="C134" s="2">
        <v>281</v>
      </c>
      <c r="D134" s="2"/>
      <c r="E134" s="2" t="s">
        <v>220</v>
      </c>
      <c r="F134" s="2" t="s">
        <v>221</v>
      </c>
      <c r="G134" s="2" t="s">
        <v>222</v>
      </c>
      <c r="H134" s="2" t="s">
        <v>150</v>
      </c>
      <c r="I134" s="2">
        <f>I132*J134</f>
        <v>1.9005000000000001</v>
      </c>
      <c r="J134" s="2">
        <v>105</v>
      </c>
      <c r="K134" s="2"/>
      <c r="L134" s="2"/>
      <c r="M134" s="2"/>
      <c r="N134" s="2"/>
      <c r="O134" s="2">
        <f t="shared" si="154"/>
        <v>0</v>
      </c>
      <c r="P134" s="2">
        <f t="shared" si="155"/>
        <v>0</v>
      </c>
      <c r="Q134" s="2">
        <f t="shared" si="156"/>
        <v>0</v>
      </c>
      <c r="R134" s="2">
        <f t="shared" si="157"/>
        <v>0</v>
      </c>
      <c r="S134" s="2">
        <f t="shared" si="158"/>
        <v>0</v>
      </c>
      <c r="T134" s="2">
        <f t="shared" si="159"/>
        <v>0</v>
      </c>
      <c r="U134" s="2">
        <f t="shared" si="160"/>
        <v>0</v>
      </c>
      <c r="V134" s="2">
        <f t="shared" si="161"/>
        <v>0</v>
      </c>
      <c r="W134" s="2">
        <f t="shared" si="162"/>
        <v>0</v>
      </c>
      <c r="X134" s="2">
        <f t="shared" si="163"/>
        <v>0</v>
      </c>
      <c r="Y134" s="2">
        <f t="shared" si="164"/>
        <v>0</v>
      </c>
      <c r="Z134" s="2"/>
      <c r="AA134" s="2">
        <v>16687810</v>
      </c>
      <c r="AB134" s="2">
        <f t="shared" si="165"/>
        <v>0</v>
      </c>
      <c r="AC134" s="2">
        <f t="shared" si="147"/>
        <v>0</v>
      </c>
      <c r="AD134" s="2">
        <f t="shared" ref="AD134:AD145" si="187">ROUND((((ET134)-(EU134))+AE134),6)</f>
        <v>0</v>
      </c>
      <c r="AE134" s="2">
        <f t="shared" ref="AE134:AE145" si="188">ROUND((EU134),6)</f>
        <v>0</v>
      </c>
      <c r="AF134" s="2">
        <f t="shared" ref="AF134:AF145" si="189">ROUND((EV134),6)</f>
        <v>0</v>
      </c>
      <c r="AG134" s="2">
        <f t="shared" si="166"/>
        <v>0</v>
      </c>
      <c r="AH134" s="2">
        <f t="shared" ref="AH134:AH145" si="190">(EW134)</f>
        <v>0</v>
      </c>
      <c r="AI134" s="2">
        <f t="shared" ref="AI134:AI145" si="191">(EX134)</f>
        <v>0</v>
      </c>
      <c r="AJ134" s="2">
        <f t="shared" si="167"/>
        <v>0</v>
      </c>
      <c r="AK134" s="2">
        <v>0</v>
      </c>
      <c r="AL134" s="2">
        <v>0</v>
      </c>
      <c r="AM134" s="2">
        <v>0</v>
      </c>
      <c r="AN134" s="2">
        <v>0</v>
      </c>
      <c r="AO134" s="2">
        <v>0</v>
      </c>
      <c r="AP134" s="2">
        <v>0</v>
      </c>
      <c r="AQ134" s="2">
        <v>0</v>
      </c>
      <c r="AR134" s="2">
        <v>0</v>
      </c>
      <c r="AS134" s="2">
        <v>0</v>
      </c>
      <c r="AT134" s="2">
        <v>95</v>
      </c>
      <c r="AU134" s="2">
        <v>47</v>
      </c>
      <c r="AV134" s="2">
        <v>1</v>
      </c>
      <c r="AW134" s="2">
        <v>1</v>
      </c>
      <c r="AX134" s="2"/>
      <c r="AY134" s="2"/>
      <c r="AZ134" s="2">
        <v>1</v>
      </c>
      <c r="BA134" s="2">
        <v>1</v>
      </c>
      <c r="BB134" s="2">
        <v>1</v>
      </c>
      <c r="BC134" s="2">
        <v>1</v>
      </c>
      <c r="BD134" s="2" t="s">
        <v>6</v>
      </c>
      <c r="BE134" s="2" t="s">
        <v>6</v>
      </c>
      <c r="BF134" s="2" t="s">
        <v>6</v>
      </c>
      <c r="BG134" s="2" t="s">
        <v>6</v>
      </c>
      <c r="BH134" s="2">
        <v>3</v>
      </c>
      <c r="BI134" s="2">
        <v>1</v>
      </c>
      <c r="BJ134" s="2" t="s">
        <v>6</v>
      </c>
      <c r="BK134" s="2"/>
      <c r="BL134" s="2"/>
      <c r="BM134" s="2">
        <v>15001</v>
      </c>
      <c r="BN134" s="2">
        <v>0</v>
      </c>
      <c r="BO134" s="2" t="s">
        <v>6</v>
      </c>
      <c r="BP134" s="2">
        <v>0</v>
      </c>
      <c r="BQ134" s="2">
        <v>2</v>
      </c>
      <c r="BR134" s="2">
        <v>0</v>
      </c>
      <c r="BS134" s="2">
        <v>1</v>
      </c>
      <c r="BT134" s="2">
        <v>1</v>
      </c>
      <c r="BU134" s="2">
        <v>1</v>
      </c>
      <c r="BV134" s="2">
        <v>1</v>
      </c>
      <c r="BW134" s="2">
        <v>1</v>
      </c>
      <c r="BX134" s="2">
        <v>1</v>
      </c>
      <c r="BY134" s="2" t="s">
        <v>6</v>
      </c>
      <c r="BZ134" s="2">
        <v>105</v>
      </c>
      <c r="CA134" s="2">
        <v>55</v>
      </c>
      <c r="CB134" s="2"/>
      <c r="CC134" s="2"/>
      <c r="CD134" s="2"/>
      <c r="CE134" s="2"/>
      <c r="CF134" s="2">
        <v>0</v>
      </c>
      <c r="CG134" s="2">
        <v>0</v>
      </c>
      <c r="CH134" s="2"/>
      <c r="CI134" s="2"/>
      <c r="CJ134" s="2"/>
      <c r="CK134" s="2"/>
      <c r="CL134" s="2"/>
      <c r="CM134" s="2">
        <v>0</v>
      </c>
      <c r="CN134" s="2" t="s">
        <v>6</v>
      </c>
      <c r="CO134" s="2">
        <v>0</v>
      </c>
      <c r="CP134" s="2">
        <f t="shared" si="168"/>
        <v>0</v>
      </c>
      <c r="CQ134" s="2">
        <f t="shared" si="169"/>
        <v>0</v>
      </c>
      <c r="CR134" s="2">
        <f t="shared" si="170"/>
        <v>0</v>
      </c>
      <c r="CS134" s="2">
        <f t="shared" si="171"/>
        <v>0</v>
      </c>
      <c r="CT134" s="2">
        <f t="shared" si="172"/>
        <v>0</v>
      </c>
      <c r="CU134" s="2">
        <f t="shared" si="173"/>
        <v>0</v>
      </c>
      <c r="CV134" s="2">
        <f t="shared" si="174"/>
        <v>0</v>
      </c>
      <c r="CW134" s="2">
        <f t="shared" si="175"/>
        <v>0</v>
      </c>
      <c r="CX134" s="2">
        <f t="shared" si="176"/>
        <v>0</v>
      </c>
      <c r="CY134" s="2">
        <f t="shared" si="177"/>
        <v>0</v>
      </c>
      <c r="CZ134" s="2">
        <f t="shared" si="178"/>
        <v>0</v>
      </c>
      <c r="DA134" s="2"/>
      <c r="DB134" s="2"/>
      <c r="DC134" s="2" t="s">
        <v>6</v>
      </c>
      <c r="DD134" s="2" t="s">
        <v>6</v>
      </c>
      <c r="DE134" s="2" t="s">
        <v>6</v>
      </c>
      <c r="DF134" s="2" t="s">
        <v>6</v>
      </c>
      <c r="DG134" s="2" t="s">
        <v>6</v>
      </c>
      <c r="DH134" s="2" t="s">
        <v>6</v>
      </c>
      <c r="DI134" s="2" t="s">
        <v>6</v>
      </c>
      <c r="DJ134" s="2" t="s">
        <v>6</v>
      </c>
      <c r="DK134" s="2" t="s">
        <v>6</v>
      </c>
      <c r="DL134" s="2" t="s">
        <v>6</v>
      </c>
      <c r="DM134" s="2" t="s">
        <v>6</v>
      </c>
      <c r="DN134" s="2">
        <v>0</v>
      </c>
      <c r="DO134" s="2">
        <v>0</v>
      </c>
      <c r="DP134" s="2">
        <v>1</v>
      </c>
      <c r="DQ134" s="2">
        <v>1</v>
      </c>
      <c r="DR134" s="2"/>
      <c r="DS134" s="2"/>
      <c r="DT134" s="2"/>
      <c r="DU134" s="2">
        <v>1005</v>
      </c>
      <c r="DV134" s="2" t="s">
        <v>150</v>
      </c>
      <c r="DW134" s="2" t="s">
        <v>150</v>
      </c>
      <c r="DX134" s="2">
        <v>1</v>
      </c>
      <c r="DY134" s="2"/>
      <c r="DZ134" s="2"/>
      <c r="EA134" s="2"/>
      <c r="EB134" s="2"/>
      <c r="EC134" s="2"/>
      <c r="ED134" s="2"/>
      <c r="EE134" s="2">
        <v>16510513</v>
      </c>
      <c r="EF134" s="2">
        <v>2</v>
      </c>
      <c r="EG134" s="2" t="s">
        <v>20</v>
      </c>
      <c r="EH134" s="2">
        <v>0</v>
      </c>
      <c r="EI134" s="2" t="s">
        <v>6</v>
      </c>
      <c r="EJ134" s="2">
        <v>1</v>
      </c>
      <c r="EK134" s="2">
        <v>15001</v>
      </c>
      <c r="EL134" s="2" t="s">
        <v>84</v>
      </c>
      <c r="EM134" s="2" t="s">
        <v>85</v>
      </c>
      <c r="EN134" s="2"/>
      <c r="EO134" s="2" t="s">
        <v>6</v>
      </c>
      <c r="EP134" s="2"/>
      <c r="EQ134" s="2">
        <v>0</v>
      </c>
      <c r="ER134" s="2">
        <v>0</v>
      </c>
      <c r="ES134" s="2">
        <v>0</v>
      </c>
      <c r="ET134" s="2">
        <v>0</v>
      </c>
      <c r="EU134" s="2">
        <v>0</v>
      </c>
      <c r="EV134" s="2">
        <v>0</v>
      </c>
      <c r="EW134" s="2">
        <v>0</v>
      </c>
      <c r="EX134" s="2">
        <v>0</v>
      </c>
      <c r="EY134" s="2"/>
      <c r="EZ134" s="2"/>
      <c r="FA134" s="2"/>
      <c r="FB134" s="2"/>
      <c r="FC134" s="2"/>
      <c r="FD134" s="2"/>
      <c r="FE134" s="2"/>
      <c r="FF134" s="2"/>
      <c r="FG134" s="2"/>
      <c r="FH134" s="2"/>
      <c r="FI134" s="2"/>
      <c r="FJ134" s="2"/>
      <c r="FK134" s="2"/>
      <c r="FL134" s="2"/>
      <c r="FM134" s="2"/>
      <c r="FN134" s="2"/>
      <c r="FO134" s="2"/>
      <c r="FP134" s="2"/>
      <c r="FQ134" s="2">
        <v>0</v>
      </c>
      <c r="FR134" s="2">
        <f t="shared" si="179"/>
        <v>0</v>
      </c>
      <c r="FS134" s="2">
        <v>0</v>
      </c>
      <c r="FT134" s="2" t="s">
        <v>23</v>
      </c>
      <c r="FU134" s="2" t="s">
        <v>24</v>
      </c>
      <c r="FV134" s="2"/>
      <c r="FW134" s="2"/>
      <c r="FX134" s="2">
        <v>94.5</v>
      </c>
      <c r="FY134" s="2">
        <v>46.75</v>
      </c>
      <c r="FZ134" s="2"/>
      <c r="GA134" s="2" t="s">
        <v>6</v>
      </c>
      <c r="GB134" s="2"/>
      <c r="GC134" s="2"/>
      <c r="GD134" s="2">
        <v>0</v>
      </c>
      <c r="GE134" s="2"/>
      <c r="GF134" s="2">
        <v>-112006704</v>
      </c>
      <c r="GG134" s="2">
        <v>2</v>
      </c>
      <c r="GH134" s="2">
        <v>1</v>
      </c>
      <c r="GI134" s="2">
        <v>-2</v>
      </c>
      <c r="GJ134" s="2">
        <v>0</v>
      </c>
      <c r="GK134" s="2">
        <f>ROUND(R134*(R12)/100,2)</f>
        <v>0</v>
      </c>
      <c r="GL134" s="2">
        <f t="shared" si="180"/>
        <v>0</v>
      </c>
      <c r="GM134" s="2">
        <f t="shared" si="181"/>
        <v>0</v>
      </c>
      <c r="GN134" s="2">
        <f t="shared" si="182"/>
        <v>0</v>
      </c>
      <c r="GO134" s="2">
        <f t="shared" si="183"/>
        <v>0</v>
      </c>
      <c r="GP134" s="2">
        <f t="shared" si="184"/>
        <v>0</v>
      </c>
      <c r="GQ134" s="2"/>
      <c r="GR134" s="2">
        <v>0</v>
      </c>
      <c r="GS134" s="2">
        <v>3</v>
      </c>
      <c r="GT134" s="2">
        <v>0</v>
      </c>
      <c r="GU134" s="2" t="s">
        <v>6</v>
      </c>
      <c r="GV134" s="2">
        <f t="shared" si="185"/>
        <v>0</v>
      </c>
      <c r="GW134" s="2">
        <v>1</v>
      </c>
      <c r="GX134" s="2">
        <f t="shared" si="186"/>
        <v>0</v>
      </c>
      <c r="GY134" s="2"/>
      <c r="GZ134" s="2"/>
      <c r="HA134" s="2">
        <v>0</v>
      </c>
      <c r="HB134" s="2">
        <v>0</v>
      </c>
      <c r="HC134" s="2"/>
      <c r="HD134" s="2"/>
      <c r="HE134" s="2"/>
      <c r="HF134" s="2"/>
      <c r="HG134" s="2"/>
      <c r="HH134" s="2"/>
      <c r="HI134" s="2"/>
      <c r="HJ134" s="2"/>
      <c r="HK134" s="2"/>
      <c r="HL134" s="2"/>
      <c r="HM134" s="2"/>
      <c r="HN134" s="2"/>
      <c r="HO134" s="2"/>
      <c r="HP134" s="2"/>
      <c r="HQ134" s="2"/>
      <c r="HR134" s="2"/>
      <c r="HS134" s="2"/>
      <c r="HT134" s="2"/>
      <c r="HU134" s="2"/>
      <c r="HV134" s="2"/>
      <c r="HW134" s="2"/>
      <c r="HX134" s="2"/>
      <c r="HY134" s="2"/>
      <c r="HZ134" s="2"/>
      <c r="IA134" s="2"/>
      <c r="IB134" s="2"/>
      <c r="IC134" s="2"/>
      <c r="ID134" s="2"/>
      <c r="IE134" s="2"/>
      <c r="IF134" s="2"/>
      <c r="IG134" s="2"/>
      <c r="IH134" s="2"/>
      <c r="II134" s="2"/>
      <c r="IJ134" s="2"/>
      <c r="IK134" s="2">
        <v>0</v>
      </c>
      <c r="IL134" s="2"/>
      <c r="IM134" s="2"/>
      <c r="IN134" s="2"/>
      <c r="IO134" s="2"/>
      <c r="IP134" s="2"/>
      <c r="IQ134" s="2"/>
      <c r="IR134" s="2"/>
      <c r="IS134" s="2"/>
      <c r="IT134" s="2"/>
      <c r="IU134" s="2"/>
    </row>
    <row r="135" spans="1:255" x14ac:dyDescent="0.2">
      <c r="A135">
        <v>18</v>
      </c>
      <c r="B135">
        <v>1</v>
      </c>
      <c r="C135">
        <v>292</v>
      </c>
      <c r="E135" t="s">
        <v>220</v>
      </c>
      <c r="F135" t="s">
        <v>221</v>
      </c>
      <c r="G135" t="s">
        <v>222</v>
      </c>
      <c r="H135" t="s">
        <v>150</v>
      </c>
      <c r="I135">
        <f>I133*J135</f>
        <v>1.9005000000000001</v>
      </c>
      <c r="J135">
        <v>105</v>
      </c>
      <c r="O135">
        <f t="shared" si="154"/>
        <v>0</v>
      </c>
      <c r="P135">
        <f t="shared" si="155"/>
        <v>0</v>
      </c>
      <c r="Q135">
        <f t="shared" si="156"/>
        <v>0</v>
      </c>
      <c r="R135">
        <f t="shared" si="157"/>
        <v>0</v>
      </c>
      <c r="S135">
        <f t="shared" si="158"/>
        <v>0</v>
      </c>
      <c r="T135">
        <f t="shared" si="159"/>
        <v>0</v>
      </c>
      <c r="U135">
        <f t="shared" si="160"/>
        <v>0</v>
      </c>
      <c r="V135">
        <f t="shared" si="161"/>
        <v>0</v>
      </c>
      <c r="W135">
        <f t="shared" si="162"/>
        <v>0</v>
      </c>
      <c r="X135">
        <f t="shared" si="163"/>
        <v>0</v>
      </c>
      <c r="Y135">
        <f t="shared" si="164"/>
        <v>0</v>
      </c>
      <c r="AA135">
        <v>16687824</v>
      </c>
      <c r="AB135">
        <f t="shared" si="165"/>
        <v>0</v>
      </c>
      <c r="AC135">
        <f t="shared" si="147"/>
        <v>0</v>
      </c>
      <c r="AD135">
        <f t="shared" si="187"/>
        <v>0</v>
      </c>
      <c r="AE135">
        <f t="shared" si="188"/>
        <v>0</v>
      </c>
      <c r="AF135">
        <f t="shared" si="189"/>
        <v>0</v>
      </c>
      <c r="AG135">
        <f t="shared" si="166"/>
        <v>0</v>
      </c>
      <c r="AH135">
        <f t="shared" si="190"/>
        <v>0</v>
      </c>
      <c r="AI135">
        <f t="shared" si="191"/>
        <v>0</v>
      </c>
      <c r="AJ135">
        <f t="shared" si="167"/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95</v>
      </c>
      <c r="AU135">
        <v>47</v>
      </c>
      <c r="AV135">
        <v>1</v>
      </c>
      <c r="AW135">
        <v>1</v>
      </c>
      <c r="AZ135">
        <v>7.13</v>
      </c>
      <c r="BA135">
        <v>1</v>
      </c>
      <c r="BB135">
        <v>1</v>
      </c>
      <c r="BC135">
        <v>7.13</v>
      </c>
      <c r="BD135" t="s">
        <v>6</v>
      </c>
      <c r="BE135" t="s">
        <v>6</v>
      </c>
      <c r="BF135" t="s">
        <v>6</v>
      </c>
      <c r="BG135" t="s">
        <v>6</v>
      </c>
      <c r="BH135">
        <v>3</v>
      </c>
      <c r="BI135">
        <v>1</v>
      </c>
      <c r="BJ135" t="s">
        <v>6</v>
      </c>
      <c r="BM135">
        <v>15001</v>
      </c>
      <c r="BN135">
        <v>0</v>
      </c>
      <c r="BO135" t="s">
        <v>6</v>
      </c>
      <c r="BP135">
        <v>0</v>
      </c>
      <c r="BQ135">
        <v>2</v>
      </c>
      <c r="BR135">
        <v>0</v>
      </c>
      <c r="BS135">
        <v>1</v>
      </c>
      <c r="BT135">
        <v>1</v>
      </c>
      <c r="BU135">
        <v>1</v>
      </c>
      <c r="BV135">
        <v>1</v>
      </c>
      <c r="BW135">
        <v>1</v>
      </c>
      <c r="BX135">
        <v>1</v>
      </c>
      <c r="BY135" t="s">
        <v>6</v>
      </c>
      <c r="BZ135">
        <v>105</v>
      </c>
      <c r="CA135">
        <v>55</v>
      </c>
      <c r="CF135">
        <v>0</v>
      </c>
      <c r="CG135">
        <v>0</v>
      </c>
      <c r="CM135">
        <v>0</v>
      </c>
      <c r="CN135" t="s">
        <v>6</v>
      </c>
      <c r="CO135">
        <v>0</v>
      </c>
      <c r="CP135">
        <f t="shared" si="168"/>
        <v>0</v>
      </c>
      <c r="CQ135">
        <f t="shared" si="169"/>
        <v>0</v>
      </c>
      <c r="CR135">
        <f t="shared" si="170"/>
        <v>0</v>
      </c>
      <c r="CS135">
        <f t="shared" si="171"/>
        <v>0</v>
      </c>
      <c r="CT135">
        <f t="shared" si="172"/>
        <v>0</v>
      </c>
      <c r="CU135">
        <f t="shared" si="173"/>
        <v>0</v>
      </c>
      <c r="CV135">
        <f t="shared" si="174"/>
        <v>0</v>
      </c>
      <c r="CW135">
        <f t="shared" si="175"/>
        <v>0</v>
      </c>
      <c r="CX135">
        <f t="shared" si="176"/>
        <v>0</v>
      </c>
      <c r="CY135">
        <f t="shared" si="177"/>
        <v>0</v>
      </c>
      <c r="CZ135">
        <f t="shared" si="178"/>
        <v>0</v>
      </c>
      <c r="DC135" t="s">
        <v>6</v>
      </c>
      <c r="DD135" t="s">
        <v>6</v>
      </c>
      <c r="DE135" t="s">
        <v>6</v>
      </c>
      <c r="DF135" t="s">
        <v>6</v>
      </c>
      <c r="DG135" t="s">
        <v>6</v>
      </c>
      <c r="DH135" t="s">
        <v>6</v>
      </c>
      <c r="DI135" t="s">
        <v>6</v>
      </c>
      <c r="DJ135" t="s">
        <v>6</v>
      </c>
      <c r="DK135" t="s">
        <v>6</v>
      </c>
      <c r="DL135" t="s">
        <v>6</v>
      </c>
      <c r="DM135" t="s">
        <v>6</v>
      </c>
      <c r="DN135">
        <v>0</v>
      </c>
      <c r="DO135">
        <v>0</v>
      </c>
      <c r="DP135">
        <v>1</v>
      </c>
      <c r="DQ135">
        <v>1</v>
      </c>
      <c r="DU135">
        <v>1005</v>
      </c>
      <c r="DV135" t="s">
        <v>150</v>
      </c>
      <c r="DW135" t="s">
        <v>150</v>
      </c>
      <c r="DX135">
        <v>1</v>
      </c>
      <c r="EE135">
        <v>16510513</v>
      </c>
      <c r="EF135">
        <v>2</v>
      </c>
      <c r="EG135" t="s">
        <v>20</v>
      </c>
      <c r="EH135">
        <v>0</v>
      </c>
      <c r="EI135" t="s">
        <v>6</v>
      </c>
      <c r="EJ135">
        <v>1</v>
      </c>
      <c r="EK135">
        <v>15001</v>
      </c>
      <c r="EL135" t="s">
        <v>84</v>
      </c>
      <c r="EM135" t="s">
        <v>85</v>
      </c>
      <c r="EO135" t="s">
        <v>6</v>
      </c>
      <c r="EQ135">
        <v>0</v>
      </c>
      <c r="ER135">
        <v>0</v>
      </c>
      <c r="ES135">
        <v>0</v>
      </c>
      <c r="ET135">
        <v>0</v>
      </c>
      <c r="EU135">
        <v>0</v>
      </c>
      <c r="EV135">
        <v>0</v>
      </c>
      <c r="EW135">
        <v>0</v>
      </c>
      <c r="EX135">
        <v>0</v>
      </c>
      <c r="FQ135">
        <v>0</v>
      </c>
      <c r="FR135">
        <f t="shared" si="179"/>
        <v>0</v>
      </c>
      <c r="FS135">
        <v>0</v>
      </c>
      <c r="FT135" t="s">
        <v>23</v>
      </c>
      <c r="FU135" t="s">
        <v>24</v>
      </c>
      <c r="FX135">
        <v>94.5</v>
      </c>
      <c r="FY135">
        <v>46.75</v>
      </c>
      <c r="GA135" t="s">
        <v>6</v>
      </c>
      <c r="GD135">
        <v>0</v>
      </c>
      <c r="GF135">
        <v>-112006704</v>
      </c>
      <c r="GG135">
        <v>1</v>
      </c>
      <c r="GH135">
        <v>1</v>
      </c>
      <c r="GI135">
        <v>4</v>
      </c>
      <c r="GJ135">
        <v>0</v>
      </c>
      <c r="GK135">
        <f>ROUND(R135*(S12)/100,2)</f>
        <v>0</v>
      </c>
      <c r="GL135">
        <f t="shared" si="180"/>
        <v>0</v>
      </c>
      <c r="GM135">
        <f t="shared" si="181"/>
        <v>0</v>
      </c>
      <c r="GN135">
        <f t="shared" si="182"/>
        <v>0</v>
      </c>
      <c r="GO135">
        <f t="shared" si="183"/>
        <v>0</v>
      </c>
      <c r="GP135">
        <f t="shared" si="184"/>
        <v>0</v>
      </c>
      <c r="GR135">
        <v>0</v>
      </c>
      <c r="GS135">
        <v>3</v>
      </c>
      <c r="GT135">
        <v>0</v>
      </c>
      <c r="GU135" t="s">
        <v>6</v>
      </c>
      <c r="GV135">
        <f t="shared" si="185"/>
        <v>0</v>
      </c>
      <c r="GW135">
        <v>1</v>
      </c>
      <c r="GX135">
        <f t="shared" si="186"/>
        <v>0</v>
      </c>
      <c r="HA135">
        <v>0</v>
      </c>
      <c r="HB135">
        <v>0</v>
      </c>
      <c r="IK135">
        <v>0</v>
      </c>
    </row>
    <row r="136" spans="1:255" x14ac:dyDescent="0.2">
      <c r="A136" s="2">
        <v>18</v>
      </c>
      <c r="B136" s="2">
        <v>1</v>
      </c>
      <c r="C136" s="2">
        <v>283</v>
      </c>
      <c r="D136" s="2"/>
      <c r="E136" s="2" t="s">
        <v>223</v>
      </c>
      <c r="F136" s="2" t="s">
        <v>224</v>
      </c>
      <c r="G136" s="2" t="s">
        <v>225</v>
      </c>
      <c r="H136" s="2" t="s">
        <v>150</v>
      </c>
      <c r="I136" s="2">
        <f>I132*J136</f>
        <v>1.9005000000000001</v>
      </c>
      <c r="J136" s="2">
        <v>105</v>
      </c>
      <c r="K136" s="2"/>
      <c r="L136" s="2"/>
      <c r="M136" s="2"/>
      <c r="N136" s="2"/>
      <c r="O136" s="2">
        <f t="shared" si="154"/>
        <v>112.43</v>
      </c>
      <c r="P136" s="2">
        <f t="shared" si="155"/>
        <v>112.43</v>
      </c>
      <c r="Q136" s="2">
        <f t="shared" si="156"/>
        <v>0</v>
      </c>
      <c r="R136" s="2">
        <f t="shared" si="157"/>
        <v>0</v>
      </c>
      <c r="S136" s="2">
        <f t="shared" si="158"/>
        <v>0</v>
      </c>
      <c r="T136" s="2">
        <f t="shared" si="159"/>
        <v>0</v>
      </c>
      <c r="U136" s="2">
        <f t="shared" si="160"/>
        <v>0</v>
      </c>
      <c r="V136" s="2">
        <f t="shared" si="161"/>
        <v>0</v>
      </c>
      <c r="W136" s="2">
        <f t="shared" si="162"/>
        <v>0</v>
      </c>
      <c r="X136" s="2">
        <f t="shared" si="163"/>
        <v>0</v>
      </c>
      <c r="Y136" s="2">
        <f t="shared" si="164"/>
        <v>0</v>
      </c>
      <c r="Z136" s="2"/>
      <c r="AA136" s="2">
        <v>16687810</v>
      </c>
      <c r="AB136" s="2">
        <f t="shared" si="165"/>
        <v>59.16</v>
      </c>
      <c r="AC136" s="2">
        <f t="shared" ref="AC136:AC145" si="192">ROUND((ES136),6)</f>
        <v>59.16</v>
      </c>
      <c r="AD136" s="2">
        <f t="shared" si="187"/>
        <v>0</v>
      </c>
      <c r="AE136" s="2">
        <f t="shared" si="188"/>
        <v>0</v>
      </c>
      <c r="AF136" s="2">
        <f t="shared" si="189"/>
        <v>0</v>
      </c>
      <c r="AG136" s="2">
        <f t="shared" si="166"/>
        <v>0</v>
      </c>
      <c r="AH136" s="2">
        <f t="shared" si="190"/>
        <v>0</v>
      </c>
      <c r="AI136" s="2">
        <f t="shared" si="191"/>
        <v>0</v>
      </c>
      <c r="AJ136" s="2">
        <f t="shared" si="167"/>
        <v>0</v>
      </c>
      <c r="AK136" s="2">
        <v>59.16</v>
      </c>
      <c r="AL136" s="2">
        <v>59.16</v>
      </c>
      <c r="AM136" s="2">
        <v>0</v>
      </c>
      <c r="AN136" s="2">
        <v>0</v>
      </c>
      <c r="AO136" s="2">
        <v>0</v>
      </c>
      <c r="AP136" s="2">
        <v>0</v>
      </c>
      <c r="AQ136" s="2">
        <v>0</v>
      </c>
      <c r="AR136" s="2">
        <v>0</v>
      </c>
      <c r="AS136" s="2">
        <v>0</v>
      </c>
      <c r="AT136" s="2">
        <v>95</v>
      </c>
      <c r="AU136" s="2">
        <v>47</v>
      </c>
      <c r="AV136" s="2">
        <v>1</v>
      </c>
      <c r="AW136" s="2">
        <v>1</v>
      </c>
      <c r="AX136" s="2"/>
      <c r="AY136" s="2"/>
      <c r="AZ136" s="2">
        <v>1</v>
      </c>
      <c r="BA136" s="2">
        <v>1</v>
      </c>
      <c r="BB136" s="2">
        <v>1</v>
      </c>
      <c r="BC136" s="2">
        <v>1</v>
      </c>
      <c r="BD136" s="2" t="s">
        <v>6</v>
      </c>
      <c r="BE136" s="2" t="s">
        <v>6</v>
      </c>
      <c r="BF136" s="2" t="s">
        <v>6</v>
      </c>
      <c r="BG136" s="2" t="s">
        <v>6</v>
      </c>
      <c r="BH136" s="2">
        <v>3</v>
      </c>
      <c r="BI136" s="2">
        <v>1</v>
      </c>
      <c r="BJ136" s="2" t="s">
        <v>226</v>
      </c>
      <c r="BK136" s="2"/>
      <c r="BL136" s="2"/>
      <c r="BM136" s="2">
        <v>15001</v>
      </c>
      <c r="BN136" s="2">
        <v>0</v>
      </c>
      <c r="BO136" s="2" t="s">
        <v>6</v>
      </c>
      <c r="BP136" s="2">
        <v>0</v>
      </c>
      <c r="BQ136" s="2">
        <v>2</v>
      </c>
      <c r="BR136" s="2">
        <v>0</v>
      </c>
      <c r="BS136" s="2">
        <v>1</v>
      </c>
      <c r="BT136" s="2">
        <v>1</v>
      </c>
      <c r="BU136" s="2">
        <v>1</v>
      </c>
      <c r="BV136" s="2">
        <v>1</v>
      </c>
      <c r="BW136" s="2">
        <v>1</v>
      </c>
      <c r="BX136" s="2">
        <v>1</v>
      </c>
      <c r="BY136" s="2" t="s">
        <v>6</v>
      </c>
      <c r="BZ136" s="2">
        <v>105</v>
      </c>
      <c r="CA136" s="2">
        <v>55</v>
      </c>
      <c r="CB136" s="2"/>
      <c r="CC136" s="2"/>
      <c r="CD136" s="2"/>
      <c r="CE136" s="2"/>
      <c r="CF136" s="2">
        <v>0</v>
      </c>
      <c r="CG136" s="2">
        <v>0</v>
      </c>
      <c r="CH136" s="2"/>
      <c r="CI136" s="2"/>
      <c r="CJ136" s="2"/>
      <c r="CK136" s="2"/>
      <c r="CL136" s="2"/>
      <c r="CM136" s="2">
        <v>0</v>
      </c>
      <c r="CN136" s="2" t="s">
        <v>6</v>
      </c>
      <c r="CO136" s="2">
        <v>0</v>
      </c>
      <c r="CP136" s="2">
        <f t="shared" si="168"/>
        <v>112.43</v>
      </c>
      <c r="CQ136" s="2">
        <f t="shared" si="169"/>
        <v>59.16</v>
      </c>
      <c r="CR136" s="2">
        <f t="shared" si="170"/>
        <v>0</v>
      </c>
      <c r="CS136" s="2">
        <f t="shared" si="171"/>
        <v>0</v>
      </c>
      <c r="CT136" s="2">
        <f t="shared" si="172"/>
        <v>0</v>
      </c>
      <c r="CU136" s="2">
        <f t="shared" si="173"/>
        <v>0</v>
      </c>
      <c r="CV136" s="2">
        <f t="shared" si="174"/>
        <v>0</v>
      </c>
      <c r="CW136" s="2">
        <f t="shared" si="175"/>
        <v>0</v>
      </c>
      <c r="CX136" s="2">
        <f t="shared" si="176"/>
        <v>0</v>
      </c>
      <c r="CY136" s="2">
        <f t="shared" si="177"/>
        <v>0</v>
      </c>
      <c r="CZ136" s="2">
        <f t="shared" si="178"/>
        <v>0</v>
      </c>
      <c r="DA136" s="2"/>
      <c r="DB136" s="2"/>
      <c r="DC136" s="2" t="s">
        <v>6</v>
      </c>
      <c r="DD136" s="2" t="s">
        <v>6</v>
      </c>
      <c r="DE136" s="2" t="s">
        <v>6</v>
      </c>
      <c r="DF136" s="2" t="s">
        <v>6</v>
      </c>
      <c r="DG136" s="2" t="s">
        <v>6</v>
      </c>
      <c r="DH136" s="2" t="s">
        <v>6</v>
      </c>
      <c r="DI136" s="2" t="s">
        <v>6</v>
      </c>
      <c r="DJ136" s="2" t="s">
        <v>6</v>
      </c>
      <c r="DK136" s="2" t="s">
        <v>6</v>
      </c>
      <c r="DL136" s="2" t="s">
        <v>6</v>
      </c>
      <c r="DM136" s="2" t="s">
        <v>6</v>
      </c>
      <c r="DN136" s="2">
        <v>0</v>
      </c>
      <c r="DO136" s="2">
        <v>0</v>
      </c>
      <c r="DP136" s="2">
        <v>1</v>
      </c>
      <c r="DQ136" s="2">
        <v>1</v>
      </c>
      <c r="DR136" s="2"/>
      <c r="DS136" s="2"/>
      <c r="DT136" s="2"/>
      <c r="DU136" s="2">
        <v>1005</v>
      </c>
      <c r="DV136" s="2" t="s">
        <v>150</v>
      </c>
      <c r="DW136" s="2" t="s">
        <v>150</v>
      </c>
      <c r="DX136" s="2">
        <v>1</v>
      </c>
      <c r="DY136" s="2"/>
      <c r="DZ136" s="2"/>
      <c r="EA136" s="2"/>
      <c r="EB136" s="2"/>
      <c r="EC136" s="2"/>
      <c r="ED136" s="2"/>
      <c r="EE136" s="2">
        <v>16510513</v>
      </c>
      <c r="EF136" s="2">
        <v>2</v>
      </c>
      <c r="EG136" s="2" t="s">
        <v>20</v>
      </c>
      <c r="EH136" s="2">
        <v>0</v>
      </c>
      <c r="EI136" s="2" t="s">
        <v>6</v>
      </c>
      <c r="EJ136" s="2">
        <v>1</v>
      </c>
      <c r="EK136" s="2">
        <v>15001</v>
      </c>
      <c r="EL136" s="2" t="s">
        <v>84</v>
      </c>
      <c r="EM136" s="2" t="s">
        <v>85</v>
      </c>
      <c r="EN136" s="2"/>
      <c r="EO136" s="2" t="s">
        <v>6</v>
      </c>
      <c r="EP136" s="2"/>
      <c r="EQ136" s="2">
        <v>0</v>
      </c>
      <c r="ER136" s="2">
        <v>59.16</v>
      </c>
      <c r="ES136" s="2">
        <v>59.16</v>
      </c>
      <c r="ET136" s="2">
        <v>0</v>
      </c>
      <c r="EU136" s="2">
        <v>0</v>
      </c>
      <c r="EV136" s="2">
        <v>0</v>
      </c>
      <c r="EW136" s="2">
        <v>0</v>
      </c>
      <c r="EX136" s="2">
        <v>0</v>
      </c>
      <c r="EY136" s="2"/>
      <c r="EZ136" s="2"/>
      <c r="FA136" s="2"/>
      <c r="FB136" s="2"/>
      <c r="FC136" s="2"/>
      <c r="FD136" s="2"/>
      <c r="FE136" s="2"/>
      <c r="FF136" s="2"/>
      <c r="FG136" s="2"/>
      <c r="FH136" s="2"/>
      <c r="FI136" s="2"/>
      <c r="FJ136" s="2"/>
      <c r="FK136" s="2"/>
      <c r="FL136" s="2"/>
      <c r="FM136" s="2"/>
      <c r="FN136" s="2"/>
      <c r="FO136" s="2"/>
      <c r="FP136" s="2"/>
      <c r="FQ136" s="2">
        <v>0</v>
      </c>
      <c r="FR136" s="2">
        <f t="shared" si="179"/>
        <v>0</v>
      </c>
      <c r="FS136" s="2">
        <v>0</v>
      </c>
      <c r="FT136" s="2" t="s">
        <v>23</v>
      </c>
      <c r="FU136" s="2" t="s">
        <v>24</v>
      </c>
      <c r="FV136" s="2"/>
      <c r="FW136" s="2"/>
      <c r="FX136" s="2">
        <v>94.5</v>
      </c>
      <c r="FY136" s="2">
        <v>46.75</v>
      </c>
      <c r="FZ136" s="2"/>
      <c r="GA136" s="2" t="s">
        <v>6</v>
      </c>
      <c r="GB136" s="2"/>
      <c r="GC136" s="2"/>
      <c r="GD136" s="2">
        <v>0</v>
      </c>
      <c r="GE136" s="2"/>
      <c r="GF136" s="2">
        <v>-724546537</v>
      </c>
      <c r="GG136" s="2">
        <v>2</v>
      </c>
      <c r="GH136" s="2">
        <v>1</v>
      </c>
      <c r="GI136" s="2">
        <v>-2</v>
      </c>
      <c r="GJ136" s="2">
        <v>0</v>
      </c>
      <c r="GK136" s="2">
        <f>ROUND(R136*(R12)/100,2)</f>
        <v>0</v>
      </c>
      <c r="GL136" s="2">
        <f t="shared" si="180"/>
        <v>0</v>
      </c>
      <c r="GM136" s="2">
        <f t="shared" si="181"/>
        <v>112.43</v>
      </c>
      <c r="GN136" s="2">
        <f t="shared" si="182"/>
        <v>112.43</v>
      </c>
      <c r="GO136" s="2">
        <f t="shared" si="183"/>
        <v>0</v>
      </c>
      <c r="GP136" s="2">
        <f t="shared" si="184"/>
        <v>0</v>
      </c>
      <c r="GQ136" s="2"/>
      <c r="GR136" s="2">
        <v>0</v>
      </c>
      <c r="GS136" s="2">
        <v>3</v>
      </c>
      <c r="GT136" s="2">
        <v>0</v>
      </c>
      <c r="GU136" s="2" t="s">
        <v>6</v>
      </c>
      <c r="GV136" s="2">
        <f t="shared" si="185"/>
        <v>0</v>
      </c>
      <c r="GW136" s="2">
        <v>1</v>
      </c>
      <c r="GX136" s="2">
        <f t="shared" si="186"/>
        <v>0</v>
      </c>
      <c r="GY136" s="2"/>
      <c r="GZ136" s="2"/>
      <c r="HA136" s="2">
        <v>0</v>
      </c>
      <c r="HB136" s="2">
        <v>0</v>
      </c>
      <c r="HC136" s="2"/>
      <c r="HD136" s="2"/>
      <c r="HE136" s="2"/>
      <c r="HF136" s="2"/>
      <c r="HG136" s="2"/>
      <c r="HH136" s="2"/>
      <c r="HI136" s="2"/>
      <c r="HJ136" s="2"/>
      <c r="HK136" s="2"/>
      <c r="HL136" s="2"/>
      <c r="HM136" s="2"/>
      <c r="HN136" s="2"/>
      <c r="HO136" s="2"/>
      <c r="HP136" s="2"/>
      <c r="HQ136" s="2"/>
      <c r="HR136" s="2"/>
      <c r="HS136" s="2"/>
      <c r="HT136" s="2"/>
      <c r="HU136" s="2"/>
      <c r="HV136" s="2"/>
      <c r="HW136" s="2"/>
      <c r="HX136" s="2"/>
      <c r="HY136" s="2"/>
      <c r="HZ136" s="2"/>
      <c r="IA136" s="2"/>
      <c r="IB136" s="2"/>
      <c r="IC136" s="2"/>
      <c r="ID136" s="2"/>
      <c r="IE136" s="2"/>
      <c r="IF136" s="2"/>
      <c r="IG136" s="2"/>
      <c r="IH136" s="2"/>
      <c r="II136" s="2"/>
      <c r="IJ136" s="2"/>
      <c r="IK136" s="2">
        <v>0</v>
      </c>
      <c r="IL136" s="2"/>
      <c r="IM136" s="2"/>
      <c r="IN136" s="2"/>
      <c r="IO136" s="2"/>
      <c r="IP136" s="2"/>
      <c r="IQ136" s="2"/>
      <c r="IR136" s="2"/>
      <c r="IS136" s="2"/>
      <c r="IT136" s="2"/>
      <c r="IU136" s="2"/>
    </row>
    <row r="137" spans="1:255" x14ac:dyDescent="0.2">
      <c r="A137">
        <v>18</v>
      </c>
      <c r="B137">
        <v>1</v>
      </c>
      <c r="C137">
        <v>294</v>
      </c>
      <c r="E137" t="s">
        <v>223</v>
      </c>
      <c r="F137" t="s">
        <v>224</v>
      </c>
      <c r="G137" t="s">
        <v>225</v>
      </c>
      <c r="H137" t="s">
        <v>150</v>
      </c>
      <c r="I137">
        <f>I133*J137</f>
        <v>1.9005000000000001</v>
      </c>
      <c r="J137">
        <v>105</v>
      </c>
      <c r="O137">
        <f t="shared" si="154"/>
        <v>801.65</v>
      </c>
      <c r="P137">
        <f t="shared" si="155"/>
        <v>801.65</v>
      </c>
      <c r="Q137">
        <f t="shared" si="156"/>
        <v>0</v>
      </c>
      <c r="R137">
        <f t="shared" si="157"/>
        <v>0</v>
      </c>
      <c r="S137">
        <f t="shared" si="158"/>
        <v>0</v>
      </c>
      <c r="T137">
        <f t="shared" si="159"/>
        <v>0</v>
      </c>
      <c r="U137">
        <f t="shared" si="160"/>
        <v>0</v>
      </c>
      <c r="V137">
        <f t="shared" si="161"/>
        <v>0</v>
      </c>
      <c r="W137">
        <f t="shared" si="162"/>
        <v>0</v>
      </c>
      <c r="X137">
        <f t="shared" si="163"/>
        <v>0</v>
      </c>
      <c r="Y137">
        <f t="shared" si="164"/>
        <v>0</v>
      </c>
      <c r="AA137">
        <v>16687824</v>
      </c>
      <c r="AB137">
        <f t="shared" si="165"/>
        <v>59.16</v>
      </c>
      <c r="AC137">
        <f t="shared" si="192"/>
        <v>59.16</v>
      </c>
      <c r="AD137">
        <f t="shared" si="187"/>
        <v>0</v>
      </c>
      <c r="AE137">
        <f t="shared" si="188"/>
        <v>0</v>
      </c>
      <c r="AF137">
        <f t="shared" si="189"/>
        <v>0</v>
      </c>
      <c r="AG137">
        <f t="shared" si="166"/>
        <v>0</v>
      </c>
      <c r="AH137">
        <f t="shared" si="190"/>
        <v>0</v>
      </c>
      <c r="AI137">
        <f t="shared" si="191"/>
        <v>0</v>
      </c>
      <c r="AJ137">
        <f t="shared" si="167"/>
        <v>0</v>
      </c>
      <c r="AK137">
        <v>59.16</v>
      </c>
      <c r="AL137">
        <v>59.16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95</v>
      </c>
      <c r="AU137">
        <v>47</v>
      </c>
      <c r="AV137">
        <v>1</v>
      </c>
      <c r="AW137">
        <v>1</v>
      </c>
      <c r="AZ137">
        <v>7.13</v>
      </c>
      <c r="BA137">
        <v>1</v>
      </c>
      <c r="BB137">
        <v>1</v>
      </c>
      <c r="BC137">
        <v>7.13</v>
      </c>
      <c r="BD137" t="s">
        <v>6</v>
      </c>
      <c r="BE137" t="s">
        <v>6</v>
      </c>
      <c r="BF137" t="s">
        <v>6</v>
      </c>
      <c r="BG137" t="s">
        <v>6</v>
      </c>
      <c r="BH137">
        <v>3</v>
      </c>
      <c r="BI137">
        <v>1</v>
      </c>
      <c r="BJ137" t="s">
        <v>226</v>
      </c>
      <c r="BM137">
        <v>15001</v>
      </c>
      <c r="BN137">
        <v>0</v>
      </c>
      <c r="BO137" t="s">
        <v>6</v>
      </c>
      <c r="BP137">
        <v>0</v>
      </c>
      <c r="BQ137">
        <v>2</v>
      </c>
      <c r="BR137">
        <v>0</v>
      </c>
      <c r="BS137">
        <v>1</v>
      </c>
      <c r="BT137">
        <v>1</v>
      </c>
      <c r="BU137">
        <v>1</v>
      </c>
      <c r="BV137">
        <v>1</v>
      </c>
      <c r="BW137">
        <v>1</v>
      </c>
      <c r="BX137">
        <v>1</v>
      </c>
      <c r="BY137" t="s">
        <v>6</v>
      </c>
      <c r="BZ137">
        <v>105</v>
      </c>
      <c r="CA137">
        <v>55</v>
      </c>
      <c r="CF137">
        <v>0</v>
      </c>
      <c r="CG137">
        <v>0</v>
      </c>
      <c r="CM137">
        <v>0</v>
      </c>
      <c r="CN137" t="s">
        <v>6</v>
      </c>
      <c r="CO137">
        <v>0</v>
      </c>
      <c r="CP137">
        <f t="shared" si="168"/>
        <v>801.65</v>
      </c>
      <c r="CQ137">
        <f t="shared" si="169"/>
        <v>421.81079999999997</v>
      </c>
      <c r="CR137">
        <f t="shared" si="170"/>
        <v>0</v>
      </c>
      <c r="CS137">
        <f t="shared" si="171"/>
        <v>0</v>
      </c>
      <c r="CT137">
        <f t="shared" si="172"/>
        <v>0</v>
      </c>
      <c r="CU137">
        <f t="shared" si="173"/>
        <v>0</v>
      </c>
      <c r="CV137">
        <f t="shared" si="174"/>
        <v>0</v>
      </c>
      <c r="CW137">
        <f t="shared" si="175"/>
        <v>0</v>
      </c>
      <c r="CX137">
        <f t="shared" si="176"/>
        <v>0</v>
      </c>
      <c r="CY137">
        <f t="shared" si="177"/>
        <v>0</v>
      </c>
      <c r="CZ137">
        <f t="shared" si="178"/>
        <v>0</v>
      </c>
      <c r="DC137" t="s">
        <v>6</v>
      </c>
      <c r="DD137" t="s">
        <v>6</v>
      </c>
      <c r="DE137" t="s">
        <v>6</v>
      </c>
      <c r="DF137" t="s">
        <v>6</v>
      </c>
      <c r="DG137" t="s">
        <v>6</v>
      </c>
      <c r="DH137" t="s">
        <v>6</v>
      </c>
      <c r="DI137" t="s">
        <v>6</v>
      </c>
      <c r="DJ137" t="s">
        <v>6</v>
      </c>
      <c r="DK137" t="s">
        <v>6</v>
      </c>
      <c r="DL137" t="s">
        <v>6</v>
      </c>
      <c r="DM137" t="s">
        <v>6</v>
      </c>
      <c r="DN137">
        <v>0</v>
      </c>
      <c r="DO137">
        <v>0</v>
      </c>
      <c r="DP137">
        <v>1</v>
      </c>
      <c r="DQ137">
        <v>1</v>
      </c>
      <c r="DU137">
        <v>1005</v>
      </c>
      <c r="DV137" t="s">
        <v>150</v>
      </c>
      <c r="DW137" t="s">
        <v>150</v>
      </c>
      <c r="DX137">
        <v>1</v>
      </c>
      <c r="EE137">
        <v>16510513</v>
      </c>
      <c r="EF137">
        <v>2</v>
      </c>
      <c r="EG137" t="s">
        <v>20</v>
      </c>
      <c r="EH137">
        <v>0</v>
      </c>
      <c r="EI137" t="s">
        <v>6</v>
      </c>
      <c r="EJ137">
        <v>1</v>
      </c>
      <c r="EK137">
        <v>15001</v>
      </c>
      <c r="EL137" t="s">
        <v>84</v>
      </c>
      <c r="EM137" t="s">
        <v>85</v>
      </c>
      <c r="EO137" t="s">
        <v>6</v>
      </c>
      <c r="EQ137">
        <v>0</v>
      </c>
      <c r="ER137">
        <v>59.16</v>
      </c>
      <c r="ES137">
        <v>59.16</v>
      </c>
      <c r="ET137">
        <v>0</v>
      </c>
      <c r="EU137">
        <v>0</v>
      </c>
      <c r="EV137">
        <v>0</v>
      </c>
      <c r="EW137">
        <v>0</v>
      </c>
      <c r="EX137">
        <v>0</v>
      </c>
      <c r="FQ137">
        <v>0</v>
      </c>
      <c r="FR137">
        <f t="shared" si="179"/>
        <v>0</v>
      </c>
      <c r="FS137">
        <v>0</v>
      </c>
      <c r="FT137" t="s">
        <v>23</v>
      </c>
      <c r="FU137" t="s">
        <v>24</v>
      </c>
      <c r="FX137">
        <v>94.5</v>
      </c>
      <c r="FY137">
        <v>46.75</v>
      </c>
      <c r="GA137" t="s">
        <v>6</v>
      </c>
      <c r="GD137">
        <v>0</v>
      </c>
      <c r="GF137">
        <v>-724546537</v>
      </c>
      <c r="GG137">
        <v>1</v>
      </c>
      <c r="GH137">
        <v>1</v>
      </c>
      <c r="GI137">
        <v>4</v>
      </c>
      <c r="GJ137">
        <v>0</v>
      </c>
      <c r="GK137">
        <f>ROUND(R137*(S12)/100,2)</f>
        <v>0</v>
      </c>
      <c r="GL137">
        <f t="shared" si="180"/>
        <v>0</v>
      </c>
      <c r="GM137">
        <f t="shared" si="181"/>
        <v>801.65</v>
      </c>
      <c r="GN137">
        <f t="shared" si="182"/>
        <v>801.65</v>
      </c>
      <c r="GO137">
        <f t="shared" si="183"/>
        <v>0</v>
      </c>
      <c r="GP137">
        <f t="shared" si="184"/>
        <v>0</v>
      </c>
      <c r="GR137">
        <v>0</v>
      </c>
      <c r="GS137">
        <v>3</v>
      </c>
      <c r="GT137">
        <v>0</v>
      </c>
      <c r="GU137" t="s">
        <v>6</v>
      </c>
      <c r="GV137">
        <f t="shared" si="185"/>
        <v>0</v>
      </c>
      <c r="GW137">
        <v>1</v>
      </c>
      <c r="GX137">
        <f t="shared" si="186"/>
        <v>0</v>
      </c>
      <c r="HA137">
        <v>0</v>
      </c>
      <c r="HB137">
        <v>0</v>
      </c>
      <c r="IK137">
        <v>0</v>
      </c>
    </row>
    <row r="138" spans="1:255" x14ac:dyDescent="0.2">
      <c r="A138" s="2">
        <v>18</v>
      </c>
      <c r="B138" s="2">
        <v>1</v>
      </c>
      <c r="C138" s="2">
        <v>285</v>
      </c>
      <c r="D138" s="2"/>
      <c r="E138" s="2" t="s">
        <v>227</v>
      </c>
      <c r="F138" s="2" t="s">
        <v>228</v>
      </c>
      <c r="G138" s="2" t="s">
        <v>229</v>
      </c>
      <c r="H138" s="2" t="s">
        <v>51</v>
      </c>
      <c r="I138" s="2">
        <f>I132*J138</f>
        <v>0.54300000000000004</v>
      </c>
      <c r="J138" s="2">
        <v>30</v>
      </c>
      <c r="K138" s="2"/>
      <c r="L138" s="2"/>
      <c r="M138" s="2"/>
      <c r="N138" s="2"/>
      <c r="O138" s="2">
        <f t="shared" si="154"/>
        <v>0</v>
      </c>
      <c r="P138" s="2">
        <f t="shared" si="155"/>
        <v>0</v>
      </c>
      <c r="Q138" s="2">
        <f t="shared" si="156"/>
        <v>0</v>
      </c>
      <c r="R138" s="2">
        <f t="shared" si="157"/>
        <v>0</v>
      </c>
      <c r="S138" s="2">
        <f t="shared" si="158"/>
        <v>0</v>
      </c>
      <c r="T138" s="2">
        <f t="shared" si="159"/>
        <v>0</v>
      </c>
      <c r="U138" s="2">
        <f t="shared" si="160"/>
        <v>0</v>
      </c>
      <c r="V138" s="2">
        <f t="shared" si="161"/>
        <v>0</v>
      </c>
      <c r="W138" s="2">
        <f t="shared" si="162"/>
        <v>0</v>
      </c>
      <c r="X138" s="2">
        <f t="shared" si="163"/>
        <v>0</v>
      </c>
      <c r="Y138" s="2">
        <f t="shared" si="164"/>
        <v>0</v>
      </c>
      <c r="Z138" s="2"/>
      <c r="AA138" s="2">
        <v>16687810</v>
      </c>
      <c r="AB138" s="2">
        <f t="shared" si="165"/>
        <v>0</v>
      </c>
      <c r="AC138" s="2">
        <f t="shared" si="192"/>
        <v>0</v>
      </c>
      <c r="AD138" s="2">
        <f t="shared" si="187"/>
        <v>0</v>
      </c>
      <c r="AE138" s="2">
        <f t="shared" si="188"/>
        <v>0</v>
      </c>
      <c r="AF138" s="2">
        <f t="shared" si="189"/>
        <v>0</v>
      </c>
      <c r="AG138" s="2">
        <f t="shared" si="166"/>
        <v>0</v>
      </c>
      <c r="AH138" s="2">
        <f t="shared" si="190"/>
        <v>0</v>
      </c>
      <c r="AI138" s="2">
        <f t="shared" si="191"/>
        <v>0</v>
      </c>
      <c r="AJ138" s="2">
        <f t="shared" si="167"/>
        <v>0</v>
      </c>
      <c r="AK138" s="2">
        <v>0</v>
      </c>
      <c r="AL138" s="2">
        <v>0</v>
      </c>
      <c r="AM138" s="2">
        <v>0</v>
      </c>
      <c r="AN138" s="2">
        <v>0</v>
      </c>
      <c r="AO138" s="2">
        <v>0</v>
      </c>
      <c r="AP138" s="2">
        <v>0</v>
      </c>
      <c r="AQ138" s="2">
        <v>0</v>
      </c>
      <c r="AR138" s="2">
        <v>0</v>
      </c>
      <c r="AS138" s="2">
        <v>0</v>
      </c>
      <c r="AT138" s="2">
        <v>95</v>
      </c>
      <c r="AU138" s="2">
        <v>47</v>
      </c>
      <c r="AV138" s="2">
        <v>1</v>
      </c>
      <c r="AW138" s="2">
        <v>1</v>
      </c>
      <c r="AX138" s="2"/>
      <c r="AY138" s="2"/>
      <c r="AZ138" s="2">
        <v>1</v>
      </c>
      <c r="BA138" s="2">
        <v>1</v>
      </c>
      <c r="BB138" s="2">
        <v>1</v>
      </c>
      <c r="BC138" s="2">
        <v>1</v>
      </c>
      <c r="BD138" s="2" t="s">
        <v>6</v>
      </c>
      <c r="BE138" s="2" t="s">
        <v>6</v>
      </c>
      <c r="BF138" s="2" t="s">
        <v>6</v>
      </c>
      <c r="BG138" s="2" t="s">
        <v>6</v>
      </c>
      <c r="BH138" s="2">
        <v>3</v>
      </c>
      <c r="BI138" s="2">
        <v>1</v>
      </c>
      <c r="BJ138" s="2" t="s">
        <v>6</v>
      </c>
      <c r="BK138" s="2"/>
      <c r="BL138" s="2"/>
      <c r="BM138" s="2">
        <v>15001</v>
      </c>
      <c r="BN138" s="2">
        <v>0</v>
      </c>
      <c r="BO138" s="2" t="s">
        <v>6</v>
      </c>
      <c r="BP138" s="2">
        <v>0</v>
      </c>
      <c r="BQ138" s="2">
        <v>2</v>
      </c>
      <c r="BR138" s="2">
        <v>0</v>
      </c>
      <c r="BS138" s="2">
        <v>1</v>
      </c>
      <c r="BT138" s="2">
        <v>1</v>
      </c>
      <c r="BU138" s="2">
        <v>1</v>
      </c>
      <c r="BV138" s="2">
        <v>1</v>
      </c>
      <c r="BW138" s="2">
        <v>1</v>
      </c>
      <c r="BX138" s="2">
        <v>1</v>
      </c>
      <c r="BY138" s="2" t="s">
        <v>6</v>
      </c>
      <c r="BZ138" s="2">
        <v>105</v>
      </c>
      <c r="CA138" s="2">
        <v>55</v>
      </c>
      <c r="CB138" s="2"/>
      <c r="CC138" s="2"/>
      <c r="CD138" s="2"/>
      <c r="CE138" s="2"/>
      <c r="CF138" s="2">
        <v>0</v>
      </c>
      <c r="CG138" s="2">
        <v>0</v>
      </c>
      <c r="CH138" s="2"/>
      <c r="CI138" s="2"/>
      <c r="CJ138" s="2"/>
      <c r="CK138" s="2"/>
      <c r="CL138" s="2"/>
      <c r="CM138" s="2">
        <v>0</v>
      </c>
      <c r="CN138" s="2" t="s">
        <v>6</v>
      </c>
      <c r="CO138" s="2">
        <v>0</v>
      </c>
      <c r="CP138" s="2">
        <f t="shared" si="168"/>
        <v>0</v>
      </c>
      <c r="CQ138" s="2">
        <f t="shared" si="169"/>
        <v>0</v>
      </c>
      <c r="CR138" s="2">
        <f t="shared" si="170"/>
        <v>0</v>
      </c>
      <c r="CS138" s="2">
        <f t="shared" si="171"/>
        <v>0</v>
      </c>
      <c r="CT138" s="2">
        <f t="shared" si="172"/>
        <v>0</v>
      </c>
      <c r="CU138" s="2">
        <f t="shared" si="173"/>
        <v>0</v>
      </c>
      <c r="CV138" s="2">
        <f t="shared" si="174"/>
        <v>0</v>
      </c>
      <c r="CW138" s="2">
        <f t="shared" si="175"/>
        <v>0</v>
      </c>
      <c r="CX138" s="2">
        <f t="shared" si="176"/>
        <v>0</v>
      </c>
      <c r="CY138" s="2">
        <f t="shared" si="177"/>
        <v>0</v>
      </c>
      <c r="CZ138" s="2">
        <f t="shared" si="178"/>
        <v>0</v>
      </c>
      <c r="DA138" s="2"/>
      <c r="DB138" s="2"/>
      <c r="DC138" s="2" t="s">
        <v>6</v>
      </c>
      <c r="DD138" s="2" t="s">
        <v>6</v>
      </c>
      <c r="DE138" s="2" t="s">
        <v>6</v>
      </c>
      <c r="DF138" s="2" t="s">
        <v>6</v>
      </c>
      <c r="DG138" s="2" t="s">
        <v>6</v>
      </c>
      <c r="DH138" s="2" t="s">
        <v>6</v>
      </c>
      <c r="DI138" s="2" t="s">
        <v>6</v>
      </c>
      <c r="DJ138" s="2" t="s">
        <v>6</v>
      </c>
      <c r="DK138" s="2" t="s">
        <v>6</v>
      </c>
      <c r="DL138" s="2" t="s">
        <v>6</v>
      </c>
      <c r="DM138" s="2" t="s">
        <v>6</v>
      </c>
      <c r="DN138" s="2">
        <v>0</v>
      </c>
      <c r="DO138" s="2">
        <v>0</v>
      </c>
      <c r="DP138" s="2">
        <v>1</v>
      </c>
      <c r="DQ138" s="2">
        <v>1</v>
      </c>
      <c r="DR138" s="2"/>
      <c r="DS138" s="2"/>
      <c r="DT138" s="2"/>
      <c r="DU138" s="2">
        <v>1009</v>
      </c>
      <c r="DV138" s="2" t="s">
        <v>51</v>
      </c>
      <c r="DW138" s="2" t="s">
        <v>51</v>
      </c>
      <c r="DX138" s="2">
        <v>1</v>
      </c>
      <c r="DY138" s="2"/>
      <c r="DZ138" s="2"/>
      <c r="EA138" s="2"/>
      <c r="EB138" s="2"/>
      <c r="EC138" s="2"/>
      <c r="ED138" s="2"/>
      <c r="EE138" s="2">
        <v>16510513</v>
      </c>
      <c r="EF138" s="2">
        <v>2</v>
      </c>
      <c r="EG138" s="2" t="s">
        <v>20</v>
      </c>
      <c r="EH138" s="2">
        <v>0</v>
      </c>
      <c r="EI138" s="2" t="s">
        <v>6</v>
      </c>
      <c r="EJ138" s="2">
        <v>1</v>
      </c>
      <c r="EK138" s="2">
        <v>15001</v>
      </c>
      <c r="EL138" s="2" t="s">
        <v>84</v>
      </c>
      <c r="EM138" s="2" t="s">
        <v>85</v>
      </c>
      <c r="EN138" s="2"/>
      <c r="EO138" s="2" t="s">
        <v>6</v>
      </c>
      <c r="EP138" s="2"/>
      <c r="EQ138" s="2">
        <v>0</v>
      </c>
      <c r="ER138" s="2">
        <v>0</v>
      </c>
      <c r="ES138" s="2">
        <v>0</v>
      </c>
      <c r="ET138" s="2">
        <v>0</v>
      </c>
      <c r="EU138" s="2">
        <v>0</v>
      </c>
      <c r="EV138" s="2">
        <v>0</v>
      </c>
      <c r="EW138" s="2">
        <v>0</v>
      </c>
      <c r="EX138" s="2">
        <v>0</v>
      </c>
      <c r="EY138" s="2"/>
      <c r="EZ138" s="2"/>
      <c r="FA138" s="2"/>
      <c r="FB138" s="2"/>
      <c r="FC138" s="2"/>
      <c r="FD138" s="2"/>
      <c r="FE138" s="2"/>
      <c r="FF138" s="2"/>
      <c r="FG138" s="2"/>
      <c r="FH138" s="2"/>
      <c r="FI138" s="2"/>
      <c r="FJ138" s="2"/>
      <c r="FK138" s="2"/>
      <c r="FL138" s="2"/>
      <c r="FM138" s="2"/>
      <c r="FN138" s="2"/>
      <c r="FO138" s="2"/>
      <c r="FP138" s="2"/>
      <c r="FQ138" s="2">
        <v>0</v>
      </c>
      <c r="FR138" s="2">
        <f t="shared" si="179"/>
        <v>0</v>
      </c>
      <c r="FS138" s="2">
        <v>0</v>
      </c>
      <c r="FT138" s="2" t="s">
        <v>23</v>
      </c>
      <c r="FU138" s="2" t="s">
        <v>24</v>
      </c>
      <c r="FV138" s="2"/>
      <c r="FW138" s="2"/>
      <c r="FX138" s="2">
        <v>94.5</v>
      </c>
      <c r="FY138" s="2">
        <v>46.75</v>
      </c>
      <c r="FZ138" s="2"/>
      <c r="GA138" s="2" t="s">
        <v>6</v>
      </c>
      <c r="GB138" s="2"/>
      <c r="GC138" s="2"/>
      <c r="GD138" s="2">
        <v>0</v>
      </c>
      <c r="GE138" s="2"/>
      <c r="GF138" s="2">
        <v>-1516100259</v>
      </c>
      <c r="GG138" s="2">
        <v>2</v>
      </c>
      <c r="GH138" s="2">
        <v>1</v>
      </c>
      <c r="GI138" s="2">
        <v>-2</v>
      </c>
      <c r="GJ138" s="2">
        <v>0</v>
      </c>
      <c r="GK138" s="2">
        <f>ROUND(R138*(R12)/100,2)</f>
        <v>0</v>
      </c>
      <c r="GL138" s="2">
        <f t="shared" si="180"/>
        <v>0</v>
      </c>
      <c r="GM138" s="2">
        <f t="shared" si="181"/>
        <v>0</v>
      </c>
      <c r="GN138" s="2">
        <f t="shared" si="182"/>
        <v>0</v>
      </c>
      <c r="GO138" s="2">
        <f t="shared" si="183"/>
        <v>0</v>
      </c>
      <c r="GP138" s="2">
        <f t="shared" si="184"/>
        <v>0</v>
      </c>
      <c r="GQ138" s="2"/>
      <c r="GR138" s="2">
        <v>0</v>
      </c>
      <c r="GS138" s="2">
        <v>3</v>
      </c>
      <c r="GT138" s="2">
        <v>0</v>
      </c>
      <c r="GU138" s="2" t="s">
        <v>6</v>
      </c>
      <c r="GV138" s="2">
        <f t="shared" si="185"/>
        <v>0</v>
      </c>
      <c r="GW138" s="2">
        <v>1</v>
      </c>
      <c r="GX138" s="2">
        <f t="shared" si="186"/>
        <v>0</v>
      </c>
      <c r="GY138" s="2"/>
      <c r="GZ138" s="2"/>
      <c r="HA138" s="2">
        <v>0</v>
      </c>
      <c r="HB138" s="2">
        <v>0</v>
      </c>
      <c r="HC138" s="2"/>
      <c r="HD138" s="2"/>
      <c r="HE138" s="2"/>
      <c r="HF138" s="2"/>
      <c r="HG138" s="2"/>
      <c r="HH138" s="2"/>
      <c r="HI138" s="2"/>
      <c r="HJ138" s="2"/>
      <c r="HK138" s="2"/>
      <c r="HL138" s="2"/>
      <c r="HM138" s="2"/>
      <c r="HN138" s="2"/>
      <c r="HO138" s="2"/>
      <c r="HP138" s="2"/>
      <c r="HQ138" s="2"/>
      <c r="HR138" s="2"/>
      <c r="HS138" s="2"/>
      <c r="HT138" s="2"/>
      <c r="HU138" s="2"/>
      <c r="HV138" s="2"/>
      <c r="HW138" s="2"/>
      <c r="HX138" s="2"/>
      <c r="HY138" s="2"/>
      <c r="HZ138" s="2"/>
      <c r="IA138" s="2"/>
      <c r="IB138" s="2"/>
      <c r="IC138" s="2"/>
      <c r="ID138" s="2"/>
      <c r="IE138" s="2"/>
      <c r="IF138" s="2"/>
      <c r="IG138" s="2"/>
      <c r="IH138" s="2"/>
      <c r="II138" s="2"/>
      <c r="IJ138" s="2"/>
      <c r="IK138" s="2">
        <v>0</v>
      </c>
      <c r="IL138" s="2"/>
      <c r="IM138" s="2"/>
      <c r="IN138" s="2"/>
      <c r="IO138" s="2"/>
      <c r="IP138" s="2"/>
      <c r="IQ138" s="2"/>
      <c r="IR138" s="2"/>
      <c r="IS138" s="2"/>
      <c r="IT138" s="2"/>
      <c r="IU138" s="2"/>
    </row>
    <row r="139" spans="1:255" x14ac:dyDescent="0.2">
      <c r="A139">
        <v>18</v>
      </c>
      <c r="B139">
        <v>1</v>
      </c>
      <c r="C139">
        <v>296</v>
      </c>
      <c r="E139" t="s">
        <v>227</v>
      </c>
      <c r="F139" t="s">
        <v>228</v>
      </c>
      <c r="G139" t="s">
        <v>229</v>
      </c>
      <c r="H139" t="s">
        <v>51</v>
      </c>
      <c r="I139">
        <f>I133*J139</f>
        <v>0.54300000000000004</v>
      </c>
      <c r="J139">
        <v>30</v>
      </c>
      <c r="O139">
        <f t="shared" si="154"/>
        <v>0</v>
      </c>
      <c r="P139">
        <f t="shared" si="155"/>
        <v>0</v>
      </c>
      <c r="Q139">
        <f t="shared" si="156"/>
        <v>0</v>
      </c>
      <c r="R139">
        <f t="shared" si="157"/>
        <v>0</v>
      </c>
      <c r="S139">
        <f t="shared" si="158"/>
        <v>0</v>
      </c>
      <c r="T139">
        <f t="shared" si="159"/>
        <v>0</v>
      </c>
      <c r="U139">
        <f t="shared" si="160"/>
        <v>0</v>
      </c>
      <c r="V139">
        <f t="shared" si="161"/>
        <v>0</v>
      </c>
      <c r="W139">
        <f t="shared" si="162"/>
        <v>0</v>
      </c>
      <c r="X139">
        <f t="shared" si="163"/>
        <v>0</v>
      </c>
      <c r="Y139">
        <f t="shared" si="164"/>
        <v>0</v>
      </c>
      <c r="AA139">
        <v>16687824</v>
      </c>
      <c r="AB139">
        <f t="shared" si="165"/>
        <v>0</v>
      </c>
      <c r="AC139">
        <f t="shared" si="192"/>
        <v>0</v>
      </c>
      <c r="AD139">
        <f t="shared" si="187"/>
        <v>0</v>
      </c>
      <c r="AE139">
        <f t="shared" si="188"/>
        <v>0</v>
      </c>
      <c r="AF139">
        <f t="shared" si="189"/>
        <v>0</v>
      </c>
      <c r="AG139">
        <f t="shared" si="166"/>
        <v>0</v>
      </c>
      <c r="AH139">
        <f t="shared" si="190"/>
        <v>0</v>
      </c>
      <c r="AI139">
        <f t="shared" si="191"/>
        <v>0</v>
      </c>
      <c r="AJ139">
        <f t="shared" si="167"/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95</v>
      </c>
      <c r="AU139">
        <v>47</v>
      </c>
      <c r="AV139">
        <v>1</v>
      </c>
      <c r="AW139">
        <v>1</v>
      </c>
      <c r="AZ139">
        <v>7.13</v>
      </c>
      <c r="BA139">
        <v>1</v>
      </c>
      <c r="BB139">
        <v>1</v>
      </c>
      <c r="BC139">
        <v>7.13</v>
      </c>
      <c r="BD139" t="s">
        <v>6</v>
      </c>
      <c r="BE139" t="s">
        <v>6</v>
      </c>
      <c r="BF139" t="s">
        <v>6</v>
      </c>
      <c r="BG139" t="s">
        <v>6</v>
      </c>
      <c r="BH139">
        <v>3</v>
      </c>
      <c r="BI139">
        <v>1</v>
      </c>
      <c r="BJ139" t="s">
        <v>6</v>
      </c>
      <c r="BM139">
        <v>15001</v>
      </c>
      <c r="BN139">
        <v>0</v>
      </c>
      <c r="BO139" t="s">
        <v>6</v>
      </c>
      <c r="BP139">
        <v>0</v>
      </c>
      <c r="BQ139">
        <v>2</v>
      </c>
      <c r="BR139">
        <v>0</v>
      </c>
      <c r="BS139">
        <v>1</v>
      </c>
      <c r="BT139">
        <v>1</v>
      </c>
      <c r="BU139">
        <v>1</v>
      </c>
      <c r="BV139">
        <v>1</v>
      </c>
      <c r="BW139">
        <v>1</v>
      </c>
      <c r="BX139">
        <v>1</v>
      </c>
      <c r="BY139" t="s">
        <v>6</v>
      </c>
      <c r="BZ139">
        <v>105</v>
      </c>
      <c r="CA139">
        <v>55</v>
      </c>
      <c r="CF139">
        <v>0</v>
      </c>
      <c r="CG139">
        <v>0</v>
      </c>
      <c r="CM139">
        <v>0</v>
      </c>
      <c r="CN139" t="s">
        <v>6</v>
      </c>
      <c r="CO139">
        <v>0</v>
      </c>
      <c r="CP139">
        <f t="shared" si="168"/>
        <v>0</v>
      </c>
      <c r="CQ139">
        <f t="shared" si="169"/>
        <v>0</v>
      </c>
      <c r="CR139">
        <f t="shared" si="170"/>
        <v>0</v>
      </c>
      <c r="CS139">
        <f t="shared" si="171"/>
        <v>0</v>
      </c>
      <c r="CT139">
        <f t="shared" si="172"/>
        <v>0</v>
      </c>
      <c r="CU139">
        <f t="shared" si="173"/>
        <v>0</v>
      </c>
      <c r="CV139">
        <f t="shared" si="174"/>
        <v>0</v>
      </c>
      <c r="CW139">
        <f t="shared" si="175"/>
        <v>0</v>
      </c>
      <c r="CX139">
        <f t="shared" si="176"/>
        <v>0</v>
      </c>
      <c r="CY139">
        <f t="shared" si="177"/>
        <v>0</v>
      </c>
      <c r="CZ139">
        <f t="shared" si="178"/>
        <v>0</v>
      </c>
      <c r="DC139" t="s">
        <v>6</v>
      </c>
      <c r="DD139" t="s">
        <v>6</v>
      </c>
      <c r="DE139" t="s">
        <v>6</v>
      </c>
      <c r="DF139" t="s">
        <v>6</v>
      </c>
      <c r="DG139" t="s">
        <v>6</v>
      </c>
      <c r="DH139" t="s">
        <v>6</v>
      </c>
      <c r="DI139" t="s">
        <v>6</v>
      </c>
      <c r="DJ139" t="s">
        <v>6</v>
      </c>
      <c r="DK139" t="s">
        <v>6</v>
      </c>
      <c r="DL139" t="s">
        <v>6</v>
      </c>
      <c r="DM139" t="s">
        <v>6</v>
      </c>
      <c r="DN139">
        <v>0</v>
      </c>
      <c r="DO139">
        <v>0</v>
      </c>
      <c r="DP139">
        <v>1</v>
      </c>
      <c r="DQ139">
        <v>1</v>
      </c>
      <c r="DU139">
        <v>1009</v>
      </c>
      <c r="DV139" t="s">
        <v>51</v>
      </c>
      <c r="DW139" t="s">
        <v>51</v>
      </c>
      <c r="DX139">
        <v>1</v>
      </c>
      <c r="EE139">
        <v>16510513</v>
      </c>
      <c r="EF139">
        <v>2</v>
      </c>
      <c r="EG139" t="s">
        <v>20</v>
      </c>
      <c r="EH139">
        <v>0</v>
      </c>
      <c r="EI139" t="s">
        <v>6</v>
      </c>
      <c r="EJ139">
        <v>1</v>
      </c>
      <c r="EK139">
        <v>15001</v>
      </c>
      <c r="EL139" t="s">
        <v>84</v>
      </c>
      <c r="EM139" t="s">
        <v>85</v>
      </c>
      <c r="EO139" t="s">
        <v>6</v>
      </c>
      <c r="EQ139">
        <v>0</v>
      </c>
      <c r="ER139">
        <v>0</v>
      </c>
      <c r="ES139">
        <v>0</v>
      </c>
      <c r="ET139">
        <v>0</v>
      </c>
      <c r="EU139">
        <v>0</v>
      </c>
      <c r="EV139">
        <v>0</v>
      </c>
      <c r="EW139">
        <v>0</v>
      </c>
      <c r="EX139">
        <v>0</v>
      </c>
      <c r="FQ139">
        <v>0</v>
      </c>
      <c r="FR139">
        <f t="shared" si="179"/>
        <v>0</v>
      </c>
      <c r="FS139">
        <v>0</v>
      </c>
      <c r="FT139" t="s">
        <v>23</v>
      </c>
      <c r="FU139" t="s">
        <v>24</v>
      </c>
      <c r="FX139">
        <v>94.5</v>
      </c>
      <c r="FY139">
        <v>46.75</v>
      </c>
      <c r="GA139" t="s">
        <v>6</v>
      </c>
      <c r="GD139">
        <v>0</v>
      </c>
      <c r="GF139">
        <v>-1516100259</v>
      </c>
      <c r="GG139">
        <v>1</v>
      </c>
      <c r="GH139">
        <v>1</v>
      </c>
      <c r="GI139">
        <v>4</v>
      </c>
      <c r="GJ139">
        <v>0</v>
      </c>
      <c r="GK139">
        <f>ROUND(R139*(S12)/100,2)</f>
        <v>0</v>
      </c>
      <c r="GL139">
        <f t="shared" si="180"/>
        <v>0</v>
      </c>
      <c r="GM139">
        <f t="shared" si="181"/>
        <v>0</v>
      </c>
      <c r="GN139">
        <f t="shared" si="182"/>
        <v>0</v>
      </c>
      <c r="GO139">
        <f t="shared" si="183"/>
        <v>0</v>
      </c>
      <c r="GP139">
        <f t="shared" si="184"/>
        <v>0</v>
      </c>
      <c r="GR139">
        <v>0</v>
      </c>
      <c r="GS139">
        <v>3</v>
      </c>
      <c r="GT139">
        <v>0</v>
      </c>
      <c r="GU139" t="s">
        <v>6</v>
      </c>
      <c r="GV139">
        <f t="shared" si="185"/>
        <v>0</v>
      </c>
      <c r="GW139">
        <v>1</v>
      </c>
      <c r="GX139">
        <f t="shared" si="186"/>
        <v>0</v>
      </c>
      <c r="HA139">
        <v>0</v>
      </c>
      <c r="HB139">
        <v>0</v>
      </c>
      <c r="IK139">
        <v>0</v>
      </c>
    </row>
    <row r="140" spans="1:255" x14ac:dyDescent="0.2">
      <c r="A140" s="2">
        <v>18</v>
      </c>
      <c r="B140" s="2">
        <v>1</v>
      </c>
      <c r="C140" s="2">
        <v>287</v>
      </c>
      <c r="D140" s="2"/>
      <c r="E140" s="2" t="s">
        <v>230</v>
      </c>
      <c r="F140" s="2" t="s">
        <v>159</v>
      </c>
      <c r="G140" s="2" t="s">
        <v>160</v>
      </c>
      <c r="H140" s="2" t="s">
        <v>46</v>
      </c>
      <c r="I140" s="2">
        <f>I132*J140</f>
        <v>1.6100000000000001E-4</v>
      </c>
      <c r="J140" s="2">
        <v>8.8950276243093922E-3</v>
      </c>
      <c r="K140" s="2"/>
      <c r="L140" s="2"/>
      <c r="M140" s="2"/>
      <c r="N140" s="2"/>
      <c r="O140" s="2">
        <f t="shared" si="154"/>
        <v>0</v>
      </c>
      <c r="P140" s="2">
        <f t="shared" si="155"/>
        <v>0</v>
      </c>
      <c r="Q140" s="2">
        <f t="shared" si="156"/>
        <v>0</v>
      </c>
      <c r="R140" s="2">
        <f t="shared" si="157"/>
        <v>0</v>
      </c>
      <c r="S140" s="2">
        <f t="shared" si="158"/>
        <v>0</v>
      </c>
      <c r="T140" s="2">
        <f t="shared" si="159"/>
        <v>0</v>
      </c>
      <c r="U140" s="2">
        <f t="shared" si="160"/>
        <v>0</v>
      </c>
      <c r="V140" s="2">
        <f t="shared" si="161"/>
        <v>0</v>
      </c>
      <c r="W140" s="2">
        <f t="shared" si="162"/>
        <v>0</v>
      </c>
      <c r="X140" s="2">
        <f t="shared" si="163"/>
        <v>0</v>
      </c>
      <c r="Y140" s="2">
        <f t="shared" si="164"/>
        <v>0</v>
      </c>
      <c r="Z140" s="2"/>
      <c r="AA140" s="2">
        <v>16687810</v>
      </c>
      <c r="AB140" s="2">
        <f t="shared" si="165"/>
        <v>0</v>
      </c>
      <c r="AC140" s="2">
        <f t="shared" si="192"/>
        <v>0</v>
      </c>
      <c r="AD140" s="2">
        <f t="shared" si="187"/>
        <v>0</v>
      </c>
      <c r="AE140" s="2">
        <f t="shared" si="188"/>
        <v>0</v>
      </c>
      <c r="AF140" s="2">
        <f t="shared" si="189"/>
        <v>0</v>
      </c>
      <c r="AG140" s="2">
        <f t="shared" si="166"/>
        <v>0</v>
      </c>
      <c r="AH140" s="2">
        <f t="shared" si="190"/>
        <v>0</v>
      </c>
      <c r="AI140" s="2">
        <f t="shared" si="191"/>
        <v>0</v>
      </c>
      <c r="AJ140" s="2">
        <f t="shared" si="167"/>
        <v>0</v>
      </c>
      <c r="AK140" s="2">
        <v>0</v>
      </c>
      <c r="AL140" s="2">
        <v>0</v>
      </c>
      <c r="AM140" s="2">
        <v>0</v>
      </c>
      <c r="AN140" s="2">
        <v>0</v>
      </c>
      <c r="AO140" s="2">
        <v>0</v>
      </c>
      <c r="AP140" s="2">
        <v>0</v>
      </c>
      <c r="AQ140" s="2">
        <v>0</v>
      </c>
      <c r="AR140" s="2">
        <v>0</v>
      </c>
      <c r="AS140" s="2">
        <v>0</v>
      </c>
      <c r="AT140" s="2">
        <v>95</v>
      </c>
      <c r="AU140" s="2">
        <v>47</v>
      </c>
      <c r="AV140" s="2">
        <v>1</v>
      </c>
      <c r="AW140" s="2">
        <v>1</v>
      </c>
      <c r="AX140" s="2"/>
      <c r="AY140" s="2"/>
      <c r="AZ140" s="2">
        <v>1</v>
      </c>
      <c r="BA140" s="2">
        <v>1</v>
      </c>
      <c r="BB140" s="2">
        <v>1</v>
      </c>
      <c r="BC140" s="2">
        <v>1</v>
      </c>
      <c r="BD140" s="2" t="s">
        <v>6</v>
      </c>
      <c r="BE140" s="2" t="s">
        <v>6</v>
      </c>
      <c r="BF140" s="2" t="s">
        <v>6</v>
      </c>
      <c r="BG140" s="2" t="s">
        <v>6</v>
      </c>
      <c r="BH140" s="2">
        <v>3</v>
      </c>
      <c r="BI140" s="2">
        <v>1</v>
      </c>
      <c r="BJ140" s="2" t="s">
        <v>6</v>
      </c>
      <c r="BK140" s="2"/>
      <c r="BL140" s="2"/>
      <c r="BM140" s="2">
        <v>15001</v>
      </c>
      <c r="BN140" s="2">
        <v>0</v>
      </c>
      <c r="BO140" s="2" t="s">
        <v>6</v>
      </c>
      <c r="BP140" s="2">
        <v>0</v>
      </c>
      <c r="BQ140" s="2">
        <v>2</v>
      </c>
      <c r="BR140" s="2">
        <v>0</v>
      </c>
      <c r="BS140" s="2">
        <v>1</v>
      </c>
      <c r="BT140" s="2">
        <v>1</v>
      </c>
      <c r="BU140" s="2">
        <v>1</v>
      </c>
      <c r="BV140" s="2">
        <v>1</v>
      </c>
      <c r="BW140" s="2">
        <v>1</v>
      </c>
      <c r="BX140" s="2">
        <v>1</v>
      </c>
      <c r="BY140" s="2" t="s">
        <v>6</v>
      </c>
      <c r="BZ140" s="2">
        <v>105</v>
      </c>
      <c r="CA140" s="2">
        <v>55</v>
      </c>
      <c r="CB140" s="2"/>
      <c r="CC140" s="2"/>
      <c r="CD140" s="2"/>
      <c r="CE140" s="2"/>
      <c r="CF140" s="2">
        <v>0</v>
      </c>
      <c r="CG140" s="2">
        <v>0</v>
      </c>
      <c r="CH140" s="2"/>
      <c r="CI140" s="2"/>
      <c r="CJ140" s="2"/>
      <c r="CK140" s="2"/>
      <c r="CL140" s="2"/>
      <c r="CM140" s="2">
        <v>0</v>
      </c>
      <c r="CN140" s="2" t="s">
        <v>6</v>
      </c>
      <c r="CO140" s="2">
        <v>0</v>
      </c>
      <c r="CP140" s="2">
        <f t="shared" si="168"/>
        <v>0</v>
      </c>
      <c r="CQ140" s="2">
        <f t="shared" si="169"/>
        <v>0</v>
      </c>
      <c r="CR140" s="2">
        <f t="shared" si="170"/>
        <v>0</v>
      </c>
      <c r="CS140" s="2">
        <f t="shared" si="171"/>
        <v>0</v>
      </c>
      <c r="CT140" s="2">
        <f t="shared" si="172"/>
        <v>0</v>
      </c>
      <c r="CU140" s="2">
        <f t="shared" si="173"/>
        <v>0</v>
      </c>
      <c r="CV140" s="2">
        <f t="shared" si="174"/>
        <v>0</v>
      </c>
      <c r="CW140" s="2">
        <f t="shared" si="175"/>
        <v>0</v>
      </c>
      <c r="CX140" s="2">
        <f t="shared" si="176"/>
        <v>0</v>
      </c>
      <c r="CY140" s="2">
        <f t="shared" si="177"/>
        <v>0</v>
      </c>
      <c r="CZ140" s="2">
        <f t="shared" si="178"/>
        <v>0</v>
      </c>
      <c r="DA140" s="2"/>
      <c r="DB140" s="2"/>
      <c r="DC140" s="2" t="s">
        <v>6</v>
      </c>
      <c r="DD140" s="2" t="s">
        <v>6</v>
      </c>
      <c r="DE140" s="2" t="s">
        <v>6</v>
      </c>
      <c r="DF140" s="2" t="s">
        <v>6</v>
      </c>
      <c r="DG140" s="2" t="s">
        <v>6</v>
      </c>
      <c r="DH140" s="2" t="s">
        <v>6</v>
      </c>
      <c r="DI140" s="2" t="s">
        <v>6</v>
      </c>
      <c r="DJ140" s="2" t="s">
        <v>6</v>
      </c>
      <c r="DK140" s="2" t="s">
        <v>6</v>
      </c>
      <c r="DL140" s="2" t="s">
        <v>6</v>
      </c>
      <c r="DM140" s="2" t="s">
        <v>6</v>
      </c>
      <c r="DN140" s="2">
        <v>0</v>
      </c>
      <c r="DO140" s="2">
        <v>0</v>
      </c>
      <c r="DP140" s="2">
        <v>1</v>
      </c>
      <c r="DQ140" s="2">
        <v>1</v>
      </c>
      <c r="DR140" s="2"/>
      <c r="DS140" s="2"/>
      <c r="DT140" s="2"/>
      <c r="DU140" s="2">
        <v>1009</v>
      </c>
      <c r="DV140" s="2" t="s">
        <v>46</v>
      </c>
      <c r="DW140" s="2" t="s">
        <v>46</v>
      </c>
      <c r="DX140" s="2">
        <v>1000</v>
      </c>
      <c r="DY140" s="2"/>
      <c r="DZ140" s="2"/>
      <c r="EA140" s="2"/>
      <c r="EB140" s="2"/>
      <c r="EC140" s="2"/>
      <c r="ED140" s="2"/>
      <c r="EE140" s="2">
        <v>16510513</v>
      </c>
      <c r="EF140" s="2">
        <v>2</v>
      </c>
      <c r="EG140" s="2" t="s">
        <v>20</v>
      </c>
      <c r="EH140" s="2">
        <v>0</v>
      </c>
      <c r="EI140" s="2" t="s">
        <v>6</v>
      </c>
      <c r="EJ140" s="2">
        <v>1</v>
      </c>
      <c r="EK140" s="2">
        <v>15001</v>
      </c>
      <c r="EL140" s="2" t="s">
        <v>84</v>
      </c>
      <c r="EM140" s="2" t="s">
        <v>85</v>
      </c>
      <c r="EN140" s="2"/>
      <c r="EO140" s="2" t="s">
        <v>6</v>
      </c>
      <c r="EP140" s="2"/>
      <c r="EQ140" s="2">
        <v>0</v>
      </c>
      <c r="ER140" s="2">
        <v>0</v>
      </c>
      <c r="ES140" s="2">
        <v>0</v>
      </c>
      <c r="ET140" s="2">
        <v>0</v>
      </c>
      <c r="EU140" s="2">
        <v>0</v>
      </c>
      <c r="EV140" s="2">
        <v>0</v>
      </c>
      <c r="EW140" s="2">
        <v>0</v>
      </c>
      <c r="EX140" s="2">
        <v>0</v>
      </c>
      <c r="EY140" s="2"/>
      <c r="EZ140" s="2"/>
      <c r="FA140" s="2"/>
      <c r="FB140" s="2"/>
      <c r="FC140" s="2"/>
      <c r="FD140" s="2"/>
      <c r="FE140" s="2"/>
      <c r="FF140" s="2"/>
      <c r="FG140" s="2"/>
      <c r="FH140" s="2"/>
      <c r="FI140" s="2"/>
      <c r="FJ140" s="2"/>
      <c r="FK140" s="2"/>
      <c r="FL140" s="2"/>
      <c r="FM140" s="2"/>
      <c r="FN140" s="2"/>
      <c r="FO140" s="2"/>
      <c r="FP140" s="2"/>
      <c r="FQ140" s="2">
        <v>0</v>
      </c>
      <c r="FR140" s="2">
        <f t="shared" si="179"/>
        <v>0</v>
      </c>
      <c r="FS140" s="2">
        <v>0</v>
      </c>
      <c r="FT140" s="2" t="s">
        <v>23</v>
      </c>
      <c r="FU140" s="2" t="s">
        <v>24</v>
      </c>
      <c r="FV140" s="2"/>
      <c r="FW140" s="2"/>
      <c r="FX140" s="2">
        <v>94.5</v>
      </c>
      <c r="FY140" s="2">
        <v>46.75</v>
      </c>
      <c r="FZ140" s="2"/>
      <c r="GA140" s="2" t="s">
        <v>6</v>
      </c>
      <c r="GB140" s="2"/>
      <c r="GC140" s="2"/>
      <c r="GD140" s="2">
        <v>0</v>
      </c>
      <c r="GE140" s="2"/>
      <c r="GF140" s="2">
        <v>-1212923053</v>
      </c>
      <c r="GG140" s="2">
        <v>2</v>
      </c>
      <c r="GH140" s="2">
        <v>1</v>
      </c>
      <c r="GI140" s="2">
        <v>-2</v>
      </c>
      <c r="GJ140" s="2">
        <v>0</v>
      </c>
      <c r="GK140" s="2">
        <f>ROUND(R140*(R12)/100,2)</f>
        <v>0</v>
      </c>
      <c r="GL140" s="2">
        <f t="shared" si="180"/>
        <v>0</v>
      </c>
      <c r="GM140" s="2">
        <f t="shared" si="181"/>
        <v>0</v>
      </c>
      <c r="GN140" s="2">
        <f t="shared" si="182"/>
        <v>0</v>
      </c>
      <c r="GO140" s="2">
        <f t="shared" si="183"/>
        <v>0</v>
      </c>
      <c r="GP140" s="2">
        <f t="shared" si="184"/>
        <v>0</v>
      </c>
      <c r="GQ140" s="2"/>
      <c r="GR140" s="2">
        <v>0</v>
      </c>
      <c r="GS140" s="2">
        <v>3</v>
      </c>
      <c r="GT140" s="2">
        <v>0</v>
      </c>
      <c r="GU140" s="2" t="s">
        <v>6</v>
      </c>
      <c r="GV140" s="2">
        <f t="shared" si="185"/>
        <v>0</v>
      </c>
      <c r="GW140" s="2">
        <v>1</v>
      </c>
      <c r="GX140" s="2">
        <f t="shared" si="186"/>
        <v>0</v>
      </c>
      <c r="GY140" s="2"/>
      <c r="GZ140" s="2"/>
      <c r="HA140" s="2">
        <v>0</v>
      </c>
      <c r="HB140" s="2">
        <v>0</v>
      </c>
      <c r="HC140" s="2"/>
      <c r="HD140" s="2"/>
      <c r="HE140" s="2"/>
      <c r="HF140" s="2"/>
      <c r="HG140" s="2"/>
      <c r="HH140" s="2"/>
      <c r="HI140" s="2"/>
      <c r="HJ140" s="2"/>
      <c r="HK140" s="2"/>
      <c r="HL140" s="2"/>
      <c r="HM140" s="2"/>
      <c r="HN140" s="2"/>
      <c r="HO140" s="2"/>
      <c r="HP140" s="2"/>
      <c r="HQ140" s="2"/>
      <c r="HR140" s="2"/>
      <c r="HS140" s="2"/>
      <c r="HT140" s="2"/>
      <c r="HU140" s="2"/>
      <c r="HV140" s="2"/>
      <c r="HW140" s="2"/>
      <c r="HX140" s="2"/>
      <c r="HY140" s="2"/>
      <c r="HZ140" s="2"/>
      <c r="IA140" s="2"/>
      <c r="IB140" s="2"/>
      <c r="IC140" s="2"/>
      <c r="ID140" s="2"/>
      <c r="IE140" s="2"/>
      <c r="IF140" s="2"/>
      <c r="IG140" s="2"/>
      <c r="IH140" s="2"/>
      <c r="II140" s="2"/>
      <c r="IJ140" s="2"/>
      <c r="IK140" s="2">
        <v>0</v>
      </c>
      <c r="IL140" s="2"/>
      <c r="IM140" s="2"/>
      <c r="IN140" s="2"/>
      <c r="IO140" s="2"/>
      <c r="IP140" s="2"/>
      <c r="IQ140" s="2"/>
      <c r="IR140" s="2"/>
      <c r="IS140" s="2"/>
      <c r="IT140" s="2"/>
      <c r="IU140" s="2"/>
    </row>
    <row r="141" spans="1:255" x14ac:dyDescent="0.2">
      <c r="A141">
        <v>18</v>
      </c>
      <c r="B141">
        <v>1</v>
      </c>
      <c r="C141">
        <v>298</v>
      </c>
      <c r="E141" t="s">
        <v>230</v>
      </c>
      <c r="F141" t="s">
        <v>159</v>
      </c>
      <c r="G141" t="s">
        <v>160</v>
      </c>
      <c r="H141" t="s">
        <v>46</v>
      </c>
      <c r="I141">
        <f>I133*J141</f>
        <v>1.6100000000000001E-4</v>
      </c>
      <c r="J141">
        <v>8.8950276243093922E-3</v>
      </c>
      <c r="O141">
        <f t="shared" si="154"/>
        <v>0</v>
      </c>
      <c r="P141">
        <f t="shared" si="155"/>
        <v>0</v>
      </c>
      <c r="Q141">
        <f t="shared" si="156"/>
        <v>0</v>
      </c>
      <c r="R141">
        <f t="shared" si="157"/>
        <v>0</v>
      </c>
      <c r="S141">
        <f t="shared" si="158"/>
        <v>0</v>
      </c>
      <c r="T141">
        <f t="shared" si="159"/>
        <v>0</v>
      </c>
      <c r="U141">
        <f t="shared" si="160"/>
        <v>0</v>
      </c>
      <c r="V141">
        <f t="shared" si="161"/>
        <v>0</v>
      </c>
      <c r="W141">
        <f t="shared" si="162"/>
        <v>0</v>
      </c>
      <c r="X141">
        <f t="shared" si="163"/>
        <v>0</v>
      </c>
      <c r="Y141">
        <f t="shared" si="164"/>
        <v>0</v>
      </c>
      <c r="AA141">
        <v>16687824</v>
      </c>
      <c r="AB141">
        <f t="shared" si="165"/>
        <v>0</v>
      </c>
      <c r="AC141">
        <f t="shared" si="192"/>
        <v>0</v>
      </c>
      <c r="AD141">
        <f t="shared" si="187"/>
        <v>0</v>
      </c>
      <c r="AE141">
        <f t="shared" si="188"/>
        <v>0</v>
      </c>
      <c r="AF141">
        <f t="shared" si="189"/>
        <v>0</v>
      </c>
      <c r="AG141">
        <f t="shared" si="166"/>
        <v>0</v>
      </c>
      <c r="AH141">
        <f t="shared" si="190"/>
        <v>0</v>
      </c>
      <c r="AI141">
        <f t="shared" si="191"/>
        <v>0</v>
      </c>
      <c r="AJ141">
        <f t="shared" si="167"/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95</v>
      </c>
      <c r="AU141">
        <v>47</v>
      </c>
      <c r="AV141">
        <v>1</v>
      </c>
      <c r="AW141">
        <v>1</v>
      </c>
      <c r="AZ141">
        <v>7.13</v>
      </c>
      <c r="BA141">
        <v>1</v>
      </c>
      <c r="BB141">
        <v>1</v>
      </c>
      <c r="BC141">
        <v>7.13</v>
      </c>
      <c r="BD141" t="s">
        <v>6</v>
      </c>
      <c r="BE141" t="s">
        <v>6</v>
      </c>
      <c r="BF141" t="s">
        <v>6</v>
      </c>
      <c r="BG141" t="s">
        <v>6</v>
      </c>
      <c r="BH141">
        <v>3</v>
      </c>
      <c r="BI141">
        <v>1</v>
      </c>
      <c r="BJ141" t="s">
        <v>6</v>
      </c>
      <c r="BM141">
        <v>15001</v>
      </c>
      <c r="BN141">
        <v>0</v>
      </c>
      <c r="BO141" t="s">
        <v>6</v>
      </c>
      <c r="BP141">
        <v>0</v>
      </c>
      <c r="BQ141">
        <v>2</v>
      </c>
      <c r="BR141">
        <v>0</v>
      </c>
      <c r="BS141">
        <v>1</v>
      </c>
      <c r="BT141">
        <v>1</v>
      </c>
      <c r="BU141">
        <v>1</v>
      </c>
      <c r="BV141">
        <v>1</v>
      </c>
      <c r="BW141">
        <v>1</v>
      </c>
      <c r="BX141">
        <v>1</v>
      </c>
      <c r="BY141" t="s">
        <v>6</v>
      </c>
      <c r="BZ141">
        <v>105</v>
      </c>
      <c r="CA141">
        <v>55</v>
      </c>
      <c r="CF141">
        <v>0</v>
      </c>
      <c r="CG141">
        <v>0</v>
      </c>
      <c r="CM141">
        <v>0</v>
      </c>
      <c r="CN141" t="s">
        <v>6</v>
      </c>
      <c r="CO141">
        <v>0</v>
      </c>
      <c r="CP141">
        <f t="shared" si="168"/>
        <v>0</v>
      </c>
      <c r="CQ141">
        <f t="shared" si="169"/>
        <v>0</v>
      </c>
      <c r="CR141">
        <f t="shared" si="170"/>
        <v>0</v>
      </c>
      <c r="CS141">
        <f t="shared" si="171"/>
        <v>0</v>
      </c>
      <c r="CT141">
        <f t="shared" si="172"/>
        <v>0</v>
      </c>
      <c r="CU141">
        <f t="shared" si="173"/>
        <v>0</v>
      </c>
      <c r="CV141">
        <f t="shared" si="174"/>
        <v>0</v>
      </c>
      <c r="CW141">
        <f t="shared" si="175"/>
        <v>0</v>
      </c>
      <c r="CX141">
        <f t="shared" si="176"/>
        <v>0</v>
      </c>
      <c r="CY141">
        <f t="shared" si="177"/>
        <v>0</v>
      </c>
      <c r="CZ141">
        <f t="shared" si="178"/>
        <v>0</v>
      </c>
      <c r="DC141" t="s">
        <v>6</v>
      </c>
      <c r="DD141" t="s">
        <v>6</v>
      </c>
      <c r="DE141" t="s">
        <v>6</v>
      </c>
      <c r="DF141" t="s">
        <v>6</v>
      </c>
      <c r="DG141" t="s">
        <v>6</v>
      </c>
      <c r="DH141" t="s">
        <v>6</v>
      </c>
      <c r="DI141" t="s">
        <v>6</v>
      </c>
      <c r="DJ141" t="s">
        <v>6</v>
      </c>
      <c r="DK141" t="s">
        <v>6</v>
      </c>
      <c r="DL141" t="s">
        <v>6</v>
      </c>
      <c r="DM141" t="s">
        <v>6</v>
      </c>
      <c r="DN141">
        <v>0</v>
      </c>
      <c r="DO141">
        <v>0</v>
      </c>
      <c r="DP141">
        <v>1</v>
      </c>
      <c r="DQ141">
        <v>1</v>
      </c>
      <c r="DU141">
        <v>1009</v>
      </c>
      <c r="DV141" t="s">
        <v>46</v>
      </c>
      <c r="DW141" t="s">
        <v>46</v>
      </c>
      <c r="DX141">
        <v>1000</v>
      </c>
      <c r="EE141">
        <v>16510513</v>
      </c>
      <c r="EF141">
        <v>2</v>
      </c>
      <c r="EG141" t="s">
        <v>20</v>
      </c>
      <c r="EH141">
        <v>0</v>
      </c>
      <c r="EI141" t="s">
        <v>6</v>
      </c>
      <c r="EJ141">
        <v>1</v>
      </c>
      <c r="EK141">
        <v>15001</v>
      </c>
      <c r="EL141" t="s">
        <v>84</v>
      </c>
      <c r="EM141" t="s">
        <v>85</v>
      </c>
      <c r="EO141" t="s">
        <v>6</v>
      </c>
      <c r="EQ141">
        <v>0</v>
      </c>
      <c r="ER141">
        <v>0</v>
      </c>
      <c r="ES141">
        <v>0</v>
      </c>
      <c r="ET141">
        <v>0</v>
      </c>
      <c r="EU141">
        <v>0</v>
      </c>
      <c r="EV141">
        <v>0</v>
      </c>
      <c r="EW141">
        <v>0</v>
      </c>
      <c r="EX141">
        <v>0</v>
      </c>
      <c r="FQ141">
        <v>0</v>
      </c>
      <c r="FR141">
        <f t="shared" si="179"/>
        <v>0</v>
      </c>
      <c r="FS141">
        <v>0</v>
      </c>
      <c r="FT141" t="s">
        <v>23</v>
      </c>
      <c r="FU141" t="s">
        <v>24</v>
      </c>
      <c r="FX141">
        <v>94.5</v>
      </c>
      <c r="FY141">
        <v>46.75</v>
      </c>
      <c r="GA141" t="s">
        <v>6</v>
      </c>
      <c r="GD141">
        <v>0</v>
      </c>
      <c r="GF141">
        <v>-1212923053</v>
      </c>
      <c r="GG141">
        <v>1</v>
      </c>
      <c r="GH141">
        <v>1</v>
      </c>
      <c r="GI141">
        <v>4</v>
      </c>
      <c r="GJ141">
        <v>0</v>
      </c>
      <c r="GK141">
        <f>ROUND(R141*(S12)/100,2)</f>
        <v>0</v>
      </c>
      <c r="GL141">
        <f t="shared" si="180"/>
        <v>0</v>
      </c>
      <c r="GM141">
        <f t="shared" si="181"/>
        <v>0</v>
      </c>
      <c r="GN141">
        <f t="shared" si="182"/>
        <v>0</v>
      </c>
      <c r="GO141">
        <f t="shared" si="183"/>
        <v>0</v>
      </c>
      <c r="GP141">
        <f t="shared" si="184"/>
        <v>0</v>
      </c>
      <c r="GR141">
        <v>0</v>
      </c>
      <c r="GS141">
        <v>3</v>
      </c>
      <c r="GT141">
        <v>0</v>
      </c>
      <c r="GU141" t="s">
        <v>6</v>
      </c>
      <c r="GV141">
        <f t="shared" si="185"/>
        <v>0</v>
      </c>
      <c r="GW141">
        <v>1</v>
      </c>
      <c r="GX141">
        <f t="shared" si="186"/>
        <v>0</v>
      </c>
      <c r="HA141">
        <v>0</v>
      </c>
      <c r="HB141">
        <v>0</v>
      </c>
      <c r="IK141">
        <v>0</v>
      </c>
    </row>
    <row r="142" spans="1:255" x14ac:dyDescent="0.2">
      <c r="A142" s="2">
        <v>18</v>
      </c>
      <c r="B142" s="2">
        <v>1</v>
      </c>
      <c r="C142" s="2">
        <v>286</v>
      </c>
      <c r="D142" s="2"/>
      <c r="E142" s="2" t="s">
        <v>231</v>
      </c>
      <c r="F142" s="2" t="s">
        <v>49</v>
      </c>
      <c r="G142" s="2" t="s">
        <v>50</v>
      </c>
      <c r="H142" s="2" t="s">
        <v>51</v>
      </c>
      <c r="I142" s="2">
        <f>I132*J142</f>
        <v>0.161</v>
      </c>
      <c r="J142" s="2">
        <v>8.8950276243093924</v>
      </c>
      <c r="K142" s="2"/>
      <c r="L142" s="2"/>
      <c r="M142" s="2"/>
      <c r="N142" s="2"/>
      <c r="O142" s="2">
        <f t="shared" si="154"/>
        <v>2.4300000000000002</v>
      </c>
      <c r="P142" s="2">
        <f t="shared" si="155"/>
        <v>2.4300000000000002</v>
      </c>
      <c r="Q142" s="2">
        <f t="shared" si="156"/>
        <v>0</v>
      </c>
      <c r="R142" s="2">
        <f t="shared" si="157"/>
        <v>0</v>
      </c>
      <c r="S142" s="2">
        <f t="shared" si="158"/>
        <v>0</v>
      </c>
      <c r="T142" s="2">
        <f t="shared" si="159"/>
        <v>0</v>
      </c>
      <c r="U142" s="2">
        <f t="shared" si="160"/>
        <v>0</v>
      </c>
      <c r="V142" s="2">
        <f t="shared" si="161"/>
        <v>0</v>
      </c>
      <c r="W142" s="2">
        <f t="shared" si="162"/>
        <v>0</v>
      </c>
      <c r="X142" s="2">
        <f t="shared" si="163"/>
        <v>0</v>
      </c>
      <c r="Y142" s="2">
        <f t="shared" si="164"/>
        <v>0</v>
      </c>
      <c r="Z142" s="2"/>
      <c r="AA142" s="2">
        <v>16687810</v>
      </c>
      <c r="AB142" s="2">
        <f t="shared" si="165"/>
        <v>15.09</v>
      </c>
      <c r="AC142" s="2">
        <f t="shared" si="192"/>
        <v>15.09</v>
      </c>
      <c r="AD142" s="2">
        <f t="shared" si="187"/>
        <v>0</v>
      </c>
      <c r="AE142" s="2">
        <f t="shared" si="188"/>
        <v>0</v>
      </c>
      <c r="AF142" s="2">
        <f t="shared" si="189"/>
        <v>0</v>
      </c>
      <c r="AG142" s="2">
        <f t="shared" si="166"/>
        <v>0</v>
      </c>
      <c r="AH142" s="2">
        <f t="shared" si="190"/>
        <v>0</v>
      </c>
      <c r="AI142" s="2">
        <f t="shared" si="191"/>
        <v>0</v>
      </c>
      <c r="AJ142" s="2">
        <f t="shared" si="167"/>
        <v>0</v>
      </c>
      <c r="AK142" s="2">
        <v>15.09</v>
      </c>
      <c r="AL142" s="2">
        <v>15.09</v>
      </c>
      <c r="AM142" s="2">
        <v>0</v>
      </c>
      <c r="AN142" s="2">
        <v>0</v>
      </c>
      <c r="AO142" s="2">
        <v>0</v>
      </c>
      <c r="AP142" s="2">
        <v>0</v>
      </c>
      <c r="AQ142" s="2">
        <v>0</v>
      </c>
      <c r="AR142" s="2">
        <v>0</v>
      </c>
      <c r="AS142" s="2">
        <v>0</v>
      </c>
      <c r="AT142" s="2">
        <v>95</v>
      </c>
      <c r="AU142" s="2">
        <v>47</v>
      </c>
      <c r="AV142" s="2">
        <v>1</v>
      </c>
      <c r="AW142" s="2">
        <v>1</v>
      </c>
      <c r="AX142" s="2"/>
      <c r="AY142" s="2"/>
      <c r="AZ142" s="2">
        <v>1</v>
      </c>
      <c r="BA142" s="2">
        <v>1</v>
      </c>
      <c r="BB142" s="2">
        <v>1</v>
      </c>
      <c r="BC142" s="2">
        <v>1</v>
      </c>
      <c r="BD142" s="2" t="s">
        <v>6</v>
      </c>
      <c r="BE142" s="2" t="s">
        <v>6</v>
      </c>
      <c r="BF142" s="2" t="s">
        <v>6</v>
      </c>
      <c r="BG142" s="2" t="s">
        <v>6</v>
      </c>
      <c r="BH142" s="2">
        <v>3</v>
      </c>
      <c r="BI142" s="2">
        <v>1</v>
      </c>
      <c r="BJ142" s="2" t="s">
        <v>52</v>
      </c>
      <c r="BK142" s="2"/>
      <c r="BL142" s="2"/>
      <c r="BM142" s="2">
        <v>15001</v>
      </c>
      <c r="BN142" s="2">
        <v>0</v>
      </c>
      <c r="BO142" s="2" t="s">
        <v>6</v>
      </c>
      <c r="BP142" s="2">
        <v>0</v>
      </c>
      <c r="BQ142" s="2">
        <v>2</v>
      </c>
      <c r="BR142" s="2">
        <v>0</v>
      </c>
      <c r="BS142" s="2">
        <v>1</v>
      </c>
      <c r="BT142" s="2">
        <v>1</v>
      </c>
      <c r="BU142" s="2">
        <v>1</v>
      </c>
      <c r="BV142" s="2">
        <v>1</v>
      </c>
      <c r="BW142" s="2">
        <v>1</v>
      </c>
      <c r="BX142" s="2">
        <v>1</v>
      </c>
      <c r="BY142" s="2" t="s">
        <v>6</v>
      </c>
      <c r="BZ142" s="2">
        <v>105</v>
      </c>
      <c r="CA142" s="2">
        <v>55</v>
      </c>
      <c r="CB142" s="2"/>
      <c r="CC142" s="2"/>
      <c r="CD142" s="2"/>
      <c r="CE142" s="2"/>
      <c r="CF142" s="2">
        <v>0</v>
      </c>
      <c r="CG142" s="2">
        <v>0</v>
      </c>
      <c r="CH142" s="2"/>
      <c r="CI142" s="2"/>
      <c r="CJ142" s="2"/>
      <c r="CK142" s="2"/>
      <c r="CL142" s="2"/>
      <c r="CM142" s="2">
        <v>0</v>
      </c>
      <c r="CN142" s="2" t="s">
        <v>6</v>
      </c>
      <c r="CO142" s="2">
        <v>0</v>
      </c>
      <c r="CP142" s="2">
        <f t="shared" si="168"/>
        <v>2.4300000000000002</v>
      </c>
      <c r="CQ142" s="2">
        <f t="shared" si="169"/>
        <v>15.09</v>
      </c>
      <c r="CR142" s="2">
        <f t="shared" si="170"/>
        <v>0</v>
      </c>
      <c r="CS142" s="2">
        <f t="shared" si="171"/>
        <v>0</v>
      </c>
      <c r="CT142" s="2">
        <f t="shared" si="172"/>
        <v>0</v>
      </c>
      <c r="CU142" s="2">
        <f t="shared" si="173"/>
        <v>0</v>
      </c>
      <c r="CV142" s="2">
        <f t="shared" si="174"/>
        <v>0</v>
      </c>
      <c r="CW142" s="2">
        <f t="shared" si="175"/>
        <v>0</v>
      </c>
      <c r="CX142" s="2">
        <f t="shared" si="176"/>
        <v>0</v>
      </c>
      <c r="CY142" s="2">
        <f t="shared" si="177"/>
        <v>0</v>
      </c>
      <c r="CZ142" s="2">
        <f t="shared" si="178"/>
        <v>0</v>
      </c>
      <c r="DA142" s="2"/>
      <c r="DB142" s="2"/>
      <c r="DC142" s="2" t="s">
        <v>6</v>
      </c>
      <c r="DD142" s="2" t="s">
        <v>6</v>
      </c>
      <c r="DE142" s="2" t="s">
        <v>6</v>
      </c>
      <c r="DF142" s="2" t="s">
        <v>6</v>
      </c>
      <c r="DG142" s="2" t="s">
        <v>6</v>
      </c>
      <c r="DH142" s="2" t="s">
        <v>6</v>
      </c>
      <c r="DI142" s="2" t="s">
        <v>6</v>
      </c>
      <c r="DJ142" s="2" t="s">
        <v>6</v>
      </c>
      <c r="DK142" s="2" t="s">
        <v>6</v>
      </c>
      <c r="DL142" s="2" t="s">
        <v>6</v>
      </c>
      <c r="DM142" s="2" t="s">
        <v>6</v>
      </c>
      <c r="DN142" s="2">
        <v>0</v>
      </c>
      <c r="DO142" s="2">
        <v>0</v>
      </c>
      <c r="DP142" s="2">
        <v>1</v>
      </c>
      <c r="DQ142" s="2">
        <v>1</v>
      </c>
      <c r="DR142" s="2"/>
      <c r="DS142" s="2"/>
      <c r="DT142" s="2"/>
      <c r="DU142" s="2">
        <v>1009</v>
      </c>
      <c r="DV142" s="2" t="s">
        <v>51</v>
      </c>
      <c r="DW142" s="2" t="s">
        <v>51</v>
      </c>
      <c r="DX142" s="2">
        <v>1</v>
      </c>
      <c r="DY142" s="2"/>
      <c r="DZ142" s="2"/>
      <c r="EA142" s="2"/>
      <c r="EB142" s="2"/>
      <c r="EC142" s="2"/>
      <c r="ED142" s="2"/>
      <c r="EE142" s="2">
        <v>16510513</v>
      </c>
      <c r="EF142" s="2">
        <v>2</v>
      </c>
      <c r="EG142" s="2" t="s">
        <v>20</v>
      </c>
      <c r="EH142" s="2">
        <v>0</v>
      </c>
      <c r="EI142" s="2" t="s">
        <v>6</v>
      </c>
      <c r="EJ142" s="2">
        <v>1</v>
      </c>
      <c r="EK142" s="2">
        <v>15001</v>
      </c>
      <c r="EL142" s="2" t="s">
        <v>84</v>
      </c>
      <c r="EM142" s="2" t="s">
        <v>85</v>
      </c>
      <c r="EN142" s="2"/>
      <c r="EO142" s="2" t="s">
        <v>6</v>
      </c>
      <c r="EP142" s="2"/>
      <c r="EQ142" s="2">
        <v>0</v>
      </c>
      <c r="ER142" s="2">
        <v>15.09</v>
      </c>
      <c r="ES142" s="2">
        <v>15.09</v>
      </c>
      <c r="ET142" s="2">
        <v>0</v>
      </c>
      <c r="EU142" s="2">
        <v>0</v>
      </c>
      <c r="EV142" s="2">
        <v>0</v>
      </c>
      <c r="EW142" s="2">
        <v>0</v>
      </c>
      <c r="EX142" s="2">
        <v>0</v>
      </c>
      <c r="EY142" s="2"/>
      <c r="EZ142" s="2"/>
      <c r="FA142" s="2"/>
      <c r="FB142" s="2"/>
      <c r="FC142" s="2"/>
      <c r="FD142" s="2"/>
      <c r="FE142" s="2"/>
      <c r="FF142" s="2"/>
      <c r="FG142" s="2"/>
      <c r="FH142" s="2"/>
      <c r="FI142" s="2"/>
      <c r="FJ142" s="2"/>
      <c r="FK142" s="2"/>
      <c r="FL142" s="2"/>
      <c r="FM142" s="2"/>
      <c r="FN142" s="2"/>
      <c r="FO142" s="2"/>
      <c r="FP142" s="2"/>
      <c r="FQ142" s="2">
        <v>0</v>
      </c>
      <c r="FR142" s="2">
        <f t="shared" si="179"/>
        <v>0</v>
      </c>
      <c r="FS142" s="2">
        <v>0</v>
      </c>
      <c r="FT142" s="2" t="s">
        <v>23</v>
      </c>
      <c r="FU142" s="2" t="s">
        <v>24</v>
      </c>
      <c r="FV142" s="2"/>
      <c r="FW142" s="2"/>
      <c r="FX142" s="2">
        <v>94.5</v>
      </c>
      <c r="FY142" s="2">
        <v>46.75</v>
      </c>
      <c r="FZ142" s="2"/>
      <c r="GA142" s="2" t="s">
        <v>6</v>
      </c>
      <c r="GB142" s="2"/>
      <c r="GC142" s="2"/>
      <c r="GD142" s="2">
        <v>0</v>
      </c>
      <c r="GE142" s="2"/>
      <c r="GF142" s="2">
        <v>1453462043</v>
      </c>
      <c r="GG142" s="2">
        <v>2</v>
      </c>
      <c r="GH142" s="2">
        <v>1</v>
      </c>
      <c r="GI142" s="2">
        <v>-2</v>
      </c>
      <c r="GJ142" s="2">
        <v>0</v>
      </c>
      <c r="GK142" s="2">
        <f>ROUND(R142*(R12)/100,2)</f>
        <v>0</v>
      </c>
      <c r="GL142" s="2">
        <f t="shared" si="180"/>
        <v>0</v>
      </c>
      <c r="GM142" s="2">
        <f t="shared" si="181"/>
        <v>2.4300000000000002</v>
      </c>
      <c r="GN142" s="2">
        <f t="shared" si="182"/>
        <v>2.4300000000000002</v>
      </c>
      <c r="GO142" s="2">
        <f t="shared" si="183"/>
        <v>0</v>
      </c>
      <c r="GP142" s="2">
        <f t="shared" si="184"/>
        <v>0</v>
      </c>
      <c r="GQ142" s="2"/>
      <c r="GR142" s="2">
        <v>0</v>
      </c>
      <c r="GS142" s="2">
        <v>3</v>
      </c>
      <c r="GT142" s="2">
        <v>0</v>
      </c>
      <c r="GU142" s="2" t="s">
        <v>6</v>
      </c>
      <c r="GV142" s="2">
        <f t="shared" si="185"/>
        <v>0</v>
      </c>
      <c r="GW142" s="2">
        <v>1</v>
      </c>
      <c r="GX142" s="2">
        <f t="shared" si="186"/>
        <v>0</v>
      </c>
      <c r="GY142" s="2"/>
      <c r="GZ142" s="2"/>
      <c r="HA142" s="2">
        <v>0</v>
      </c>
      <c r="HB142" s="2">
        <v>0</v>
      </c>
      <c r="HC142" s="2"/>
      <c r="HD142" s="2"/>
      <c r="HE142" s="2"/>
      <c r="HF142" s="2"/>
      <c r="HG142" s="2"/>
      <c r="HH142" s="2"/>
      <c r="HI142" s="2"/>
      <c r="HJ142" s="2"/>
      <c r="HK142" s="2"/>
      <c r="HL142" s="2"/>
      <c r="HM142" s="2"/>
      <c r="HN142" s="2"/>
      <c r="HO142" s="2"/>
      <c r="HP142" s="2"/>
      <c r="HQ142" s="2"/>
      <c r="HR142" s="2"/>
      <c r="HS142" s="2"/>
      <c r="HT142" s="2"/>
      <c r="HU142" s="2"/>
      <c r="HV142" s="2"/>
      <c r="HW142" s="2"/>
      <c r="HX142" s="2"/>
      <c r="HY142" s="2"/>
      <c r="HZ142" s="2"/>
      <c r="IA142" s="2"/>
      <c r="IB142" s="2"/>
      <c r="IC142" s="2"/>
      <c r="ID142" s="2"/>
      <c r="IE142" s="2"/>
      <c r="IF142" s="2"/>
      <c r="IG142" s="2"/>
      <c r="IH142" s="2"/>
      <c r="II142" s="2"/>
      <c r="IJ142" s="2"/>
      <c r="IK142" s="2">
        <v>0</v>
      </c>
      <c r="IL142" s="2"/>
      <c r="IM142" s="2"/>
      <c r="IN142" s="2"/>
      <c r="IO142" s="2"/>
      <c r="IP142" s="2"/>
      <c r="IQ142" s="2"/>
      <c r="IR142" s="2"/>
      <c r="IS142" s="2"/>
      <c r="IT142" s="2"/>
      <c r="IU142" s="2"/>
    </row>
    <row r="143" spans="1:255" x14ac:dyDescent="0.2">
      <c r="A143">
        <v>18</v>
      </c>
      <c r="B143">
        <v>1</v>
      </c>
      <c r="C143">
        <v>297</v>
      </c>
      <c r="E143" t="s">
        <v>231</v>
      </c>
      <c r="F143" t="s">
        <v>49</v>
      </c>
      <c r="G143" t="s">
        <v>50</v>
      </c>
      <c r="H143" t="s">
        <v>51</v>
      </c>
      <c r="I143">
        <f>I133*J143</f>
        <v>0.161</v>
      </c>
      <c r="J143">
        <v>8.8950276243093924</v>
      </c>
      <c r="O143">
        <f t="shared" si="154"/>
        <v>17.32</v>
      </c>
      <c r="P143">
        <f t="shared" si="155"/>
        <v>17.32</v>
      </c>
      <c r="Q143">
        <f t="shared" si="156"/>
        <v>0</v>
      </c>
      <c r="R143">
        <f t="shared" si="157"/>
        <v>0</v>
      </c>
      <c r="S143">
        <f t="shared" si="158"/>
        <v>0</v>
      </c>
      <c r="T143">
        <f t="shared" si="159"/>
        <v>0</v>
      </c>
      <c r="U143">
        <f t="shared" si="160"/>
        <v>0</v>
      </c>
      <c r="V143">
        <f t="shared" si="161"/>
        <v>0</v>
      </c>
      <c r="W143">
        <f t="shared" si="162"/>
        <v>0</v>
      </c>
      <c r="X143">
        <f t="shared" si="163"/>
        <v>0</v>
      </c>
      <c r="Y143">
        <f t="shared" si="164"/>
        <v>0</v>
      </c>
      <c r="AA143">
        <v>16687824</v>
      </c>
      <c r="AB143">
        <f t="shared" si="165"/>
        <v>15.09</v>
      </c>
      <c r="AC143">
        <f t="shared" si="192"/>
        <v>15.09</v>
      </c>
      <c r="AD143">
        <f t="shared" si="187"/>
        <v>0</v>
      </c>
      <c r="AE143">
        <f t="shared" si="188"/>
        <v>0</v>
      </c>
      <c r="AF143">
        <f t="shared" si="189"/>
        <v>0</v>
      </c>
      <c r="AG143">
        <f t="shared" si="166"/>
        <v>0</v>
      </c>
      <c r="AH143">
        <f t="shared" si="190"/>
        <v>0</v>
      </c>
      <c r="AI143">
        <f t="shared" si="191"/>
        <v>0</v>
      </c>
      <c r="AJ143">
        <f t="shared" si="167"/>
        <v>0</v>
      </c>
      <c r="AK143">
        <v>15.09</v>
      </c>
      <c r="AL143">
        <v>15.09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95</v>
      </c>
      <c r="AU143">
        <v>47</v>
      </c>
      <c r="AV143">
        <v>1</v>
      </c>
      <c r="AW143">
        <v>1</v>
      </c>
      <c r="AZ143">
        <v>7.13</v>
      </c>
      <c r="BA143">
        <v>1</v>
      </c>
      <c r="BB143">
        <v>1</v>
      </c>
      <c r="BC143">
        <v>7.13</v>
      </c>
      <c r="BD143" t="s">
        <v>6</v>
      </c>
      <c r="BE143" t="s">
        <v>6</v>
      </c>
      <c r="BF143" t="s">
        <v>6</v>
      </c>
      <c r="BG143" t="s">
        <v>6</v>
      </c>
      <c r="BH143">
        <v>3</v>
      </c>
      <c r="BI143">
        <v>1</v>
      </c>
      <c r="BJ143" t="s">
        <v>52</v>
      </c>
      <c r="BM143">
        <v>15001</v>
      </c>
      <c r="BN143">
        <v>0</v>
      </c>
      <c r="BO143" t="s">
        <v>6</v>
      </c>
      <c r="BP143">
        <v>0</v>
      </c>
      <c r="BQ143">
        <v>2</v>
      </c>
      <c r="BR143">
        <v>0</v>
      </c>
      <c r="BS143">
        <v>1</v>
      </c>
      <c r="BT143">
        <v>1</v>
      </c>
      <c r="BU143">
        <v>1</v>
      </c>
      <c r="BV143">
        <v>1</v>
      </c>
      <c r="BW143">
        <v>1</v>
      </c>
      <c r="BX143">
        <v>1</v>
      </c>
      <c r="BY143" t="s">
        <v>6</v>
      </c>
      <c r="BZ143">
        <v>105</v>
      </c>
      <c r="CA143">
        <v>55</v>
      </c>
      <c r="CF143">
        <v>0</v>
      </c>
      <c r="CG143">
        <v>0</v>
      </c>
      <c r="CM143">
        <v>0</v>
      </c>
      <c r="CN143" t="s">
        <v>6</v>
      </c>
      <c r="CO143">
        <v>0</v>
      </c>
      <c r="CP143">
        <f t="shared" si="168"/>
        <v>17.32</v>
      </c>
      <c r="CQ143">
        <f t="shared" si="169"/>
        <v>107.5917</v>
      </c>
      <c r="CR143">
        <f t="shared" si="170"/>
        <v>0</v>
      </c>
      <c r="CS143">
        <f t="shared" si="171"/>
        <v>0</v>
      </c>
      <c r="CT143">
        <f t="shared" si="172"/>
        <v>0</v>
      </c>
      <c r="CU143">
        <f t="shared" si="173"/>
        <v>0</v>
      </c>
      <c r="CV143">
        <f t="shared" si="174"/>
        <v>0</v>
      </c>
      <c r="CW143">
        <f t="shared" si="175"/>
        <v>0</v>
      </c>
      <c r="CX143">
        <f t="shared" si="176"/>
        <v>0</v>
      </c>
      <c r="CY143">
        <f t="shared" si="177"/>
        <v>0</v>
      </c>
      <c r="CZ143">
        <f t="shared" si="178"/>
        <v>0</v>
      </c>
      <c r="DC143" t="s">
        <v>6</v>
      </c>
      <c r="DD143" t="s">
        <v>6</v>
      </c>
      <c r="DE143" t="s">
        <v>6</v>
      </c>
      <c r="DF143" t="s">
        <v>6</v>
      </c>
      <c r="DG143" t="s">
        <v>6</v>
      </c>
      <c r="DH143" t="s">
        <v>6</v>
      </c>
      <c r="DI143" t="s">
        <v>6</v>
      </c>
      <c r="DJ143" t="s">
        <v>6</v>
      </c>
      <c r="DK143" t="s">
        <v>6</v>
      </c>
      <c r="DL143" t="s">
        <v>6</v>
      </c>
      <c r="DM143" t="s">
        <v>6</v>
      </c>
      <c r="DN143">
        <v>0</v>
      </c>
      <c r="DO143">
        <v>0</v>
      </c>
      <c r="DP143">
        <v>1</v>
      </c>
      <c r="DQ143">
        <v>1</v>
      </c>
      <c r="DU143">
        <v>1009</v>
      </c>
      <c r="DV143" t="s">
        <v>51</v>
      </c>
      <c r="DW143" t="s">
        <v>51</v>
      </c>
      <c r="DX143">
        <v>1</v>
      </c>
      <c r="EE143">
        <v>16510513</v>
      </c>
      <c r="EF143">
        <v>2</v>
      </c>
      <c r="EG143" t="s">
        <v>20</v>
      </c>
      <c r="EH143">
        <v>0</v>
      </c>
      <c r="EI143" t="s">
        <v>6</v>
      </c>
      <c r="EJ143">
        <v>1</v>
      </c>
      <c r="EK143">
        <v>15001</v>
      </c>
      <c r="EL143" t="s">
        <v>84</v>
      </c>
      <c r="EM143" t="s">
        <v>85</v>
      </c>
      <c r="EO143" t="s">
        <v>6</v>
      </c>
      <c r="EQ143">
        <v>0</v>
      </c>
      <c r="ER143">
        <v>15.09</v>
      </c>
      <c r="ES143">
        <v>15.09</v>
      </c>
      <c r="ET143">
        <v>0</v>
      </c>
      <c r="EU143">
        <v>0</v>
      </c>
      <c r="EV143">
        <v>0</v>
      </c>
      <c r="EW143">
        <v>0</v>
      </c>
      <c r="EX143">
        <v>0</v>
      </c>
      <c r="FQ143">
        <v>0</v>
      </c>
      <c r="FR143">
        <f t="shared" si="179"/>
        <v>0</v>
      </c>
      <c r="FS143">
        <v>0</v>
      </c>
      <c r="FT143" t="s">
        <v>23</v>
      </c>
      <c r="FU143" t="s">
        <v>24</v>
      </c>
      <c r="FX143">
        <v>94.5</v>
      </c>
      <c r="FY143">
        <v>46.75</v>
      </c>
      <c r="GA143" t="s">
        <v>6</v>
      </c>
      <c r="GD143">
        <v>0</v>
      </c>
      <c r="GF143">
        <v>1453462043</v>
      </c>
      <c r="GG143">
        <v>1</v>
      </c>
      <c r="GH143">
        <v>1</v>
      </c>
      <c r="GI143">
        <v>4</v>
      </c>
      <c r="GJ143">
        <v>0</v>
      </c>
      <c r="GK143">
        <f>ROUND(R143*(S12)/100,2)</f>
        <v>0</v>
      </c>
      <c r="GL143">
        <f t="shared" si="180"/>
        <v>0</v>
      </c>
      <c r="GM143">
        <f t="shared" si="181"/>
        <v>17.32</v>
      </c>
      <c r="GN143">
        <f t="shared" si="182"/>
        <v>17.32</v>
      </c>
      <c r="GO143">
        <f t="shared" si="183"/>
        <v>0</v>
      </c>
      <c r="GP143">
        <f t="shared" si="184"/>
        <v>0</v>
      </c>
      <c r="GR143">
        <v>0</v>
      </c>
      <c r="GS143">
        <v>3</v>
      </c>
      <c r="GT143">
        <v>0</v>
      </c>
      <c r="GU143" t="s">
        <v>6</v>
      </c>
      <c r="GV143">
        <f t="shared" si="185"/>
        <v>0</v>
      </c>
      <c r="GW143">
        <v>1</v>
      </c>
      <c r="GX143">
        <f t="shared" si="186"/>
        <v>0</v>
      </c>
      <c r="HA143">
        <v>0</v>
      </c>
      <c r="HB143">
        <v>0</v>
      </c>
      <c r="IK143">
        <v>0</v>
      </c>
    </row>
    <row r="144" spans="1:255" x14ac:dyDescent="0.2">
      <c r="A144" s="2">
        <v>18</v>
      </c>
      <c r="B144" s="2">
        <v>1</v>
      </c>
      <c r="C144" s="2">
        <v>284</v>
      </c>
      <c r="D144" s="2"/>
      <c r="E144" s="2" t="s">
        <v>232</v>
      </c>
      <c r="F144" s="2" t="s">
        <v>233</v>
      </c>
      <c r="G144" s="2" t="s">
        <v>234</v>
      </c>
      <c r="H144" s="2" t="s">
        <v>51</v>
      </c>
      <c r="I144" s="2">
        <f>I132*J144</f>
        <v>0.54300000000000004</v>
      </c>
      <c r="J144" s="2">
        <v>30</v>
      </c>
      <c r="K144" s="2"/>
      <c r="L144" s="2"/>
      <c r="M144" s="2"/>
      <c r="N144" s="2"/>
      <c r="O144" s="2">
        <f t="shared" si="154"/>
        <v>23.4</v>
      </c>
      <c r="P144" s="2">
        <f t="shared" si="155"/>
        <v>23.4</v>
      </c>
      <c r="Q144" s="2">
        <f t="shared" si="156"/>
        <v>0</v>
      </c>
      <c r="R144" s="2">
        <f t="shared" si="157"/>
        <v>0</v>
      </c>
      <c r="S144" s="2">
        <f t="shared" si="158"/>
        <v>0</v>
      </c>
      <c r="T144" s="2">
        <f t="shared" si="159"/>
        <v>0</v>
      </c>
      <c r="U144" s="2">
        <f t="shared" si="160"/>
        <v>0</v>
      </c>
      <c r="V144" s="2">
        <f t="shared" si="161"/>
        <v>0</v>
      </c>
      <c r="W144" s="2">
        <f t="shared" si="162"/>
        <v>0</v>
      </c>
      <c r="X144" s="2">
        <f t="shared" si="163"/>
        <v>0</v>
      </c>
      <c r="Y144" s="2">
        <f t="shared" si="164"/>
        <v>0</v>
      </c>
      <c r="Z144" s="2"/>
      <c r="AA144" s="2">
        <v>16687810</v>
      </c>
      <c r="AB144" s="2">
        <f t="shared" si="165"/>
        <v>43.1</v>
      </c>
      <c r="AC144" s="2">
        <f t="shared" si="192"/>
        <v>43.1</v>
      </c>
      <c r="AD144" s="2">
        <f t="shared" si="187"/>
        <v>0</v>
      </c>
      <c r="AE144" s="2">
        <f t="shared" si="188"/>
        <v>0</v>
      </c>
      <c r="AF144" s="2">
        <f t="shared" si="189"/>
        <v>0</v>
      </c>
      <c r="AG144" s="2">
        <f t="shared" si="166"/>
        <v>0</v>
      </c>
      <c r="AH144" s="2">
        <f t="shared" si="190"/>
        <v>0</v>
      </c>
      <c r="AI144" s="2">
        <f t="shared" si="191"/>
        <v>0</v>
      </c>
      <c r="AJ144" s="2">
        <f t="shared" si="167"/>
        <v>0</v>
      </c>
      <c r="AK144" s="2">
        <v>43.1</v>
      </c>
      <c r="AL144" s="2">
        <v>43.1</v>
      </c>
      <c r="AM144" s="2">
        <v>0</v>
      </c>
      <c r="AN144" s="2">
        <v>0</v>
      </c>
      <c r="AO144" s="2">
        <v>0</v>
      </c>
      <c r="AP144" s="2">
        <v>0</v>
      </c>
      <c r="AQ144" s="2">
        <v>0</v>
      </c>
      <c r="AR144" s="2">
        <v>0</v>
      </c>
      <c r="AS144" s="2">
        <v>0</v>
      </c>
      <c r="AT144" s="2">
        <v>95</v>
      </c>
      <c r="AU144" s="2">
        <v>47</v>
      </c>
      <c r="AV144" s="2">
        <v>1</v>
      </c>
      <c r="AW144" s="2">
        <v>1</v>
      </c>
      <c r="AX144" s="2"/>
      <c r="AY144" s="2"/>
      <c r="AZ144" s="2">
        <v>1</v>
      </c>
      <c r="BA144" s="2">
        <v>1</v>
      </c>
      <c r="BB144" s="2">
        <v>1</v>
      </c>
      <c r="BC144" s="2">
        <v>1</v>
      </c>
      <c r="BD144" s="2" t="s">
        <v>6</v>
      </c>
      <c r="BE144" s="2" t="s">
        <v>6</v>
      </c>
      <c r="BF144" s="2" t="s">
        <v>6</v>
      </c>
      <c r="BG144" s="2" t="s">
        <v>6</v>
      </c>
      <c r="BH144" s="2">
        <v>3</v>
      </c>
      <c r="BI144" s="2">
        <v>1</v>
      </c>
      <c r="BJ144" s="2" t="s">
        <v>235</v>
      </c>
      <c r="BK144" s="2"/>
      <c r="BL144" s="2"/>
      <c r="BM144" s="2">
        <v>15001</v>
      </c>
      <c r="BN144" s="2">
        <v>0</v>
      </c>
      <c r="BO144" s="2" t="s">
        <v>6</v>
      </c>
      <c r="BP144" s="2">
        <v>0</v>
      </c>
      <c r="BQ144" s="2">
        <v>2</v>
      </c>
      <c r="BR144" s="2">
        <v>0</v>
      </c>
      <c r="BS144" s="2">
        <v>1</v>
      </c>
      <c r="BT144" s="2">
        <v>1</v>
      </c>
      <c r="BU144" s="2">
        <v>1</v>
      </c>
      <c r="BV144" s="2">
        <v>1</v>
      </c>
      <c r="BW144" s="2">
        <v>1</v>
      </c>
      <c r="BX144" s="2">
        <v>1</v>
      </c>
      <c r="BY144" s="2" t="s">
        <v>6</v>
      </c>
      <c r="BZ144" s="2">
        <v>105</v>
      </c>
      <c r="CA144" s="2">
        <v>55</v>
      </c>
      <c r="CB144" s="2"/>
      <c r="CC144" s="2"/>
      <c r="CD144" s="2"/>
      <c r="CE144" s="2"/>
      <c r="CF144" s="2">
        <v>0</v>
      </c>
      <c r="CG144" s="2">
        <v>0</v>
      </c>
      <c r="CH144" s="2"/>
      <c r="CI144" s="2"/>
      <c r="CJ144" s="2"/>
      <c r="CK144" s="2"/>
      <c r="CL144" s="2"/>
      <c r="CM144" s="2">
        <v>0</v>
      </c>
      <c r="CN144" s="2" t="s">
        <v>6</v>
      </c>
      <c r="CO144" s="2">
        <v>0</v>
      </c>
      <c r="CP144" s="2">
        <f t="shared" si="168"/>
        <v>23.4</v>
      </c>
      <c r="CQ144" s="2">
        <f t="shared" si="169"/>
        <v>43.1</v>
      </c>
      <c r="CR144" s="2">
        <f t="shared" si="170"/>
        <v>0</v>
      </c>
      <c r="CS144" s="2">
        <f t="shared" si="171"/>
        <v>0</v>
      </c>
      <c r="CT144" s="2">
        <f t="shared" si="172"/>
        <v>0</v>
      </c>
      <c r="CU144" s="2">
        <f t="shared" si="173"/>
        <v>0</v>
      </c>
      <c r="CV144" s="2">
        <f t="shared" si="174"/>
        <v>0</v>
      </c>
      <c r="CW144" s="2">
        <f t="shared" si="175"/>
        <v>0</v>
      </c>
      <c r="CX144" s="2">
        <f t="shared" si="176"/>
        <v>0</v>
      </c>
      <c r="CY144" s="2">
        <f t="shared" si="177"/>
        <v>0</v>
      </c>
      <c r="CZ144" s="2">
        <f t="shared" si="178"/>
        <v>0</v>
      </c>
      <c r="DA144" s="2"/>
      <c r="DB144" s="2"/>
      <c r="DC144" s="2" t="s">
        <v>6</v>
      </c>
      <c r="DD144" s="2" t="s">
        <v>6</v>
      </c>
      <c r="DE144" s="2" t="s">
        <v>6</v>
      </c>
      <c r="DF144" s="2" t="s">
        <v>6</v>
      </c>
      <c r="DG144" s="2" t="s">
        <v>6</v>
      </c>
      <c r="DH144" s="2" t="s">
        <v>6</v>
      </c>
      <c r="DI144" s="2" t="s">
        <v>6</v>
      </c>
      <c r="DJ144" s="2" t="s">
        <v>6</v>
      </c>
      <c r="DK144" s="2" t="s">
        <v>6</v>
      </c>
      <c r="DL144" s="2" t="s">
        <v>6</v>
      </c>
      <c r="DM144" s="2" t="s">
        <v>6</v>
      </c>
      <c r="DN144" s="2">
        <v>0</v>
      </c>
      <c r="DO144" s="2">
        <v>0</v>
      </c>
      <c r="DP144" s="2">
        <v>1</v>
      </c>
      <c r="DQ144" s="2">
        <v>1</v>
      </c>
      <c r="DR144" s="2"/>
      <c r="DS144" s="2"/>
      <c r="DT144" s="2"/>
      <c r="DU144" s="2">
        <v>1009</v>
      </c>
      <c r="DV144" s="2" t="s">
        <v>51</v>
      </c>
      <c r="DW144" s="2" t="s">
        <v>51</v>
      </c>
      <c r="DX144" s="2">
        <v>1</v>
      </c>
      <c r="DY144" s="2"/>
      <c r="DZ144" s="2"/>
      <c r="EA144" s="2"/>
      <c r="EB144" s="2"/>
      <c r="EC144" s="2"/>
      <c r="ED144" s="2"/>
      <c r="EE144" s="2">
        <v>16510513</v>
      </c>
      <c r="EF144" s="2">
        <v>2</v>
      </c>
      <c r="EG144" s="2" t="s">
        <v>20</v>
      </c>
      <c r="EH144" s="2">
        <v>0</v>
      </c>
      <c r="EI144" s="2" t="s">
        <v>6</v>
      </c>
      <c r="EJ144" s="2">
        <v>1</v>
      </c>
      <c r="EK144" s="2">
        <v>15001</v>
      </c>
      <c r="EL144" s="2" t="s">
        <v>84</v>
      </c>
      <c r="EM144" s="2" t="s">
        <v>85</v>
      </c>
      <c r="EN144" s="2"/>
      <c r="EO144" s="2" t="s">
        <v>6</v>
      </c>
      <c r="EP144" s="2"/>
      <c r="EQ144" s="2">
        <v>0</v>
      </c>
      <c r="ER144" s="2">
        <v>43.1</v>
      </c>
      <c r="ES144" s="2">
        <v>43.1</v>
      </c>
      <c r="ET144" s="2">
        <v>0</v>
      </c>
      <c r="EU144" s="2">
        <v>0</v>
      </c>
      <c r="EV144" s="2">
        <v>0</v>
      </c>
      <c r="EW144" s="2">
        <v>0</v>
      </c>
      <c r="EX144" s="2">
        <v>0</v>
      </c>
      <c r="EY144" s="2"/>
      <c r="EZ144" s="2"/>
      <c r="FA144" s="2"/>
      <c r="FB144" s="2"/>
      <c r="FC144" s="2"/>
      <c r="FD144" s="2"/>
      <c r="FE144" s="2"/>
      <c r="FF144" s="2"/>
      <c r="FG144" s="2"/>
      <c r="FH144" s="2"/>
      <c r="FI144" s="2"/>
      <c r="FJ144" s="2"/>
      <c r="FK144" s="2"/>
      <c r="FL144" s="2"/>
      <c r="FM144" s="2"/>
      <c r="FN144" s="2"/>
      <c r="FO144" s="2"/>
      <c r="FP144" s="2"/>
      <c r="FQ144" s="2">
        <v>0</v>
      </c>
      <c r="FR144" s="2">
        <f t="shared" si="179"/>
        <v>0</v>
      </c>
      <c r="FS144" s="2">
        <v>0</v>
      </c>
      <c r="FT144" s="2" t="s">
        <v>23</v>
      </c>
      <c r="FU144" s="2" t="s">
        <v>24</v>
      </c>
      <c r="FV144" s="2"/>
      <c r="FW144" s="2"/>
      <c r="FX144" s="2">
        <v>94.5</v>
      </c>
      <c r="FY144" s="2">
        <v>46.75</v>
      </c>
      <c r="FZ144" s="2"/>
      <c r="GA144" s="2" t="s">
        <v>6</v>
      </c>
      <c r="GB144" s="2"/>
      <c r="GC144" s="2"/>
      <c r="GD144" s="2">
        <v>0</v>
      </c>
      <c r="GE144" s="2"/>
      <c r="GF144" s="2">
        <v>-1130225270</v>
      </c>
      <c r="GG144" s="2">
        <v>2</v>
      </c>
      <c r="GH144" s="2">
        <v>1</v>
      </c>
      <c r="GI144" s="2">
        <v>-2</v>
      </c>
      <c r="GJ144" s="2">
        <v>0</v>
      </c>
      <c r="GK144" s="2">
        <f>ROUND(R144*(R12)/100,2)</f>
        <v>0</v>
      </c>
      <c r="GL144" s="2">
        <f t="shared" si="180"/>
        <v>0</v>
      </c>
      <c r="GM144" s="2">
        <f t="shared" si="181"/>
        <v>23.4</v>
      </c>
      <c r="GN144" s="2">
        <f t="shared" si="182"/>
        <v>23.4</v>
      </c>
      <c r="GO144" s="2">
        <f t="shared" si="183"/>
        <v>0</v>
      </c>
      <c r="GP144" s="2">
        <f t="shared" si="184"/>
        <v>0</v>
      </c>
      <c r="GQ144" s="2"/>
      <c r="GR144" s="2">
        <v>0</v>
      </c>
      <c r="GS144" s="2">
        <v>3</v>
      </c>
      <c r="GT144" s="2">
        <v>0</v>
      </c>
      <c r="GU144" s="2" t="s">
        <v>6</v>
      </c>
      <c r="GV144" s="2">
        <f t="shared" si="185"/>
        <v>0</v>
      </c>
      <c r="GW144" s="2">
        <v>1</v>
      </c>
      <c r="GX144" s="2">
        <f t="shared" si="186"/>
        <v>0</v>
      </c>
      <c r="GY144" s="2"/>
      <c r="GZ144" s="2"/>
      <c r="HA144" s="2">
        <v>0</v>
      </c>
      <c r="HB144" s="2">
        <v>0</v>
      </c>
      <c r="HC144" s="2"/>
      <c r="HD144" s="2"/>
      <c r="HE144" s="2"/>
      <c r="HF144" s="2"/>
      <c r="HG144" s="2"/>
      <c r="HH144" s="2"/>
      <c r="HI144" s="2"/>
      <c r="HJ144" s="2"/>
      <c r="HK144" s="2"/>
      <c r="HL144" s="2"/>
      <c r="HM144" s="2"/>
      <c r="HN144" s="2"/>
      <c r="HO144" s="2"/>
      <c r="HP144" s="2"/>
      <c r="HQ144" s="2"/>
      <c r="HR144" s="2"/>
      <c r="HS144" s="2"/>
      <c r="HT144" s="2"/>
      <c r="HU144" s="2"/>
      <c r="HV144" s="2"/>
      <c r="HW144" s="2"/>
      <c r="HX144" s="2"/>
      <c r="HY144" s="2"/>
      <c r="HZ144" s="2"/>
      <c r="IA144" s="2"/>
      <c r="IB144" s="2"/>
      <c r="IC144" s="2"/>
      <c r="ID144" s="2"/>
      <c r="IE144" s="2"/>
      <c r="IF144" s="2"/>
      <c r="IG144" s="2"/>
      <c r="IH144" s="2"/>
      <c r="II144" s="2"/>
      <c r="IJ144" s="2"/>
      <c r="IK144" s="2">
        <v>0</v>
      </c>
      <c r="IL144" s="2"/>
      <c r="IM144" s="2"/>
      <c r="IN144" s="2"/>
      <c r="IO144" s="2"/>
      <c r="IP144" s="2"/>
      <c r="IQ144" s="2"/>
      <c r="IR144" s="2"/>
      <c r="IS144" s="2"/>
      <c r="IT144" s="2"/>
      <c r="IU144" s="2"/>
    </row>
    <row r="145" spans="1:245" x14ac:dyDescent="0.2">
      <c r="A145">
        <v>18</v>
      </c>
      <c r="B145">
        <v>1</v>
      </c>
      <c r="C145">
        <v>295</v>
      </c>
      <c r="E145" t="s">
        <v>232</v>
      </c>
      <c r="F145" t="s">
        <v>233</v>
      </c>
      <c r="G145" t="s">
        <v>234</v>
      </c>
      <c r="H145" t="s">
        <v>51</v>
      </c>
      <c r="I145">
        <f>I133*J145</f>
        <v>0.54300000000000004</v>
      </c>
      <c r="J145">
        <v>30</v>
      </c>
      <c r="O145">
        <f t="shared" si="154"/>
        <v>166.87</v>
      </c>
      <c r="P145">
        <f t="shared" si="155"/>
        <v>166.87</v>
      </c>
      <c r="Q145">
        <f t="shared" si="156"/>
        <v>0</v>
      </c>
      <c r="R145">
        <f t="shared" si="157"/>
        <v>0</v>
      </c>
      <c r="S145">
        <f t="shared" si="158"/>
        <v>0</v>
      </c>
      <c r="T145">
        <f t="shared" si="159"/>
        <v>0</v>
      </c>
      <c r="U145">
        <f t="shared" si="160"/>
        <v>0</v>
      </c>
      <c r="V145">
        <f t="shared" si="161"/>
        <v>0</v>
      </c>
      <c r="W145">
        <f t="shared" si="162"/>
        <v>0</v>
      </c>
      <c r="X145">
        <f t="shared" si="163"/>
        <v>0</v>
      </c>
      <c r="Y145">
        <f t="shared" si="164"/>
        <v>0</v>
      </c>
      <c r="AA145">
        <v>16687824</v>
      </c>
      <c r="AB145">
        <f t="shared" si="165"/>
        <v>43.1</v>
      </c>
      <c r="AC145">
        <f t="shared" si="192"/>
        <v>43.1</v>
      </c>
      <c r="AD145">
        <f t="shared" si="187"/>
        <v>0</v>
      </c>
      <c r="AE145">
        <f t="shared" si="188"/>
        <v>0</v>
      </c>
      <c r="AF145">
        <f t="shared" si="189"/>
        <v>0</v>
      </c>
      <c r="AG145">
        <f t="shared" si="166"/>
        <v>0</v>
      </c>
      <c r="AH145">
        <f t="shared" si="190"/>
        <v>0</v>
      </c>
      <c r="AI145">
        <f t="shared" si="191"/>
        <v>0</v>
      </c>
      <c r="AJ145">
        <f t="shared" si="167"/>
        <v>0</v>
      </c>
      <c r="AK145">
        <v>43.1</v>
      </c>
      <c r="AL145">
        <v>43.1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95</v>
      </c>
      <c r="AU145">
        <v>47</v>
      </c>
      <c r="AV145">
        <v>1</v>
      </c>
      <c r="AW145">
        <v>1</v>
      </c>
      <c r="AZ145">
        <v>7.13</v>
      </c>
      <c r="BA145">
        <v>1</v>
      </c>
      <c r="BB145">
        <v>1</v>
      </c>
      <c r="BC145">
        <v>7.13</v>
      </c>
      <c r="BD145" t="s">
        <v>6</v>
      </c>
      <c r="BE145" t="s">
        <v>6</v>
      </c>
      <c r="BF145" t="s">
        <v>6</v>
      </c>
      <c r="BG145" t="s">
        <v>6</v>
      </c>
      <c r="BH145">
        <v>3</v>
      </c>
      <c r="BI145">
        <v>1</v>
      </c>
      <c r="BJ145" t="s">
        <v>235</v>
      </c>
      <c r="BM145">
        <v>15001</v>
      </c>
      <c r="BN145">
        <v>0</v>
      </c>
      <c r="BO145" t="s">
        <v>6</v>
      </c>
      <c r="BP145">
        <v>0</v>
      </c>
      <c r="BQ145">
        <v>2</v>
      </c>
      <c r="BR145">
        <v>0</v>
      </c>
      <c r="BS145">
        <v>1</v>
      </c>
      <c r="BT145">
        <v>1</v>
      </c>
      <c r="BU145">
        <v>1</v>
      </c>
      <c r="BV145">
        <v>1</v>
      </c>
      <c r="BW145">
        <v>1</v>
      </c>
      <c r="BX145">
        <v>1</v>
      </c>
      <c r="BY145" t="s">
        <v>6</v>
      </c>
      <c r="BZ145">
        <v>105</v>
      </c>
      <c r="CA145">
        <v>55</v>
      </c>
      <c r="CF145">
        <v>0</v>
      </c>
      <c r="CG145">
        <v>0</v>
      </c>
      <c r="CM145">
        <v>0</v>
      </c>
      <c r="CN145" t="s">
        <v>6</v>
      </c>
      <c r="CO145">
        <v>0</v>
      </c>
      <c r="CP145">
        <f t="shared" si="168"/>
        <v>166.87</v>
      </c>
      <c r="CQ145">
        <f t="shared" si="169"/>
        <v>307.303</v>
      </c>
      <c r="CR145">
        <f t="shared" si="170"/>
        <v>0</v>
      </c>
      <c r="CS145">
        <f t="shared" si="171"/>
        <v>0</v>
      </c>
      <c r="CT145">
        <f t="shared" si="172"/>
        <v>0</v>
      </c>
      <c r="CU145">
        <f t="shared" si="173"/>
        <v>0</v>
      </c>
      <c r="CV145">
        <f t="shared" si="174"/>
        <v>0</v>
      </c>
      <c r="CW145">
        <f t="shared" si="175"/>
        <v>0</v>
      </c>
      <c r="CX145">
        <f t="shared" si="176"/>
        <v>0</v>
      </c>
      <c r="CY145">
        <f t="shared" si="177"/>
        <v>0</v>
      </c>
      <c r="CZ145">
        <f t="shared" si="178"/>
        <v>0</v>
      </c>
      <c r="DC145" t="s">
        <v>6</v>
      </c>
      <c r="DD145" t="s">
        <v>6</v>
      </c>
      <c r="DE145" t="s">
        <v>6</v>
      </c>
      <c r="DF145" t="s">
        <v>6</v>
      </c>
      <c r="DG145" t="s">
        <v>6</v>
      </c>
      <c r="DH145" t="s">
        <v>6</v>
      </c>
      <c r="DI145" t="s">
        <v>6</v>
      </c>
      <c r="DJ145" t="s">
        <v>6</v>
      </c>
      <c r="DK145" t="s">
        <v>6</v>
      </c>
      <c r="DL145" t="s">
        <v>6</v>
      </c>
      <c r="DM145" t="s">
        <v>6</v>
      </c>
      <c r="DN145">
        <v>0</v>
      </c>
      <c r="DO145">
        <v>0</v>
      </c>
      <c r="DP145">
        <v>1</v>
      </c>
      <c r="DQ145">
        <v>1</v>
      </c>
      <c r="DU145">
        <v>1009</v>
      </c>
      <c r="DV145" t="s">
        <v>51</v>
      </c>
      <c r="DW145" t="s">
        <v>51</v>
      </c>
      <c r="DX145">
        <v>1</v>
      </c>
      <c r="EE145">
        <v>16510513</v>
      </c>
      <c r="EF145">
        <v>2</v>
      </c>
      <c r="EG145" t="s">
        <v>20</v>
      </c>
      <c r="EH145">
        <v>0</v>
      </c>
      <c r="EI145" t="s">
        <v>6</v>
      </c>
      <c r="EJ145">
        <v>1</v>
      </c>
      <c r="EK145">
        <v>15001</v>
      </c>
      <c r="EL145" t="s">
        <v>84</v>
      </c>
      <c r="EM145" t="s">
        <v>85</v>
      </c>
      <c r="EO145" t="s">
        <v>6</v>
      </c>
      <c r="EQ145">
        <v>0</v>
      </c>
      <c r="ER145">
        <v>43.1</v>
      </c>
      <c r="ES145">
        <v>43.1</v>
      </c>
      <c r="ET145">
        <v>0</v>
      </c>
      <c r="EU145">
        <v>0</v>
      </c>
      <c r="EV145">
        <v>0</v>
      </c>
      <c r="EW145">
        <v>0</v>
      </c>
      <c r="EX145">
        <v>0</v>
      </c>
      <c r="FQ145">
        <v>0</v>
      </c>
      <c r="FR145">
        <f t="shared" si="179"/>
        <v>0</v>
      </c>
      <c r="FS145">
        <v>0</v>
      </c>
      <c r="FT145" t="s">
        <v>23</v>
      </c>
      <c r="FU145" t="s">
        <v>24</v>
      </c>
      <c r="FX145">
        <v>94.5</v>
      </c>
      <c r="FY145">
        <v>46.75</v>
      </c>
      <c r="GA145" t="s">
        <v>6</v>
      </c>
      <c r="GD145">
        <v>0</v>
      </c>
      <c r="GF145">
        <v>-1130225270</v>
      </c>
      <c r="GG145">
        <v>1</v>
      </c>
      <c r="GH145">
        <v>1</v>
      </c>
      <c r="GI145">
        <v>4</v>
      </c>
      <c r="GJ145">
        <v>0</v>
      </c>
      <c r="GK145">
        <f>ROUND(R145*(S12)/100,2)</f>
        <v>0</v>
      </c>
      <c r="GL145">
        <f t="shared" si="180"/>
        <v>0</v>
      </c>
      <c r="GM145">
        <f t="shared" si="181"/>
        <v>166.87</v>
      </c>
      <c r="GN145">
        <f t="shared" si="182"/>
        <v>166.87</v>
      </c>
      <c r="GO145">
        <f t="shared" si="183"/>
        <v>0</v>
      </c>
      <c r="GP145">
        <f t="shared" si="184"/>
        <v>0</v>
      </c>
      <c r="GR145">
        <v>0</v>
      </c>
      <c r="GS145">
        <v>3</v>
      </c>
      <c r="GT145">
        <v>0</v>
      </c>
      <c r="GU145" t="s">
        <v>6</v>
      </c>
      <c r="GV145">
        <f t="shared" si="185"/>
        <v>0</v>
      </c>
      <c r="GW145">
        <v>1</v>
      </c>
      <c r="GX145">
        <f t="shared" si="186"/>
        <v>0</v>
      </c>
      <c r="HA145">
        <v>0</v>
      </c>
      <c r="HB145">
        <v>0</v>
      </c>
      <c r="IK145">
        <v>0</v>
      </c>
    </row>
    <row r="147" spans="1:245" x14ac:dyDescent="0.2">
      <c r="A147" s="3">
        <v>51</v>
      </c>
      <c r="B147" s="3">
        <f>B24</f>
        <v>1</v>
      </c>
      <c r="C147" s="3">
        <f>A24</f>
        <v>4</v>
      </c>
      <c r="D147" s="3">
        <f>ROW(A24)</f>
        <v>24</v>
      </c>
      <c r="E147" s="3"/>
      <c r="F147" s="3" t="str">
        <f>IF(F24&lt;&gt;"",F24,"")</f>
        <v>Новый раздел</v>
      </c>
      <c r="G147" s="3" t="str">
        <f>IF(G24&lt;&gt;"",G24,"")</f>
        <v>Раздел 1 Общестроительные работы</v>
      </c>
      <c r="H147" s="3">
        <v>0</v>
      </c>
      <c r="I147" s="3"/>
      <c r="J147" s="3"/>
      <c r="K147" s="3"/>
      <c r="L147" s="3"/>
      <c r="M147" s="3"/>
      <c r="N147" s="3"/>
      <c r="O147" s="3">
        <f t="shared" ref="O147:T147" si="193">ROUND(AB147,2)</f>
        <v>14068.69</v>
      </c>
      <c r="P147" s="3">
        <f t="shared" si="193"/>
        <v>12267.49</v>
      </c>
      <c r="Q147" s="3">
        <f t="shared" si="193"/>
        <v>124.76</v>
      </c>
      <c r="R147" s="3">
        <f t="shared" si="193"/>
        <v>47.35</v>
      </c>
      <c r="S147" s="3">
        <f t="shared" si="193"/>
        <v>1676.44</v>
      </c>
      <c r="T147" s="3">
        <f t="shared" si="193"/>
        <v>0</v>
      </c>
      <c r="U147" s="3">
        <f>AH147</f>
        <v>190.25852929999996</v>
      </c>
      <c r="V147" s="3">
        <f>AI147</f>
        <v>4.382479749999999</v>
      </c>
      <c r="W147" s="3">
        <f>ROUND(AJ147,2)</f>
        <v>0</v>
      </c>
      <c r="X147" s="3">
        <f>ROUND(AK147,2)</f>
        <v>1644.96</v>
      </c>
      <c r="Y147" s="3">
        <f>ROUND(AL147,2)</f>
        <v>956.07</v>
      </c>
      <c r="Z147" s="3"/>
      <c r="AA147" s="3"/>
      <c r="AB147" s="3">
        <f>ROUND(SUMIF(AA28:AA145,"=16687810",O28:O145),2)</f>
        <v>14068.69</v>
      </c>
      <c r="AC147" s="3">
        <f>ROUND(SUMIF(AA28:AA145,"=16687810",P28:P145),2)</f>
        <v>12267.49</v>
      </c>
      <c r="AD147" s="3">
        <f>ROUND(SUMIF(AA28:AA145,"=16687810",Q28:Q145),2)</f>
        <v>124.76</v>
      </c>
      <c r="AE147" s="3">
        <f>ROUND(SUMIF(AA28:AA145,"=16687810",R28:R145),2)</f>
        <v>47.35</v>
      </c>
      <c r="AF147" s="3">
        <f>ROUND(SUMIF(AA28:AA145,"=16687810",S28:S145),2)</f>
        <v>1676.44</v>
      </c>
      <c r="AG147" s="3">
        <f>ROUND(SUMIF(AA28:AA145,"=16687810",T28:T145),2)</f>
        <v>0</v>
      </c>
      <c r="AH147" s="3">
        <f>SUMIF(AA28:AA145,"=16687810",U28:U145)</f>
        <v>190.25852929999996</v>
      </c>
      <c r="AI147" s="3">
        <f>SUMIF(AA28:AA145,"=16687810",V28:V145)</f>
        <v>4.382479749999999</v>
      </c>
      <c r="AJ147" s="3">
        <f>ROUND(SUMIF(AA28:AA145,"=16687810",W28:W145),2)</f>
        <v>0</v>
      </c>
      <c r="AK147" s="3">
        <f>ROUND(SUMIF(AA28:AA145,"=16687810",X28:X145),2)</f>
        <v>1644.96</v>
      </c>
      <c r="AL147" s="3">
        <f>ROUND(SUMIF(AA28:AA145,"=16687810",Y28:Y145),2)</f>
        <v>956.07</v>
      </c>
      <c r="AM147" s="3"/>
      <c r="AN147" s="3"/>
      <c r="AO147" s="3">
        <f t="shared" ref="AO147:BC147" si="194">ROUND(BX147,2)</f>
        <v>0</v>
      </c>
      <c r="AP147" s="3">
        <f t="shared" si="194"/>
        <v>0</v>
      </c>
      <c r="AQ147" s="3">
        <f t="shared" si="194"/>
        <v>0</v>
      </c>
      <c r="AR147" s="3">
        <f t="shared" si="194"/>
        <v>16669.72</v>
      </c>
      <c r="AS147" s="3">
        <f t="shared" si="194"/>
        <v>16669.72</v>
      </c>
      <c r="AT147" s="3">
        <f t="shared" si="194"/>
        <v>0</v>
      </c>
      <c r="AU147" s="3">
        <f t="shared" si="194"/>
        <v>0</v>
      </c>
      <c r="AV147" s="3">
        <f t="shared" si="194"/>
        <v>12267.49</v>
      </c>
      <c r="AW147" s="3">
        <f t="shared" si="194"/>
        <v>12267.49</v>
      </c>
      <c r="AX147" s="3">
        <f t="shared" si="194"/>
        <v>0</v>
      </c>
      <c r="AY147" s="3">
        <f t="shared" si="194"/>
        <v>12267.49</v>
      </c>
      <c r="AZ147" s="3">
        <f t="shared" si="194"/>
        <v>0</v>
      </c>
      <c r="BA147" s="3">
        <f t="shared" si="194"/>
        <v>0</v>
      </c>
      <c r="BB147" s="3">
        <f t="shared" si="194"/>
        <v>0</v>
      </c>
      <c r="BC147" s="3">
        <f t="shared" si="194"/>
        <v>0</v>
      </c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>
        <f>ROUND(SUMIF(AA28:AA145,"=16687810",FQ28:FQ145),2)</f>
        <v>0</v>
      </c>
      <c r="BY147" s="3">
        <f>ROUND(SUMIF(AA28:AA145,"=16687810",FR28:FR145),2)</f>
        <v>0</v>
      </c>
      <c r="BZ147" s="3">
        <f>ROUND(SUMIF(AA28:AA145,"=16687810",GL28:GL145),2)</f>
        <v>0</v>
      </c>
      <c r="CA147" s="3">
        <f>ROUND(SUMIF(AA28:AA145,"=16687810",GM28:GM145),2)</f>
        <v>16669.72</v>
      </c>
      <c r="CB147" s="3">
        <f>ROUND(SUMIF(AA28:AA145,"=16687810",GN28:GN145),2)</f>
        <v>16669.72</v>
      </c>
      <c r="CC147" s="3">
        <f>ROUND(SUMIF(AA28:AA145,"=16687810",GO28:GO145),2)</f>
        <v>0</v>
      </c>
      <c r="CD147" s="3">
        <f>ROUND(SUMIF(AA28:AA145,"=16687810",GP28:GP145),2)</f>
        <v>0</v>
      </c>
      <c r="CE147" s="3">
        <f>AC147-BX147</f>
        <v>12267.49</v>
      </c>
      <c r="CF147" s="3">
        <f>AC147-BY147</f>
        <v>12267.49</v>
      </c>
      <c r="CG147" s="3">
        <f>BX147-BZ147</f>
        <v>0</v>
      </c>
      <c r="CH147" s="3">
        <f>AC147-BX147-BY147+BZ147</f>
        <v>12267.49</v>
      </c>
      <c r="CI147" s="3">
        <f>BY147-BZ147</f>
        <v>0</v>
      </c>
      <c r="CJ147" s="3">
        <f>ROUND(SUMIF(AA28:AA145,"=16687810",GX28:GX145),2)</f>
        <v>0</v>
      </c>
      <c r="CK147" s="3">
        <f>ROUND(SUMIF(AA28:AA145,"=16687810",GY28:GY145),2)</f>
        <v>0</v>
      </c>
      <c r="CL147" s="3">
        <f>ROUND(SUMIF(AA28:AA145,"=16687810",GZ28:GZ145),2)</f>
        <v>0</v>
      </c>
      <c r="CM147" s="3"/>
      <c r="CN147" s="3"/>
      <c r="CO147" s="3"/>
      <c r="CP147" s="3"/>
      <c r="CQ147" s="3"/>
      <c r="CR147" s="3"/>
      <c r="CS147" s="3"/>
      <c r="CT147" s="3"/>
      <c r="CU147" s="3"/>
      <c r="CV147" s="3"/>
      <c r="CW147" s="3"/>
      <c r="CX147" s="3"/>
      <c r="CY147" s="3"/>
      <c r="CZ147" s="3"/>
      <c r="DA147" s="3"/>
      <c r="DB147" s="3"/>
      <c r="DC147" s="3"/>
      <c r="DD147" s="3"/>
      <c r="DE147" s="3"/>
      <c r="DF147" s="3"/>
      <c r="DG147" s="4">
        <f t="shared" ref="DG147:DL147" si="195">ROUND(DT147,2)</f>
        <v>100309.63</v>
      </c>
      <c r="DH147" s="4">
        <f t="shared" si="195"/>
        <v>87467.26</v>
      </c>
      <c r="DI147" s="4">
        <f t="shared" si="195"/>
        <v>889.36</v>
      </c>
      <c r="DJ147" s="4">
        <f t="shared" si="195"/>
        <v>337.53</v>
      </c>
      <c r="DK147" s="4">
        <f t="shared" si="195"/>
        <v>11953.01</v>
      </c>
      <c r="DL147" s="4">
        <f t="shared" si="195"/>
        <v>0</v>
      </c>
      <c r="DM147" s="4">
        <f>DZ147</f>
        <v>190.25852929999996</v>
      </c>
      <c r="DN147" s="4">
        <f>EA147</f>
        <v>4.382479749999999</v>
      </c>
      <c r="DO147" s="4">
        <f>ROUND(EB147,2)</f>
        <v>0</v>
      </c>
      <c r="DP147" s="4">
        <f>ROUND(EC147,2)</f>
        <v>11728.44</v>
      </c>
      <c r="DQ147" s="4">
        <f>ROUND(ED147,2)</f>
        <v>6816.78</v>
      </c>
      <c r="DR147" s="4"/>
      <c r="DS147" s="4"/>
      <c r="DT147" s="4">
        <f>ROUND(SUMIF(AA28:AA145,"=16687824",O28:O145),2)</f>
        <v>100309.63</v>
      </c>
      <c r="DU147" s="4">
        <f>ROUND(SUMIF(AA28:AA145,"=16687824",P28:P145),2)</f>
        <v>87467.26</v>
      </c>
      <c r="DV147" s="4">
        <f>ROUND(SUMIF(AA28:AA145,"=16687824",Q28:Q145),2)</f>
        <v>889.36</v>
      </c>
      <c r="DW147" s="4">
        <f>ROUND(SUMIF(AA28:AA145,"=16687824",R28:R145),2)</f>
        <v>337.53</v>
      </c>
      <c r="DX147" s="4">
        <f>ROUND(SUMIF(AA28:AA145,"=16687824",S28:S145),2)</f>
        <v>11953.01</v>
      </c>
      <c r="DY147" s="4">
        <f>ROUND(SUMIF(AA28:AA145,"=16687824",T28:T145),2)</f>
        <v>0</v>
      </c>
      <c r="DZ147" s="4">
        <f>SUMIF(AA28:AA145,"=16687824",U28:U145)</f>
        <v>190.25852929999996</v>
      </c>
      <c r="EA147" s="4">
        <f>SUMIF(AA28:AA145,"=16687824",V28:V145)</f>
        <v>4.382479749999999</v>
      </c>
      <c r="EB147" s="4">
        <f>ROUND(SUMIF(AA28:AA145,"=16687824",W28:W145),2)</f>
        <v>0</v>
      </c>
      <c r="EC147" s="4">
        <f>ROUND(SUMIF(AA28:AA145,"=16687824",X28:X145),2)</f>
        <v>11728.44</v>
      </c>
      <c r="ED147" s="4">
        <f>ROUND(SUMIF(AA28:AA145,"=16687824",Y28:Y145),2)</f>
        <v>6816.78</v>
      </c>
      <c r="EE147" s="4"/>
      <c r="EF147" s="4"/>
      <c r="EG147" s="4">
        <f t="shared" ref="EG147:EU147" si="196">ROUND(FP147,2)</f>
        <v>0</v>
      </c>
      <c r="EH147" s="4">
        <f t="shared" si="196"/>
        <v>0</v>
      </c>
      <c r="EI147" s="4">
        <f t="shared" si="196"/>
        <v>0</v>
      </c>
      <c r="EJ147" s="4">
        <f t="shared" si="196"/>
        <v>118854.85</v>
      </c>
      <c r="EK147" s="4">
        <f t="shared" si="196"/>
        <v>118854.85</v>
      </c>
      <c r="EL147" s="4">
        <f t="shared" si="196"/>
        <v>0</v>
      </c>
      <c r="EM147" s="4">
        <f t="shared" si="196"/>
        <v>0</v>
      </c>
      <c r="EN147" s="4">
        <f t="shared" si="196"/>
        <v>87467.26</v>
      </c>
      <c r="EO147" s="4">
        <f t="shared" si="196"/>
        <v>87467.26</v>
      </c>
      <c r="EP147" s="4">
        <f t="shared" si="196"/>
        <v>0</v>
      </c>
      <c r="EQ147" s="4">
        <f t="shared" si="196"/>
        <v>87467.26</v>
      </c>
      <c r="ER147" s="4">
        <f t="shared" si="196"/>
        <v>0</v>
      </c>
      <c r="ES147" s="4">
        <f t="shared" si="196"/>
        <v>0</v>
      </c>
      <c r="ET147" s="4">
        <f t="shared" si="196"/>
        <v>0</v>
      </c>
      <c r="EU147" s="4">
        <f t="shared" si="196"/>
        <v>0</v>
      </c>
      <c r="EV147" s="4"/>
      <c r="EW147" s="4"/>
      <c r="EX147" s="4"/>
      <c r="EY147" s="4"/>
      <c r="EZ147" s="4"/>
      <c r="FA147" s="4"/>
      <c r="FB147" s="4"/>
      <c r="FC147" s="4"/>
      <c r="FD147" s="4"/>
      <c r="FE147" s="4"/>
      <c r="FF147" s="4"/>
      <c r="FG147" s="4"/>
      <c r="FH147" s="4"/>
      <c r="FI147" s="4"/>
      <c r="FJ147" s="4"/>
      <c r="FK147" s="4"/>
      <c r="FL147" s="4"/>
      <c r="FM147" s="4"/>
      <c r="FN147" s="4"/>
      <c r="FO147" s="4"/>
      <c r="FP147" s="4">
        <f>ROUND(SUMIF(AA28:AA145,"=16687824",FQ28:FQ145),2)</f>
        <v>0</v>
      </c>
      <c r="FQ147" s="4">
        <f>ROUND(SUMIF(AA28:AA145,"=16687824",FR28:FR145),2)</f>
        <v>0</v>
      </c>
      <c r="FR147" s="4">
        <f>ROUND(SUMIF(AA28:AA145,"=16687824",GL28:GL145),2)</f>
        <v>0</v>
      </c>
      <c r="FS147" s="4">
        <f>ROUND(SUMIF(AA28:AA145,"=16687824",GM28:GM145),2)</f>
        <v>118854.85</v>
      </c>
      <c r="FT147" s="4">
        <f>ROUND(SUMIF(AA28:AA145,"=16687824",GN28:GN145),2)</f>
        <v>118854.85</v>
      </c>
      <c r="FU147" s="4">
        <f>ROUND(SUMIF(AA28:AA145,"=16687824",GO28:GO145),2)</f>
        <v>0</v>
      </c>
      <c r="FV147" s="4">
        <f>ROUND(SUMIF(AA28:AA145,"=16687824",GP28:GP145),2)</f>
        <v>0</v>
      </c>
      <c r="FW147" s="4">
        <f>DU147-FP147</f>
        <v>87467.26</v>
      </c>
      <c r="FX147" s="4">
        <f>DU147-FQ147</f>
        <v>87467.26</v>
      </c>
      <c r="FY147" s="4">
        <f>FP147-FR147</f>
        <v>0</v>
      </c>
      <c r="FZ147" s="4">
        <f>DU147-FP147-FQ147+FR147</f>
        <v>87467.26</v>
      </c>
      <c r="GA147" s="4">
        <f>FQ147-FR147</f>
        <v>0</v>
      </c>
      <c r="GB147" s="4">
        <f>ROUND(SUMIF(AA28:AA145,"=16687824",GX28:GX145),2)</f>
        <v>0</v>
      </c>
      <c r="GC147" s="4">
        <f>ROUND(SUMIF(AA28:AA145,"=16687824",GY28:GY145),2)</f>
        <v>0</v>
      </c>
      <c r="GD147" s="4">
        <f>ROUND(SUMIF(AA28:AA145,"=16687824",GZ28:GZ145),2)</f>
        <v>0</v>
      </c>
      <c r="GE147" s="4"/>
      <c r="GF147" s="4"/>
      <c r="GG147" s="4"/>
      <c r="GH147" s="4"/>
      <c r="GI147" s="4"/>
      <c r="GJ147" s="4"/>
      <c r="GK147" s="4"/>
      <c r="GL147" s="4"/>
      <c r="GM147" s="4"/>
      <c r="GN147" s="4"/>
      <c r="GO147" s="4"/>
      <c r="GP147" s="4"/>
      <c r="GQ147" s="4"/>
      <c r="GR147" s="4"/>
      <c r="GS147" s="4"/>
      <c r="GT147" s="4"/>
      <c r="GU147" s="4"/>
      <c r="GV147" s="4"/>
      <c r="GW147" s="4"/>
      <c r="GX147" s="4">
        <v>0</v>
      </c>
    </row>
    <row r="149" spans="1:245" x14ac:dyDescent="0.2">
      <c r="A149" s="5">
        <v>50</v>
      </c>
      <c r="B149" s="5">
        <v>0</v>
      </c>
      <c r="C149" s="5">
        <v>0</v>
      </c>
      <c r="D149" s="5">
        <v>1</v>
      </c>
      <c r="E149" s="5">
        <v>201</v>
      </c>
      <c r="F149" s="5">
        <f>ROUND(Source!O147,O149)</f>
        <v>14068.69</v>
      </c>
      <c r="G149" s="5" t="s">
        <v>236</v>
      </c>
      <c r="H149" s="5" t="s">
        <v>237</v>
      </c>
      <c r="I149" s="5"/>
      <c r="J149" s="5"/>
      <c r="K149" s="5">
        <v>201</v>
      </c>
      <c r="L149" s="5">
        <v>1</v>
      </c>
      <c r="M149" s="5">
        <v>3</v>
      </c>
      <c r="N149" s="5" t="s">
        <v>6</v>
      </c>
      <c r="O149" s="5">
        <v>2</v>
      </c>
      <c r="P149" s="5">
        <f>ROUND(Source!DG147,O149)</f>
        <v>100309.63</v>
      </c>
      <c r="Q149" s="5"/>
      <c r="R149" s="5"/>
      <c r="S149" s="5"/>
      <c r="T149" s="5"/>
      <c r="U149" s="5"/>
      <c r="V149" s="5"/>
      <c r="W149" s="5"/>
    </row>
    <row r="150" spans="1:245" x14ac:dyDescent="0.2">
      <c r="A150" s="5">
        <v>50</v>
      </c>
      <c r="B150" s="5">
        <v>0</v>
      </c>
      <c r="C150" s="5">
        <v>0</v>
      </c>
      <c r="D150" s="5">
        <v>1</v>
      </c>
      <c r="E150" s="5">
        <v>202</v>
      </c>
      <c r="F150" s="5">
        <f>ROUND(Source!P147,O150)</f>
        <v>12267.49</v>
      </c>
      <c r="G150" s="5" t="s">
        <v>238</v>
      </c>
      <c r="H150" s="5" t="s">
        <v>239</v>
      </c>
      <c r="I150" s="5"/>
      <c r="J150" s="5"/>
      <c r="K150" s="5">
        <v>202</v>
      </c>
      <c r="L150" s="5">
        <v>2</v>
      </c>
      <c r="M150" s="5">
        <v>3</v>
      </c>
      <c r="N150" s="5" t="s">
        <v>6</v>
      </c>
      <c r="O150" s="5">
        <v>2</v>
      </c>
      <c r="P150" s="5">
        <f>ROUND(Source!DH147,O150)</f>
        <v>87467.26</v>
      </c>
      <c r="Q150" s="5"/>
      <c r="R150" s="5"/>
      <c r="S150" s="5"/>
      <c r="T150" s="5"/>
      <c r="U150" s="5"/>
      <c r="V150" s="5"/>
      <c r="W150" s="5"/>
    </row>
    <row r="151" spans="1:245" x14ac:dyDescent="0.2">
      <c r="A151" s="5">
        <v>50</v>
      </c>
      <c r="B151" s="5">
        <v>0</v>
      </c>
      <c r="C151" s="5">
        <v>0</v>
      </c>
      <c r="D151" s="5">
        <v>1</v>
      </c>
      <c r="E151" s="5">
        <v>222</v>
      </c>
      <c r="F151" s="5">
        <f>ROUND(Source!AO147,O151)</f>
        <v>0</v>
      </c>
      <c r="G151" s="5" t="s">
        <v>240</v>
      </c>
      <c r="H151" s="5" t="s">
        <v>241</v>
      </c>
      <c r="I151" s="5"/>
      <c r="J151" s="5"/>
      <c r="K151" s="5">
        <v>222</v>
      </c>
      <c r="L151" s="5">
        <v>3</v>
      </c>
      <c r="M151" s="5">
        <v>3</v>
      </c>
      <c r="N151" s="5" t="s">
        <v>6</v>
      </c>
      <c r="O151" s="5">
        <v>2</v>
      </c>
      <c r="P151" s="5">
        <f>ROUND(Source!EG147,O151)</f>
        <v>0</v>
      </c>
      <c r="Q151" s="5"/>
      <c r="R151" s="5"/>
      <c r="S151" s="5"/>
      <c r="T151" s="5"/>
      <c r="U151" s="5"/>
      <c r="V151" s="5"/>
      <c r="W151" s="5"/>
    </row>
    <row r="152" spans="1:245" x14ac:dyDescent="0.2">
      <c r="A152" s="5">
        <v>50</v>
      </c>
      <c r="B152" s="5">
        <v>0</v>
      </c>
      <c r="C152" s="5">
        <v>0</v>
      </c>
      <c r="D152" s="5">
        <v>1</v>
      </c>
      <c r="E152" s="5">
        <v>225</v>
      </c>
      <c r="F152" s="5">
        <f>ROUND(Source!AV147,O152)</f>
        <v>12267.49</v>
      </c>
      <c r="G152" s="5" t="s">
        <v>242</v>
      </c>
      <c r="H152" s="5" t="s">
        <v>243</v>
      </c>
      <c r="I152" s="5"/>
      <c r="J152" s="5"/>
      <c r="K152" s="5">
        <v>225</v>
      </c>
      <c r="L152" s="5">
        <v>4</v>
      </c>
      <c r="M152" s="5">
        <v>3</v>
      </c>
      <c r="N152" s="5" t="s">
        <v>6</v>
      </c>
      <c r="O152" s="5">
        <v>2</v>
      </c>
      <c r="P152" s="5">
        <f>ROUND(Source!EN147,O152)</f>
        <v>87467.26</v>
      </c>
      <c r="Q152" s="5"/>
      <c r="R152" s="5"/>
      <c r="S152" s="5"/>
      <c r="T152" s="5"/>
      <c r="U152" s="5"/>
      <c r="V152" s="5"/>
      <c r="W152" s="5"/>
    </row>
    <row r="153" spans="1:245" x14ac:dyDescent="0.2">
      <c r="A153" s="5">
        <v>50</v>
      </c>
      <c r="B153" s="5">
        <v>0</v>
      </c>
      <c r="C153" s="5">
        <v>0</v>
      </c>
      <c r="D153" s="5">
        <v>1</v>
      </c>
      <c r="E153" s="5">
        <v>226</v>
      </c>
      <c r="F153" s="5">
        <f>ROUND(Source!AW147,O153)</f>
        <v>12267.49</v>
      </c>
      <c r="G153" s="5" t="s">
        <v>244</v>
      </c>
      <c r="H153" s="5" t="s">
        <v>245</v>
      </c>
      <c r="I153" s="5"/>
      <c r="J153" s="5"/>
      <c r="K153" s="5">
        <v>226</v>
      </c>
      <c r="L153" s="5">
        <v>5</v>
      </c>
      <c r="M153" s="5">
        <v>3</v>
      </c>
      <c r="N153" s="5" t="s">
        <v>6</v>
      </c>
      <c r="O153" s="5">
        <v>2</v>
      </c>
      <c r="P153" s="5">
        <f>ROUND(Source!EO147,O153)</f>
        <v>87467.26</v>
      </c>
      <c r="Q153" s="5"/>
      <c r="R153" s="5"/>
      <c r="S153" s="5"/>
      <c r="T153" s="5"/>
      <c r="U153" s="5"/>
      <c r="V153" s="5"/>
      <c r="W153" s="5"/>
    </row>
    <row r="154" spans="1:245" x14ac:dyDescent="0.2">
      <c r="A154" s="5">
        <v>50</v>
      </c>
      <c r="B154" s="5">
        <v>0</v>
      </c>
      <c r="C154" s="5">
        <v>0</v>
      </c>
      <c r="D154" s="5">
        <v>1</v>
      </c>
      <c r="E154" s="5">
        <v>227</v>
      </c>
      <c r="F154" s="5">
        <f>ROUND(Source!AX147,O154)</f>
        <v>0</v>
      </c>
      <c r="G154" s="5" t="s">
        <v>246</v>
      </c>
      <c r="H154" s="5" t="s">
        <v>247</v>
      </c>
      <c r="I154" s="5"/>
      <c r="J154" s="5"/>
      <c r="K154" s="5">
        <v>227</v>
      </c>
      <c r="L154" s="5">
        <v>6</v>
      </c>
      <c r="M154" s="5">
        <v>3</v>
      </c>
      <c r="N154" s="5" t="s">
        <v>6</v>
      </c>
      <c r="O154" s="5">
        <v>2</v>
      </c>
      <c r="P154" s="5">
        <f>ROUND(Source!EP147,O154)</f>
        <v>0</v>
      </c>
      <c r="Q154" s="5"/>
      <c r="R154" s="5"/>
      <c r="S154" s="5"/>
      <c r="T154" s="5"/>
      <c r="U154" s="5"/>
      <c r="V154" s="5"/>
      <c r="W154" s="5"/>
    </row>
    <row r="155" spans="1:245" x14ac:dyDescent="0.2">
      <c r="A155" s="5">
        <v>50</v>
      </c>
      <c r="B155" s="5">
        <v>0</v>
      </c>
      <c r="C155" s="5">
        <v>0</v>
      </c>
      <c r="D155" s="5">
        <v>1</v>
      </c>
      <c r="E155" s="5">
        <v>228</v>
      </c>
      <c r="F155" s="5">
        <f>ROUND(Source!AY147,O155)</f>
        <v>12267.49</v>
      </c>
      <c r="G155" s="5" t="s">
        <v>248</v>
      </c>
      <c r="H155" s="5" t="s">
        <v>249</v>
      </c>
      <c r="I155" s="5"/>
      <c r="J155" s="5"/>
      <c r="K155" s="5">
        <v>228</v>
      </c>
      <c r="L155" s="5">
        <v>7</v>
      </c>
      <c r="M155" s="5">
        <v>3</v>
      </c>
      <c r="N155" s="5" t="s">
        <v>6</v>
      </c>
      <c r="O155" s="5">
        <v>2</v>
      </c>
      <c r="P155" s="5">
        <f>ROUND(Source!EQ147,O155)</f>
        <v>87467.26</v>
      </c>
      <c r="Q155" s="5"/>
      <c r="R155" s="5"/>
      <c r="S155" s="5"/>
      <c r="T155" s="5"/>
      <c r="U155" s="5"/>
      <c r="V155" s="5"/>
      <c r="W155" s="5"/>
    </row>
    <row r="156" spans="1:245" x14ac:dyDescent="0.2">
      <c r="A156" s="5">
        <v>50</v>
      </c>
      <c r="B156" s="5">
        <v>0</v>
      </c>
      <c r="C156" s="5">
        <v>0</v>
      </c>
      <c r="D156" s="5">
        <v>1</v>
      </c>
      <c r="E156" s="5">
        <v>216</v>
      </c>
      <c r="F156" s="5">
        <f>ROUND(Source!AP147,O156)</f>
        <v>0</v>
      </c>
      <c r="G156" s="5" t="s">
        <v>250</v>
      </c>
      <c r="H156" s="5" t="s">
        <v>251</v>
      </c>
      <c r="I156" s="5"/>
      <c r="J156" s="5"/>
      <c r="K156" s="5">
        <v>216</v>
      </c>
      <c r="L156" s="5">
        <v>8</v>
      </c>
      <c r="M156" s="5">
        <v>3</v>
      </c>
      <c r="N156" s="5" t="s">
        <v>6</v>
      </c>
      <c r="O156" s="5">
        <v>2</v>
      </c>
      <c r="P156" s="5">
        <f>ROUND(Source!EH147,O156)</f>
        <v>0</v>
      </c>
      <c r="Q156" s="5"/>
      <c r="R156" s="5"/>
      <c r="S156" s="5"/>
      <c r="T156" s="5"/>
      <c r="U156" s="5"/>
      <c r="V156" s="5"/>
      <c r="W156" s="5"/>
    </row>
    <row r="157" spans="1:245" x14ac:dyDescent="0.2">
      <c r="A157" s="5">
        <v>50</v>
      </c>
      <c r="B157" s="5">
        <v>0</v>
      </c>
      <c r="C157" s="5">
        <v>0</v>
      </c>
      <c r="D157" s="5">
        <v>1</v>
      </c>
      <c r="E157" s="5">
        <v>223</v>
      </c>
      <c r="F157" s="5">
        <f>ROUND(Source!AQ147,O157)</f>
        <v>0</v>
      </c>
      <c r="G157" s="5" t="s">
        <v>252</v>
      </c>
      <c r="H157" s="5" t="s">
        <v>253</v>
      </c>
      <c r="I157" s="5"/>
      <c r="J157" s="5"/>
      <c r="K157" s="5">
        <v>223</v>
      </c>
      <c r="L157" s="5">
        <v>9</v>
      </c>
      <c r="M157" s="5">
        <v>3</v>
      </c>
      <c r="N157" s="5" t="s">
        <v>6</v>
      </c>
      <c r="O157" s="5">
        <v>2</v>
      </c>
      <c r="P157" s="5">
        <f>ROUND(Source!EI147,O157)</f>
        <v>0</v>
      </c>
      <c r="Q157" s="5"/>
      <c r="R157" s="5"/>
      <c r="S157" s="5"/>
      <c r="T157" s="5"/>
      <c r="U157" s="5"/>
      <c r="V157" s="5"/>
      <c r="W157" s="5"/>
    </row>
    <row r="158" spans="1:245" x14ac:dyDescent="0.2">
      <c r="A158" s="5">
        <v>50</v>
      </c>
      <c r="B158" s="5">
        <v>0</v>
      </c>
      <c r="C158" s="5">
        <v>0</v>
      </c>
      <c r="D158" s="5">
        <v>1</v>
      </c>
      <c r="E158" s="5">
        <v>229</v>
      </c>
      <c r="F158" s="5">
        <f>ROUND(Source!AZ147,O158)</f>
        <v>0</v>
      </c>
      <c r="G158" s="5" t="s">
        <v>254</v>
      </c>
      <c r="H158" s="5" t="s">
        <v>255</v>
      </c>
      <c r="I158" s="5"/>
      <c r="J158" s="5"/>
      <c r="K158" s="5">
        <v>229</v>
      </c>
      <c r="L158" s="5">
        <v>10</v>
      </c>
      <c r="M158" s="5">
        <v>3</v>
      </c>
      <c r="N158" s="5" t="s">
        <v>6</v>
      </c>
      <c r="O158" s="5">
        <v>2</v>
      </c>
      <c r="P158" s="5">
        <f>ROUND(Source!ER147,O158)</f>
        <v>0</v>
      </c>
      <c r="Q158" s="5"/>
      <c r="R158" s="5"/>
      <c r="S158" s="5"/>
      <c r="T158" s="5"/>
      <c r="U158" s="5"/>
      <c r="V158" s="5"/>
      <c r="W158" s="5"/>
    </row>
    <row r="159" spans="1:245" x14ac:dyDescent="0.2">
      <c r="A159" s="5">
        <v>50</v>
      </c>
      <c r="B159" s="5">
        <v>0</v>
      </c>
      <c r="C159" s="5">
        <v>0</v>
      </c>
      <c r="D159" s="5">
        <v>1</v>
      </c>
      <c r="E159" s="5">
        <v>203</v>
      </c>
      <c r="F159" s="5">
        <f>ROUND(Source!Q147,O159)</f>
        <v>124.76</v>
      </c>
      <c r="G159" s="5" t="s">
        <v>256</v>
      </c>
      <c r="H159" s="5" t="s">
        <v>257</v>
      </c>
      <c r="I159" s="5"/>
      <c r="J159" s="5"/>
      <c r="K159" s="5">
        <v>203</v>
      </c>
      <c r="L159" s="5">
        <v>11</v>
      </c>
      <c r="M159" s="5">
        <v>3</v>
      </c>
      <c r="N159" s="5" t="s">
        <v>6</v>
      </c>
      <c r="O159" s="5">
        <v>2</v>
      </c>
      <c r="P159" s="5">
        <f>ROUND(Source!DI147,O159)</f>
        <v>889.36</v>
      </c>
      <c r="Q159" s="5"/>
      <c r="R159" s="5"/>
      <c r="S159" s="5"/>
      <c r="T159" s="5"/>
      <c r="U159" s="5"/>
      <c r="V159" s="5"/>
      <c r="W159" s="5"/>
    </row>
    <row r="160" spans="1:245" x14ac:dyDescent="0.2">
      <c r="A160" s="5">
        <v>50</v>
      </c>
      <c r="B160" s="5">
        <v>0</v>
      </c>
      <c r="C160" s="5">
        <v>0</v>
      </c>
      <c r="D160" s="5">
        <v>1</v>
      </c>
      <c r="E160" s="5">
        <v>231</v>
      </c>
      <c r="F160" s="5">
        <f>ROUND(Source!BB147,O160)</f>
        <v>0</v>
      </c>
      <c r="G160" s="5" t="s">
        <v>258</v>
      </c>
      <c r="H160" s="5" t="s">
        <v>259</v>
      </c>
      <c r="I160" s="5"/>
      <c r="J160" s="5"/>
      <c r="K160" s="5">
        <v>231</v>
      </c>
      <c r="L160" s="5">
        <v>12</v>
      </c>
      <c r="M160" s="5">
        <v>3</v>
      </c>
      <c r="N160" s="5" t="s">
        <v>6</v>
      </c>
      <c r="O160" s="5">
        <v>2</v>
      </c>
      <c r="P160" s="5">
        <f>ROUND(Source!ET147,O160)</f>
        <v>0</v>
      </c>
      <c r="Q160" s="5"/>
      <c r="R160" s="5"/>
      <c r="S160" s="5"/>
      <c r="T160" s="5"/>
      <c r="U160" s="5"/>
      <c r="V160" s="5"/>
      <c r="W160" s="5"/>
    </row>
    <row r="161" spans="1:88" x14ac:dyDescent="0.2">
      <c r="A161" s="5">
        <v>50</v>
      </c>
      <c r="B161" s="5">
        <v>0</v>
      </c>
      <c r="C161" s="5">
        <v>0</v>
      </c>
      <c r="D161" s="5">
        <v>1</v>
      </c>
      <c r="E161" s="5">
        <v>204</v>
      </c>
      <c r="F161" s="5">
        <f>ROUND(Source!R147,O161)</f>
        <v>47.35</v>
      </c>
      <c r="G161" s="5" t="s">
        <v>260</v>
      </c>
      <c r="H161" s="5" t="s">
        <v>261</v>
      </c>
      <c r="I161" s="5"/>
      <c r="J161" s="5"/>
      <c r="K161" s="5">
        <v>204</v>
      </c>
      <c r="L161" s="5">
        <v>13</v>
      </c>
      <c r="M161" s="5">
        <v>3</v>
      </c>
      <c r="N161" s="5" t="s">
        <v>6</v>
      </c>
      <c r="O161" s="5">
        <v>2</v>
      </c>
      <c r="P161" s="5">
        <f>ROUND(Source!DJ147,O161)</f>
        <v>337.53</v>
      </c>
      <c r="Q161" s="5"/>
      <c r="R161" s="5"/>
      <c r="S161" s="5"/>
      <c r="T161" s="5"/>
      <c r="U161" s="5"/>
      <c r="V161" s="5"/>
      <c r="W161" s="5"/>
    </row>
    <row r="162" spans="1:88" x14ac:dyDescent="0.2">
      <c r="A162" s="5">
        <v>50</v>
      </c>
      <c r="B162" s="5">
        <v>0</v>
      </c>
      <c r="C162" s="5">
        <v>0</v>
      </c>
      <c r="D162" s="5">
        <v>1</v>
      </c>
      <c r="E162" s="5">
        <v>205</v>
      </c>
      <c r="F162" s="5">
        <f>ROUND(Source!S147,O162)</f>
        <v>1676.44</v>
      </c>
      <c r="G162" s="5" t="s">
        <v>262</v>
      </c>
      <c r="H162" s="5" t="s">
        <v>263</v>
      </c>
      <c r="I162" s="5"/>
      <c r="J162" s="5"/>
      <c r="K162" s="5">
        <v>205</v>
      </c>
      <c r="L162" s="5">
        <v>14</v>
      </c>
      <c r="M162" s="5">
        <v>3</v>
      </c>
      <c r="N162" s="5" t="s">
        <v>6</v>
      </c>
      <c r="O162" s="5">
        <v>2</v>
      </c>
      <c r="P162" s="5">
        <f>ROUND(Source!DK147,O162)</f>
        <v>11953.01</v>
      </c>
      <c r="Q162" s="5"/>
      <c r="R162" s="5"/>
      <c r="S162" s="5"/>
      <c r="T162" s="5"/>
      <c r="U162" s="5"/>
      <c r="V162" s="5"/>
      <c r="W162" s="5"/>
    </row>
    <row r="163" spans="1:88" x14ac:dyDescent="0.2">
      <c r="A163" s="5">
        <v>50</v>
      </c>
      <c r="B163" s="5">
        <v>0</v>
      </c>
      <c r="C163" s="5">
        <v>0</v>
      </c>
      <c r="D163" s="5">
        <v>1</v>
      </c>
      <c r="E163" s="5">
        <v>232</v>
      </c>
      <c r="F163" s="5">
        <f>ROUND(Source!BC147,O163)</f>
        <v>0</v>
      </c>
      <c r="G163" s="5" t="s">
        <v>264</v>
      </c>
      <c r="H163" s="5" t="s">
        <v>265</v>
      </c>
      <c r="I163" s="5"/>
      <c r="J163" s="5"/>
      <c r="K163" s="5">
        <v>232</v>
      </c>
      <c r="L163" s="5">
        <v>15</v>
      </c>
      <c r="M163" s="5">
        <v>3</v>
      </c>
      <c r="N163" s="5" t="s">
        <v>6</v>
      </c>
      <c r="O163" s="5">
        <v>2</v>
      </c>
      <c r="P163" s="5">
        <f>ROUND(Source!EU147,O163)</f>
        <v>0</v>
      </c>
      <c r="Q163" s="5"/>
      <c r="R163" s="5"/>
      <c r="S163" s="5"/>
      <c r="T163" s="5"/>
      <c r="U163" s="5"/>
      <c r="V163" s="5"/>
      <c r="W163" s="5"/>
    </row>
    <row r="164" spans="1:88" x14ac:dyDescent="0.2">
      <c r="A164" s="5">
        <v>50</v>
      </c>
      <c r="B164" s="5">
        <v>0</v>
      </c>
      <c r="C164" s="5">
        <v>0</v>
      </c>
      <c r="D164" s="5">
        <v>1</v>
      </c>
      <c r="E164" s="5">
        <v>214</v>
      </c>
      <c r="F164" s="5">
        <f>ROUND(Source!AS147,O164)</f>
        <v>16669.72</v>
      </c>
      <c r="G164" s="5" t="s">
        <v>266</v>
      </c>
      <c r="H164" s="5" t="s">
        <v>267</v>
      </c>
      <c r="I164" s="5"/>
      <c r="J164" s="5"/>
      <c r="K164" s="5">
        <v>214</v>
      </c>
      <c r="L164" s="5">
        <v>16</v>
      </c>
      <c r="M164" s="5">
        <v>3</v>
      </c>
      <c r="N164" s="5" t="s">
        <v>6</v>
      </c>
      <c r="O164" s="5">
        <v>2</v>
      </c>
      <c r="P164" s="5">
        <f>ROUND(Source!EK147,O164)</f>
        <v>118854.85</v>
      </c>
      <c r="Q164" s="5"/>
      <c r="R164" s="5"/>
      <c r="S164" s="5"/>
      <c r="T164" s="5"/>
      <c r="U164" s="5"/>
      <c r="V164" s="5"/>
      <c r="W164" s="5"/>
    </row>
    <row r="165" spans="1:88" x14ac:dyDescent="0.2">
      <c r="A165" s="5">
        <v>50</v>
      </c>
      <c r="B165" s="5">
        <v>0</v>
      </c>
      <c r="C165" s="5">
        <v>0</v>
      </c>
      <c r="D165" s="5">
        <v>1</v>
      </c>
      <c r="E165" s="5">
        <v>215</v>
      </c>
      <c r="F165" s="5">
        <f>ROUND(Source!AT147,O165)</f>
        <v>0</v>
      </c>
      <c r="G165" s="5" t="s">
        <v>268</v>
      </c>
      <c r="H165" s="5" t="s">
        <v>269</v>
      </c>
      <c r="I165" s="5"/>
      <c r="J165" s="5"/>
      <c r="K165" s="5">
        <v>215</v>
      </c>
      <c r="L165" s="5">
        <v>17</v>
      </c>
      <c r="M165" s="5">
        <v>3</v>
      </c>
      <c r="N165" s="5" t="s">
        <v>6</v>
      </c>
      <c r="O165" s="5">
        <v>2</v>
      </c>
      <c r="P165" s="5">
        <f>ROUND(Source!EL147,O165)</f>
        <v>0</v>
      </c>
      <c r="Q165" s="5"/>
      <c r="R165" s="5"/>
      <c r="S165" s="5"/>
      <c r="T165" s="5"/>
      <c r="U165" s="5"/>
      <c r="V165" s="5"/>
      <c r="W165" s="5"/>
    </row>
    <row r="166" spans="1:88" x14ac:dyDescent="0.2">
      <c r="A166" s="5">
        <v>50</v>
      </c>
      <c r="B166" s="5">
        <v>0</v>
      </c>
      <c r="C166" s="5">
        <v>0</v>
      </c>
      <c r="D166" s="5">
        <v>1</v>
      </c>
      <c r="E166" s="5">
        <v>217</v>
      </c>
      <c r="F166" s="5">
        <f>ROUND(Source!AU147,O166)</f>
        <v>0</v>
      </c>
      <c r="G166" s="5" t="s">
        <v>270</v>
      </c>
      <c r="H166" s="5" t="s">
        <v>271</v>
      </c>
      <c r="I166" s="5"/>
      <c r="J166" s="5"/>
      <c r="K166" s="5">
        <v>217</v>
      </c>
      <c r="L166" s="5">
        <v>18</v>
      </c>
      <c r="M166" s="5">
        <v>3</v>
      </c>
      <c r="N166" s="5" t="s">
        <v>6</v>
      </c>
      <c r="O166" s="5">
        <v>2</v>
      </c>
      <c r="P166" s="5">
        <f>ROUND(Source!EM147,O166)</f>
        <v>0</v>
      </c>
      <c r="Q166" s="5"/>
      <c r="R166" s="5"/>
      <c r="S166" s="5"/>
      <c r="T166" s="5"/>
      <c r="U166" s="5"/>
      <c r="V166" s="5"/>
      <c r="W166" s="5"/>
    </row>
    <row r="167" spans="1:88" x14ac:dyDescent="0.2">
      <c r="A167" s="5">
        <v>50</v>
      </c>
      <c r="B167" s="5">
        <v>0</v>
      </c>
      <c r="C167" s="5">
        <v>0</v>
      </c>
      <c r="D167" s="5">
        <v>1</v>
      </c>
      <c r="E167" s="5">
        <v>230</v>
      </c>
      <c r="F167" s="5">
        <f>ROUND(Source!BA147,O167)</f>
        <v>0</v>
      </c>
      <c r="G167" s="5" t="s">
        <v>272</v>
      </c>
      <c r="H167" s="5" t="s">
        <v>273</v>
      </c>
      <c r="I167" s="5"/>
      <c r="J167" s="5"/>
      <c r="K167" s="5">
        <v>230</v>
      </c>
      <c r="L167" s="5">
        <v>19</v>
      </c>
      <c r="M167" s="5">
        <v>3</v>
      </c>
      <c r="N167" s="5" t="s">
        <v>6</v>
      </c>
      <c r="O167" s="5">
        <v>2</v>
      </c>
      <c r="P167" s="5">
        <f>ROUND(Source!ES147,O167)</f>
        <v>0</v>
      </c>
      <c r="Q167" s="5"/>
      <c r="R167" s="5"/>
      <c r="S167" s="5"/>
      <c r="T167" s="5"/>
      <c r="U167" s="5"/>
      <c r="V167" s="5"/>
      <c r="W167" s="5"/>
    </row>
    <row r="168" spans="1:88" x14ac:dyDescent="0.2">
      <c r="A168" s="5">
        <v>50</v>
      </c>
      <c r="B168" s="5">
        <v>0</v>
      </c>
      <c r="C168" s="5">
        <v>0</v>
      </c>
      <c r="D168" s="5">
        <v>1</v>
      </c>
      <c r="E168" s="5">
        <v>206</v>
      </c>
      <c r="F168" s="5">
        <f>ROUND(Source!T147,O168)</f>
        <v>0</v>
      </c>
      <c r="G168" s="5" t="s">
        <v>274</v>
      </c>
      <c r="H168" s="5" t="s">
        <v>275</v>
      </c>
      <c r="I168" s="5"/>
      <c r="J168" s="5"/>
      <c r="K168" s="5">
        <v>206</v>
      </c>
      <c r="L168" s="5">
        <v>20</v>
      </c>
      <c r="M168" s="5">
        <v>3</v>
      </c>
      <c r="N168" s="5" t="s">
        <v>6</v>
      </c>
      <c r="O168" s="5">
        <v>2</v>
      </c>
      <c r="P168" s="5">
        <f>ROUND(Source!DL147,O168)</f>
        <v>0</v>
      </c>
      <c r="Q168" s="5"/>
      <c r="R168" s="5"/>
      <c r="S168" s="5"/>
      <c r="T168" s="5"/>
      <c r="U168" s="5"/>
      <c r="V168" s="5"/>
      <c r="W168" s="5"/>
    </row>
    <row r="169" spans="1:88" x14ac:dyDescent="0.2">
      <c r="A169" s="5">
        <v>50</v>
      </c>
      <c r="B169" s="5">
        <v>0</v>
      </c>
      <c r="C169" s="5">
        <v>0</v>
      </c>
      <c r="D169" s="5">
        <v>1</v>
      </c>
      <c r="E169" s="5">
        <v>207</v>
      </c>
      <c r="F169" s="5">
        <f>Source!U147</f>
        <v>190.25852929999996</v>
      </c>
      <c r="G169" s="5" t="s">
        <v>276</v>
      </c>
      <c r="H169" s="5" t="s">
        <v>277</v>
      </c>
      <c r="I169" s="5"/>
      <c r="J169" s="5"/>
      <c r="K169" s="5">
        <v>207</v>
      </c>
      <c r="L169" s="5">
        <v>21</v>
      </c>
      <c r="M169" s="5">
        <v>3</v>
      </c>
      <c r="N169" s="5" t="s">
        <v>6</v>
      </c>
      <c r="O169" s="5">
        <v>-1</v>
      </c>
      <c r="P169" s="5">
        <f>Source!DM147</f>
        <v>190.25852929999996</v>
      </c>
      <c r="Q169" s="5"/>
      <c r="R169" s="5"/>
      <c r="S169" s="5"/>
      <c r="T169" s="5"/>
      <c r="U169" s="5"/>
      <c r="V169" s="5"/>
      <c r="W169" s="5"/>
    </row>
    <row r="170" spans="1:88" x14ac:dyDescent="0.2">
      <c r="A170" s="5">
        <v>50</v>
      </c>
      <c r="B170" s="5">
        <v>0</v>
      </c>
      <c r="C170" s="5">
        <v>0</v>
      </c>
      <c r="D170" s="5">
        <v>1</v>
      </c>
      <c r="E170" s="5">
        <v>208</v>
      </c>
      <c r="F170" s="5">
        <f>Source!V147</f>
        <v>4.382479749999999</v>
      </c>
      <c r="G170" s="5" t="s">
        <v>278</v>
      </c>
      <c r="H170" s="5" t="s">
        <v>279</v>
      </c>
      <c r="I170" s="5"/>
      <c r="J170" s="5"/>
      <c r="K170" s="5">
        <v>208</v>
      </c>
      <c r="L170" s="5">
        <v>22</v>
      </c>
      <c r="M170" s="5">
        <v>3</v>
      </c>
      <c r="N170" s="5" t="s">
        <v>6</v>
      </c>
      <c r="O170" s="5">
        <v>-1</v>
      </c>
      <c r="P170" s="5">
        <f>Source!DN147</f>
        <v>4.382479749999999</v>
      </c>
      <c r="Q170" s="5"/>
      <c r="R170" s="5"/>
      <c r="S170" s="5"/>
      <c r="T170" s="5"/>
      <c r="U170" s="5"/>
      <c r="V170" s="5"/>
      <c r="W170" s="5"/>
    </row>
    <row r="171" spans="1:88" x14ac:dyDescent="0.2">
      <c r="A171" s="5">
        <v>50</v>
      </c>
      <c r="B171" s="5">
        <v>0</v>
      </c>
      <c r="C171" s="5">
        <v>0</v>
      </c>
      <c r="D171" s="5">
        <v>1</v>
      </c>
      <c r="E171" s="5">
        <v>209</v>
      </c>
      <c r="F171" s="5">
        <f>ROUND(Source!W147,O171)</f>
        <v>0</v>
      </c>
      <c r="G171" s="5" t="s">
        <v>280</v>
      </c>
      <c r="H171" s="5" t="s">
        <v>281</v>
      </c>
      <c r="I171" s="5"/>
      <c r="J171" s="5"/>
      <c r="K171" s="5">
        <v>209</v>
      </c>
      <c r="L171" s="5">
        <v>23</v>
      </c>
      <c r="M171" s="5">
        <v>3</v>
      </c>
      <c r="N171" s="5" t="s">
        <v>6</v>
      </c>
      <c r="O171" s="5">
        <v>2</v>
      </c>
      <c r="P171" s="5">
        <f>ROUND(Source!DO147,O171)</f>
        <v>0</v>
      </c>
      <c r="Q171" s="5"/>
      <c r="R171" s="5"/>
      <c r="S171" s="5"/>
      <c r="T171" s="5"/>
      <c r="U171" s="5"/>
      <c r="V171" s="5"/>
      <c r="W171" s="5"/>
    </row>
    <row r="172" spans="1:88" x14ac:dyDescent="0.2">
      <c r="A172" s="5">
        <v>50</v>
      </c>
      <c r="B172" s="5">
        <v>0</v>
      </c>
      <c r="C172" s="5">
        <v>0</v>
      </c>
      <c r="D172" s="5">
        <v>1</v>
      </c>
      <c r="E172" s="5">
        <v>210</v>
      </c>
      <c r="F172" s="5">
        <f>ROUND(Source!X147,O172)</f>
        <v>1644.96</v>
      </c>
      <c r="G172" s="5" t="s">
        <v>282</v>
      </c>
      <c r="H172" s="5" t="s">
        <v>283</v>
      </c>
      <c r="I172" s="5"/>
      <c r="J172" s="5"/>
      <c r="K172" s="5">
        <v>210</v>
      </c>
      <c r="L172" s="5">
        <v>24</v>
      </c>
      <c r="M172" s="5">
        <v>3</v>
      </c>
      <c r="N172" s="5" t="s">
        <v>6</v>
      </c>
      <c r="O172" s="5">
        <v>2</v>
      </c>
      <c r="P172" s="5">
        <f>ROUND(Source!DP147,O172)</f>
        <v>11728.44</v>
      </c>
      <c r="Q172" s="5"/>
      <c r="R172" s="5"/>
      <c r="S172" s="5"/>
      <c r="T172" s="5"/>
      <c r="U172" s="5"/>
      <c r="V172" s="5"/>
      <c r="W172" s="5"/>
    </row>
    <row r="173" spans="1:88" x14ac:dyDescent="0.2">
      <c r="A173" s="5">
        <v>50</v>
      </c>
      <c r="B173" s="5">
        <v>0</v>
      </c>
      <c r="C173" s="5">
        <v>0</v>
      </c>
      <c r="D173" s="5">
        <v>1</v>
      </c>
      <c r="E173" s="5">
        <v>211</v>
      </c>
      <c r="F173" s="5">
        <f>ROUND(Source!Y147,O173)</f>
        <v>956.07</v>
      </c>
      <c r="G173" s="5" t="s">
        <v>284</v>
      </c>
      <c r="H173" s="5" t="s">
        <v>285</v>
      </c>
      <c r="I173" s="5"/>
      <c r="J173" s="5"/>
      <c r="K173" s="5">
        <v>211</v>
      </c>
      <c r="L173" s="5">
        <v>25</v>
      </c>
      <c r="M173" s="5">
        <v>3</v>
      </c>
      <c r="N173" s="5" t="s">
        <v>6</v>
      </c>
      <c r="O173" s="5">
        <v>2</v>
      </c>
      <c r="P173" s="5">
        <f>ROUND(Source!DQ147,O173)</f>
        <v>6816.78</v>
      </c>
      <c r="Q173" s="5"/>
      <c r="R173" s="5"/>
      <c r="S173" s="5"/>
      <c r="T173" s="5"/>
      <c r="U173" s="5"/>
      <c r="V173" s="5"/>
      <c r="W173" s="5"/>
    </row>
    <row r="174" spans="1:88" x14ac:dyDescent="0.2">
      <c r="A174" s="5">
        <v>50</v>
      </c>
      <c r="B174" s="5">
        <v>0</v>
      </c>
      <c r="C174" s="5">
        <v>0</v>
      </c>
      <c r="D174" s="5">
        <v>1</v>
      </c>
      <c r="E174" s="5">
        <v>224</v>
      </c>
      <c r="F174" s="5">
        <f>ROUND(Source!AR147,O174)</f>
        <v>16669.72</v>
      </c>
      <c r="G174" s="5" t="s">
        <v>286</v>
      </c>
      <c r="H174" s="5" t="s">
        <v>287</v>
      </c>
      <c r="I174" s="5"/>
      <c r="J174" s="5"/>
      <c r="K174" s="5">
        <v>224</v>
      </c>
      <c r="L174" s="5">
        <v>26</v>
      </c>
      <c r="M174" s="5">
        <v>3</v>
      </c>
      <c r="N174" s="5" t="s">
        <v>6</v>
      </c>
      <c r="O174" s="5">
        <v>2</v>
      </c>
      <c r="P174" s="5">
        <f>ROUND(Source!EJ147,O174)</f>
        <v>118854.85</v>
      </c>
      <c r="Q174" s="5"/>
      <c r="R174" s="5"/>
      <c r="S174" s="5"/>
      <c r="T174" s="5"/>
      <c r="U174" s="5"/>
      <c r="V174" s="5"/>
      <c r="W174" s="5"/>
    </row>
    <row r="176" spans="1:88" x14ac:dyDescent="0.2">
      <c r="A176" s="1">
        <v>4</v>
      </c>
      <c r="B176" s="1">
        <v>1</v>
      </c>
      <c r="C176" s="1"/>
      <c r="D176" s="1">
        <f>ROW(A215)</f>
        <v>215</v>
      </c>
      <c r="E176" s="1"/>
      <c r="F176" s="1" t="s">
        <v>13</v>
      </c>
      <c r="G176" s="1" t="s">
        <v>288</v>
      </c>
      <c r="H176" s="1" t="s">
        <v>6</v>
      </c>
      <c r="I176" s="1">
        <v>0</v>
      </c>
      <c r="J176" s="1"/>
      <c r="K176" s="1">
        <v>0</v>
      </c>
      <c r="L176" s="1"/>
      <c r="M176" s="1"/>
      <c r="N176" s="1"/>
      <c r="O176" s="1"/>
      <c r="P176" s="1"/>
      <c r="Q176" s="1"/>
      <c r="R176" s="1"/>
      <c r="S176" s="1"/>
      <c r="T176" s="1"/>
      <c r="U176" s="1" t="s">
        <v>6</v>
      </c>
      <c r="V176" s="1">
        <v>0</v>
      </c>
      <c r="W176" s="1"/>
      <c r="X176" s="1"/>
      <c r="Y176" s="1"/>
      <c r="Z176" s="1"/>
      <c r="AA176" s="1"/>
      <c r="AB176" s="1" t="s">
        <v>6</v>
      </c>
      <c r="AC176" s="1" t="s">
        <v>6</v>
      </c>
      <c r="AD176" s="1" t="s">
        <v>6</v>
      </c>
      <c r="AE176" s="1" t="s">
        <v>6</v>
      </c>
      <c r="AF176" s="1" t="s">
        <v>6</v>
      </c>
      <c r="AG176" s="1" t="s">
        <v>6</v>
      </c>
      <c r="AH176" s="1"/>
      <c r="AI176" s="1"/>
      <c r="AJ176" s="1"/>
      <c r="AK176" s="1"/>
      <c r="AL176" s="1"/>
      <c r="AM176" s="1"/>
      <c r="AN176" s="1"/>
      <c r="AO176" s="1"/>
      <c r="AP176" s="1" t="s">
        <v>6</v>
      </c>
      <c r="AQ176" s="1" t="s">
        <v>6</v>
      </c>
      <c r="AR176" s="1" t="s">
        <v>6</v>
      </c>
      <c r="AS176" s="1"/>
      <c r="AT176" s="1"/>
      <c r="AU176" s="1"/>
      <c r="AV176" s="1"/>
      <c r="AW176" s="1"/>
      <c r="AX176" s="1"/>
      <c r="AY176" s="1"/>
      <c r="AZ176" s="1" t="s">
        <v>6</v>
      </c>
      <c r="BA176" s="1"/>
      <c r="BB176" s="1" t="s">
        <v>6</v>
      </c>
      <c r="BC176" s="1" t="s">
        <v>6</v>
      </c>
      <c r="BD176" s="1" t="s">
        <v>6</v>
      </c>
      <c r="BE176" s="1" t="s">
        <v>6</v>
      </c>
      <c r="BF176" s="1" t="s">
        <v>6</v>
      </c>
      <c r="BG176" s="1" t="s">
        <v>6</v>
      </c>
      <c r="BH176" s="1" t="s">
        <v>6</v>
      </c>
      <c r="BI176" s="1" t="s">
        <v>6</v>
      </c>
      <c r="BJ176" s="1" t="s">
        <v>6</v>
      </c>
      <c r="BK176" s="1" t="s">
        <v>6</v>
      </c>
      <c r="BL176" s="1" t="s">
        <v>6</v>
      </c>
      <c r="BM176" s="1" t="s">
        <v>6</v>
      </c>
      <c r="BN176" s="1" t="s">
        <v>6</v>
      </c>
      <c r="BO176" s="1" t="s">
        <v>6</v>
      </c>
      <c r="BP176" s="1" t="s">
        <v>6</v>
      </c>
      <c r="BQ176" s="1"/>
      <c r="BR176" s="1"/>
      <c r="BS176" s="1"/>
      <c r="BT176" s="1"/>
      <c r="BU176" s="1"/>
      <c r="BV176" s="1"/>
      <c r="BW176" s="1"/>
      <c r="BX176" s="1">
        <v>0</v>
      </c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>
        <v>0</v>
      </c>
    </row>
    <row r="178" spans="1:255" x14ac:dyDescent="0.2">
      <c r="A178" s="3">
        <v>52</v>
      </c>
      <c r="B178" s="3">
        <f t="shared" ref="B178:G178" si="197">B215</f>
        <v>1</v>
      </c>
      <c r="C178" s="3">
        <f t="shared" si="197"/>
        <v>4</v>
      </c>
      <c r="D178" s="3">
        <f t="shared" si="197"/>
        <v>176</v>
      </c>
      <c r="E178" s="3">
        <f t="shared" si="197"/>
        <v>0</v>
      </c>
      <c r="F178" s="3" t="str">
        <f t="shared" si="197"/>
        <v>Новый раздел</v>
      </c>
      <c r="G178" s="3" t="str">
        <f t="shared" si="197"/>
        <v>Раздел 2 Система электроснабжения</v>
      </c>
      <c r="H178" s="3"/>
      <c r="I178" s="3"/>
      <c r="J178" s="3"/>
      <c r="K178" s="3"/>
      <c r="L178" s="3"/>
      <c r="M178" s="3"/>
      <c r="N178" s="3"/>
      <c r="O178" s="3">
        <f t="shared" ref="O178:AT178" si="198">O215</f>
        <v>1816.39</v>
      </c>
      <c r="P178" s="3">
        <f t="shared" si="198"/>
        <v>1650.89</v>
      </c>
      <c r="Q178" s="3">
        <f t="shared" si="198"/>
        <v>50.11</v>
      </c>
      <c r="R178" s="3">
        <f t="shared" si="198"/>
        <v>7.08</v>
      </c>
      <c r="S178" s="3">
        <f t="shared" si="198"/>
        <v>115.39</v>
      </c>
      <c r="T178" s="3">
        <f t="shared" si="198"/>
        <v>0</v>
      </c>
      <c r="U178" s="3">
        <f t="shared" si="198"/>
        <v>11.9436</v>
      </c>
      <c r="V178" s="3">
        <f t="shared" si="198"/>
        <v>0.56269999999999998</v>
      </c>
      <c r="W178" s="3">
        <f t="shared" si="198"/>
        <v>0</v>
      </c>
      <c r="X178" s="3">
        <f t="shared" si="198"/>
        <v>114.38</v>
      </c>
      <c r="Y178" s="3">
        <f t="shared" si="198"/>
        <v>78.77</v>
      </c>
      <c r="Z178" s="3">
        <f t="shared" si="198"/>
        <v>0</v>
      </c>
      <c r="AA178" s="3">
        <f t="shared" si="198"/>
        <v>0</v>
      </c>
      <c r="AB178" s="3">
        <f t="shared" si="198"/>
        <v>1816.39</v>
      </c>
      <c r="AC178" s="3">
        <f t="shared" si="198"/>
        <v>1650.89</v>
      </c>
      <c r="AD178" s="3">
        <f t="shared" si="198"/>
        <v>50.11</v>
      </c>
      <c r="AE178" s="3">
        <f t="shared" si="198"/>
        <v>7.08</v>
      </c>
      <c r="AF178" s="3">
        <f t="shared" si="198"/>
        <v>115.39</v>
      </c>
      <c r="AG178" s="3">
        <f t="shared" si="198"/>
        <v>0</v>
      </c>
      <c r="AH178" s="3">
        <f t="shared" si="198"/>
        <v>11.9436</v>
      </c>
      <c r="AI178" s="3">
        <f t="shared" si="198"/>
        <v>0.56269999999999998</v>
      </c>
      <c r="AJ178" s="3">
        <f t="shared" si="198"/>
        <v>0</v>
      </c>
      <c r="AK178" s="3">
        <f t="shared" si="198"/>
        <v>114.38</v>
      </c>
      <c r="AL178" s="3">
        <f t="shared" si="198"/>
        <v>78.77</v>
      </c>
      <c r="AM178" s="3">
        <f t="shared" si="198"/>
        <v>0</v>
      </c>
      <c r="AN178" s="3">
        <f t="shared" si="198"/>
        <v>0</v>
      </c>
      <c r="AO178" s="3">
        <f t="shared" si="198"/>
        <v>0</v>
      </c>
      <c r="AP178" s="3">
        <f t="shared" si="198"/>
        <v>0</v>
      </c>
      <c r="AQ178" s="3">
        <f t="shared" si="198"/>
        <v>0</v>
      </c>
      <c r="AR178" s="3">
        <f t="shared" si="198"/>
        <v>2009.54</v>
      </c>
      <c r="AS178" s="3">
        <f t="shared" si="198"/>
        <v>17.47</v>
      </c>
      <c r="AT178" s="3">
        <f t="shared" si="198"/>
        <v>1992.07</v>
      </c>
      <c r="AU178" s="3">
        <f t="shared" ref="AU178:BZ178" si="199">AU215</f>
        <v>0</v>
      </c>
      <c r="AV178" s="3">
        <f t="shared" si="199"/>
        <v>1650.89</v>
      </c>
      <c r="AW178" s="3">
        <f t="shared" si="199"/>
        <v>1650.89</v>
      </c>
      <c r="AX178" s="3">
        <f t="shared" si="199"/>
        <v>0</v>
      </c>
      <c r="AY178" s="3">
        <f t="shared" si="199"/>
        <v>1650.89</v>
      </c>
      <c r="AZ178" s="3">
        <f t="shared" si="199"/>
        <v>0</v>
      </c>
      <c r="BA178" s="3">
        <f t="shared" si="199"/>
        <v>0</v>
      </c>
      <c r="BB178" s="3">
        <f t="shared" si="199"/>
        <v>0</v>
      </c>
      <c r="BC178" s="3">
        <f t="shared" si="199"/>
        <v>0</v>
      </c>
      <c r="BD178" s="3">
        <f t="shared" si="199"/>
        <v>0</v>
      </c>
      <c r="BE178" s="3">
        <f t="shared" si="199"/>
        <v>0</v>
      </c>
      <c r="BF178" s="3">
        <f t="shared" si="199"/>
        <v>0</v>
      </c>
      <c r="BG178" s="3">
        <f t="shared" si="199"/>
        <v>0</v>
      </c>
      <c r="BH178" s="3">
        <f t="shared" si="199"/>
        <v>0</v>
      </c>
      <c r="BI178" s="3">
        <f t="shared" si="199"/>
        <v>0</v>
      </c>
      <c r="BJ178" s="3">
        <f t="shared" si="199"/>
        <v>0</v>
      </c>
      <c r="BK178" s="3">
        <f t="shared" si="199"/>
        <v>0</v>
      </c>
      <c r="BL178" s="3">
        <f t="shared" si="199"/>
        <v>0</v>
      </c>
      <c r="BM178" s="3">
        <f t="shared" si="199"/>
        <v>0</v>
      </c>
      <c r="BN178" s="3">
        <f t="shared" si="199"/>
        <v>0</v>
      </c>
      <c r="BO178" s="3">
        <f t="shared" si="199"/>
        <v>0</v>
      </c>
      <c r="BP178" s="3">
        <f t="shared" si="199"/>
        <v>0</v>
      </c>
      <c r="BQ178" s="3">
        <f t="shared" si="199"/>
        <v>0</v>
      </c>
      <c r="BR178" s="3">
        <f t="shared" si="199"/>
        <v>0</v>
      </c>
      <c r="BS178" s="3">
        <f t="shared" si="199"/>
        <v>0</v>
      </c>
      <c r="BT178" s="3">
        <f t="shared" si="199"/>
        <v>0</v>
      </c>
      <c r="BU178" s="3">
        <f t="shared" si="199"/>
        <v>0</v>
      </c>
      <c r="BV178" s="3">
        <f t="shared" si="199"/>
        <v>0</v>
      </c>
      <c r="BW178" s="3">
        <f t="shared" si="199"/>
        <v>0</v>
      </c>
      <c r="BX178" s="3">
        <f t="shared" si="199"/>
        <v>0</v>
      </c>
      <c r="BY178" s="3">
        <f t="shared" si="199"/>
        <v>0</v>
      </c>
      <c r="BZ178" s="3">
        <f t="shared" si="199"/>
        <v>0</v>
      </c>
      <c r="CA178" s="3">
        <f t="shared" ref="CA178:DF178" si="200">CA215</f>
        <v>2009.54</v>
      </c>
      <c r="CB178" s="3">
        <f t="shared" si="200"/>
        <v>17.47</v>
      </c>
      <c r="CC178" s="3">
        <f t="shared" si="200"/>
        <v>1992.07</v>
      </c>
      <c r="CD178" s="3">
        <f t="shared" si="200"/>
        <v>0</v>
      </c>
      <c r="CE178" s="3">
        <f t="shared" si="200"/>
        <v>1650.89</v>
      </c>
      <c r="CF178" s="3">
        <f t="shared" si="200"/>
        <v>1650.89</v>
      </c>
      <c r="CG178" s="3">
        <f t="shared" si="200"/>
        <v>0</v>
      </c>
      <c r="CH178" s="3">
        <f t="shared" si="200"/>
        <v>1650.89</v>
      </c>
      <c r="CI178" s="3">
        <f t="shared" si="200"/>
        <v>0</v>
      </c>
      <c r="CJ178" s="3">
        <f t="shared" si="200"/>
        <v>0</v>
      </c>
      <c r="CK178" s="3">
        <f t="shared" si="200"/>
        <v>0</v>
      </c>
      <c r="CL178" s="3">
        <f t="shared" si="200"/>
        <v>0</v>
      </c>
      <c r="CM178" s="3">
        <f t="shared" si="200"/>
        <v>0</v>
      </c>
      <c r="CN178" s="3">
        <f t="shared" si="200"/>
        <v>0</v>
      </c>
      <c r="CO178" s="3">
        <f t="shared" si="200"/>
        <v>0</v>
      </c>
      <c r="CP178" s="3">
        <f t="shared" si="200"/>
        <v>0</v>
      </c>
      <c r="CQ178" s="3">
        <f t="shared" si="200"/>
        <v>0</v>
      </c>
      <c r="CR178" s="3">
        <f t="shared" si="200"/>
        <v>0</v>
      </c>
      <c r="CS178" s="3">
        <f t="shared" si="200"/>
        <v>0</v>
      </c>
      <c r="CT178" s="3">
        <f t="shared" si="200"/>
        <v>0</v>
      </c>
      <c r="CU178" s="3">
        <f t="shared" si="200"/>
        <v>0</v>
      </c>
      <c r="CV178" s="3">
        <f t="shared" si="200"/>
        <v>0</v>
      </c>
      <c r="CW178" s="3">
        <f t="shared" si="200"/>
        <v>0</v>
      </c>
      <c r="CX178" s="3">
        <f t="shared" si="200"/>
        <v>0</v>
      </c>
      <c r="CY178" s="3">
        <f t="shared" si="200"/>
        <v>0</v>
      </c>
      <c r="CZ178" s="3">
        <f t="shared" si="200"/>
        <v>0</v>
      </c>
      <c r="DA178" s="3">
        <f t="shared" si="200"/>
        <v>0</v>
      </c>
      <c r="DB178" s="3">
        <f t="shared" si="200"/>
        <v>0</v>
      </c>
      <c r="DC178" s="3">
        <f t="shared" si="200"/>
        <v>0</v>
      </c>
      <c r="DD178" s="3">
        <f t="shared" si="200"/>
        <v>0</v>
      </c>
      <c r="DE178" s="3">
        <f t="shared" si="200"/>
        <v>0</v>
      </c>
      <c r="DF178" s="3">
        <f t="shared" si="200"/>
        <v>0</v>
      </c>
      <c r="DG178" s="4">
        <f t="shared" ref="DG178:EL178" si="201">DG215</f>
        <v>12950.73</v>
      </c>
      <c r="DH178" s="4">
        <f t="shared" si="201"/>
        <v>11770.84</v>
      </c>
      <c r="DI178" s="4">
        <f t="shared" si="201"/>
        <v>357.3</v>
      </c>
      <c r="DJ178" s="4">
        <f t="shared" si="201"/>
        <v>50.37</v>
      </c>
      <c r="DK178" s="4">
        <f t="shared" si="201"/>
        <v>822.59</v>
      </c>
      <c r="DL178" s="4">
        <f t="shared" si="201"/>
        <v>0</v>
      </c>
      <c r="DM178" s="4">
        <f t="shared" si="201"/>
        <v>11.9436</v>
      </c>
      <c r="DN178" s="4">
        <f t="shared" si="201"/>
        <v>0.56269999999999998</v>
      </c>
      <c r="DO178" s="4">
        <f t="shared" si="201"/>
        <v>0</v>
      </c>
      <c r="DP178" s="4">
        <f t="shared" si="201"/>
        <v>815.36</v>
      </c>
      <c r="DQ178" s="4">
        <f t="shared" si="201"/>
        <v>561.41999999999996</v>
      </c>
      <c r="DR178" s="4">
        <f t="shared" si="201"/>
        <v>0</v>
      </c>
      <c r="DS178" s="4">
        <f t="shared" si="201"/>
        <v>0</v>
      </c>
      <c r="DT178" s="4">
        <f t="shared" si="201"/>
        <v>12950.73</v>
      </c>
      <c r="DU178" s="4">
        <f t="shared" si="201"/>
        <v>11770.84</v>
      </c>
      <c r="DV178" s="4">
        <f t="shared" si="201"/>
        <v>357.3</v>
      </c>
      <c r="DW178" s="4">
        <f t="shared" si="201"/>
        <v>50.37</v>
      </c>
      <c r="DX178" s="4">
        <f t="shared" si="201"/>
        <v>822.59</v>
      </c>
      <c r="DY178" s="4">
        <f t="shared" si="201"/>
        <v>0</v>
      </c>
      <c r="DZ178" s="4">
        <f t="shared" si="201"/>
        <v>11.9436</v>
      </c>
      <c r="EA178" s="4">
        <f t="shared" si="201"/>
        <v>0.56269999999999998</v>
      </c>
      <c r="EB178" s="4">
        <f t="shared" si="201"/>
        <v>0</v>
      </c>
      <c r="EC178" s="4">
        <f t="shared" si="201"/>
        <v>815.36</v>
      </c>
      <c r="ED178" s="4">
        <f t="shared" si="201"/>
        <v>561.41999999999996</v>
      </c>
      <c r="EE178" s="4">
        <f t="shared" si="201"/>
        <v>0</v>
      </c>
      <c r="EF178" s="4">
        <f t="shared" si="201"/>
        <v>0</v>
      </c>
      <c r="EG178" s="4">
        <f t="shared" si="201"/>
        <v>0</v>
      </c>
      <c r="EH178" s="4">
        <f t="shared" si="201"/>
        <v>0</v>
      </c>
      <c r="EI178" s="4">
        <f t="shared" si="201"/>
        <v>0</v>
      </c>
      <c r="EJ178" s="4">
        <f t="shared" si="201"/>
        <v>14327.51</v>
      </c>
      <c r="EK178" s="4">
        <f t="shared" si="201"/>
        <v>124.33</v>
      </c>
      <c r="EL178" s="4">
        <f t="shared" si="201"/>
        <v>14203.18</v>
      </c>
      <c r="EM178" s="4">
        <f t="shared" ref="EM178:FR178" si="202">EM215</f>
        <v>0</v>
      </c>
      <c r="EN178" s="4">
        <f t="shared" si="202"/>
        <v>11770.84</v>
      </c>
      <c r="EO178" s="4">
        <f t="shared" si="202"/>
        <v>11770.84</v>
      </c>
      <c r="EP178" s="4">
        <f t="shared" si="202"/>
        <v>0</v>
      </c>
      <c r="EQ178" s="4">
        <f t="shared" si="202"/>
        <v>11770.84</v>
      </c>
      <c r="ER178" s="4">
        <f t="shared" si="202"/>
        <v>0</v>
      </c>
      <c r="ES178" s="4">
        <f t="shared" si="202"/>
        <v>0</v>
      </c>
      <c r="ET178" s="4">
        <f t="shared" si="202"/>
        <v>0</v>
      </c>
      <c r="EU178" s="4">
        <f t="shared" si="202"/>
        <v>0</v>
      </c>
      <c r="EV178" s="4">
        <f t="shared" si="202"/>
        <v>0</v>
      </c>
      <c r="EW178" s="4">
        <f t="shared" si="202"/>
        <v>0</v>
      </c>
      <c r="EX178" s="4">
        <f t="shared" si="202"/>
        <v>0</v>
      </c>
      <c r="EY178" s="4">
        <f t="shared" si="202"/>
        <v>0</v>
      </c>
      <c r="EZ178" s="4">
        <f t="shared" si="202"/>
        <v>0</v>
      </c>
      <c r="FA178" s="4">
        <f t="shared" si="202"/>
        <v>0</v>
      </c>
      <c r="FB178" s="4">
        <f t="shared" si="202"/>
        <v>0</v>
      </c>
      <c r="FC178" s="4">
        <f t="shared" si="202"/>
        <v>0</v>
      </c>
      <c r="FD178" s="4">
        <f t="shared" si="202"/>
        <v>0</v>
      </c>
      <c r="FE178" s="4">
        <f t="shared" si="202"/>
        <v>0</v>
      </c>
      <c r="FF178" s="4">
        <f t="shared" si="202"/>
        <v>0</v>
      </c>
      <c r="FG178" s="4">
        <f t="shared" si="202"/>
        <v>0</v>
      </c>
      <c r="FH178" s="4">
        <f t="shared" si="202"/>
        <v>0</v>
      </c>
      <c r="FI178" s="4">
        <f t="shared" si="202"/>
        <v>0</v>
      </c>
      <c r="FJ178" s="4">
        <f t="shared" si="202"/>
        <v>0</v>
      </c>
      <c r="FK178" s="4">
        <f t="shared" si="202"/>
        <v>0</v>
      </c>
      <c r="FL178" s="4">
        <f t="shared" si="202"/>
        <v>0</v>
      </c>
      <c r="FM178" s="4">
        <f t="shared" si="202"/>
        <v>0</v>
      </c>
      <c r="FN178" s="4">
        <f t="shared" si="202"/>
        <v>0</v>
      </c>
      <c r="FO178" s="4">
        <f t="shared" si="202"/>
        <v>0</v>
      </c>
      <c r="FP178" s="4">
        <f t="shared" si="202"/>
        <v>0</v>
      </c>
      <c r="FQ178" s="4">
        <f t="shared" si="202"/>
        <v>0</v>
      </c>
      <c r="FR178" s="4">
        <f t="shared" si="202"/>
        <v>0</v>
      </c>
      <c r="FS178" s="4">
        <f t="shared" ref="FS178:GX178" si="203">FS215</f>
        <v>14327.51</v>
      </c>
      <c r="FT178" s="4">
        <f t="shared" si="203"/>
        <v>124.33</v>
      </c>
      <c r="FU178" s="4">
        <f t="shared" si="203"/>
        <v>14203.18</v>
      </c>
      <c r="FV178" s="4">
        <f t="shared" si="203"/>
        <v>0</v>
      </c>
      <c r="FW178" s="4">
        <f t="shared" si="203"/>
        <v>11770.84</v>
      </c>
      <c r="FX178" s="4">
        <f t="shared" si="203"/>
        <v>11770.84</v>
      </c>
      <c r="FY178" s="4">
        <f t="shared" si="203"/>
        <v>0</v>
      </c>
      <c r="FZ178" s="4">
        <f t="shared" si="203"/>
        <v>11770.84</v>
      </c>
      <c r="GA178" s="4">
        <f t="shared" si="203"/>
        <v>0</v>
      </c>
      <c r="GB178" s="4">
        <f t="shared" si="203"/>
        <v>0</v>
      </c>
      <c r="GC178" s="4">
        <f t="shared" si="203"/>
        <v>0</v>
      </c>
      <c r="GD178" s="4">
        <f t="shared" si="203"/>
        <v>0</v>
      </c>
      <c r="GE178" s="4">
        <f t="shared" si="203"/>
        <v>0</v>
      </c>
      <c r="GF178" s="4">
        <f t="shared" si="203"/>
        <v>0</v>
      </c>
      <c r="GG178" s="4">
        <f t="shared" si="203"/>
        <v>0</v>
      </c>
      <c r="GH178" s="4">
        <f t="shared" si="203"/>
        <v>0</v>
      </c>
      <c r="GI178" s="4">
        <f t="shared" si="203"/>
        <v>0</v>
      </c>
      <c r="GJ178" s="4">
        <f t="shared" si="203"/>
        <v>0</v>
      </c>
      <c r="GK178" s="4">
        <f t="shared" si="203"/>
        <v>0</v>
      </c>
      <c r="GL178" s="4">
        <f t="shared" si="203"/>
        <v>0</v>
      </c>
      <c r="GM178" s="4">
        <f t="shared" si="203"/>
        <v>0</v>
      </c>
      <c r="GN178" s="4">
        <f t="shared" si="203"/>
        <v>0</v>
      </c>
      <c r="GO178" s="4">
        <f t="shared" si="203"/>
        <v>0</v>
      </c>
      <c r="GP178" s="4">
        <f t="shared" si="203"/>
        <v>0</v>
      </c>
      <c r="GQ178" s="4">
        <f t="shared" si="203"/>
        <v>0</v>
      </c>
      <c r="GR178" s="4">
        <f t="shared" si="203"/>
        <v>0</v>
      </c>
      <c r="GS178" s="4">
        <f t="shared" si="203"/>
        <v>0</v>
      </c>
      <c r="GT178" s="4">
        <f t="shared" si="203"/>
        <v>0</v>
      </c>
      <c r="GU178" s="4">
        <f t="shared" si="203"/>
        <v>0</v>
      </c>
      <c r="GV178" s="4">
        <f t="shared" si="203"/>
        <v>0</v>
      </c>
      <c r="GW178" s="4">
        <f t="shared" si="203"/>
        <v>0</v>
      </c>
      <c r="GX178" s="4">
        <f t="shared" si="203"/>
        <v>0</v>
      </c>
    </row>
    <row r="180" spans="1:255" x14ac:dyDescent="0.2">
      <c r="A180" s="2">
        <v>17</v>
      </c>
      <c r="B180" s="2">
        <v>1</v>
      </c>
      <c r="C180" s="2">
        <f>ROW(SmtRes!A300)</f>
        <v>300</v>
      </c>
      <c r="D180" s="2">
        <f>ROW(EtalonRes!A276)</f>
        <v>276</v>
      </c>
      <c r="E180" s="2" t="s">
        <v>289</v>
      </c>
      <c r="F180" s="2" t="s">
        <v>290</v>
      </c>
      <c r="G180" s="2" t="s">
        <v>291</v>
      </c>
      <c r="H180" s="2" t="s">
        <v>35</v>
      </c>
      <c r="I180" s="2">
        <f>ROUND(2/100,9)</f>
        <v>0.02</v>
      </c>
      <c r="J180" s="2">
        <v>0</v>
      </c>
      <c r="K180" s="2"/>
      <c r="L180" s="2"/>
      <c r="M180" s="2"/>
      <c r="N180" s="2"/>
      <c r="O180" s="2">
        <f t="shared" ref="O180:O213" si="204">ROUND(CP180,2)</f>
        <v>0.4</v>
      </c>
      <c r="P180" s="2">
        <f t="shared" ref="P180:P213" si="205">ROUND(CQ180*I180,2)</f>
        <v>0</v>
      </c>
      <c r="Q180" s="2">
        <f t="shared" ref="Q180:Q213" si="206">ROUND(CR180*I180,2)</f>
        <v>0</v>
      </c>
      <c r="R180" s="2">
        <f t="shared" ref="R180:R213" si="207">ROUND(CS180*I180,2)</f>
        <v>0</v>
      </c>
      <c r="S180" s="2">
        <f t="shared" ref="S180:S213" si="208">ROUND(CT180*I180,2)</f>
        <v>0.4</v>
      </c>
      <c r="T180" s="2">
        <f t="shared" ref="T180:T213" si="209">ROUND(CU180*I180,2)</f>
        <v>0</v>
      </c>
      <c r="U180" s="2">
        <f t="shared" ref="U180:U213" si="210">CV180*I180</f>
        <v>5.0800000000000005E-2</v>
      </c>
      <c r="V180" s="2">
        <f t="shared" ref="V180:V213" si="211">CW180*I180</f>
        <v>0</v>
      </c>
      <c r="W180" s="2">
        <f t="shared" ref="W180:W213" si="212">ROUND(CX180*I180,2)</f>
        <v>0</v>
      </c>
      <c r="X180" s="2">
        <f t="shared" ref="X180:X213" si="213">ROUND(CY180,2)</f>
        <v>0.34</v>
      </c>
      <c r="Y180" s="2">
        <f t="shared" ref="Y180:Y213" si="214">ROUND(CZ180,2)</f>
        <v>0.26</v>
      </c>
      <c r="Z180" s="2"/>
      <c r="AA180" s="2">
        <v>16687810</v>
      </c>
      <c r="AB180" s="2">
        <f t="shared" ref="AB180:AB213" si="215">ROUND((AC180+AD180+AF180),6)</f>
        <v>19.809999999999999</v>
      </c>
      <c r="AC180" s="2">
        <f t="shared" ref="AC180:AC187" si="216">ROUND((ES180),6)</f>
        <v>0</v>
      </c>
      <c r="AD180" s="2">
        <f t="shared" ref="AD180:AD187" si="217">ROUND((((ET180)-(EU180))+AE180),6)</f>
        <v>0</v>
      </c>
      <c r="AE180" s="2">
        <f t="shared" ref="AE180:AF187" si="218">ROUND((EU180),6)</f>
        <v>0</v>
      </c>
      <c r="AF180" s="2">
        <f t="shared" si="218"/>
        <v>19.809999999999999</v>
      </c>
      <c r="AG180" s="2">
        <f t="shared" ref="AG180:AG213" si="219">ROUND((AP180),6)</f>
        <v>0</v>
      </c>
      <c r="AH180" s="2">
        <f t="shared" ref="AH180:AI187" si="220">(EW180)</f>
        <v>2.54</v>
      </c>
      <c r="AI180" s="2">
        <f t="shared" si="220"/>
        <v>0</v>
      </c>
      <c r="AJ180" s="2">
        <f t="shared" ref="AJ180:AJ213" si="221">ROUND((AS180),6)</f>
        <v>0</v>
      </c>
      <c r="AK180" s="2">
        <v>19.809999999999999</v>
      </c>
      <c r="AL180" s="2">
        <v>0</v>
      </c>
      <c r="AM180" s="2">
        <v>0</v>
      </c>
      <c r="AN180" s="2">
        <v>0</v>
      </c>
      <c r="AO180" s="2">
        <v>19.809999999999999</v>
      </c>
      <c r="AP180" s="2">
        <v>0</v>
      </c>
      <c r="AQ180" s="2">
        <v>2.54</v>
      </c>
      <c r="AR180" s="2">
        <v>0</v>
      </c>
      <c r="AS180" s="2">
        <v>0</v>
      </c>
      <c r="AT180" s="2">
        <v>85</v>
      </c>
      <c r="AU180" s="2">
        <v>65</v>
      </c>
      <c r="AV180" s="2">
        <v>1</v>
      </c>
      <c r="AW180" s="2">
        <v>1</v>
      </c>
      <c r="AX180" s="2"/>
      <c r="AY180" s="2"/>
      <c r="AZ180" s="2">
        <v>1</v>
      </c>
      <c r="BA180" s="2">
        <v>1</v>
      </c>
      <c r="BB180" s="2">
        <v>1</v>
      </c>
      <c r="BC180" s="2">
        <v>1</v>
      </c>
      <c r="BD180" s="2" t="s">
        <v>6</v>
      </c>
      <c r="BE180" s="2" t="s">
        <v>6</v>
      </c>
      <c r="BF180" s="2" t="s">
        <v>6</v>
      </c>
      <c r="BG180" s="2" t="s">
        <v>6</v>
      </c>
      <c r="BH180" s="2">
        <v>0</v>
      </c>
      <c r="BI180" s="2">
        <v>1</v>
      </c>
      <c r="BJ180" s="2" t="s">
        <v>292</v>
      </c>
      <c r="BK180" s="2"/>
      <c r="BL180" s="2"/>
      <c r="BM180" s="2">
        <v>67001</v>
      </c>
      <c r="BN180" s="2">
        <v>0</v>
      </c>
      <c r="BO180" s="2" t="s">
        <v>6</v>
      </c>
      <c r="BP180" s="2">
        <v>0</v>
      </c>
      <c r="BQ180" s="2">
        <v>6</v>
      </c>
      <c r="BR180" s="2">
        <v>0</v>
      </c>
      <c r="BS180" s="2">
        <v>1</v>
      </c>
      <c r="BT180" s="2">
        <v>1</v>
      </c>
      <c r="BU180" s="2">
        <v>1</v>
      </c>
      <c r="BV180" s="2">
        <v>1</v>
      </c>
      <c r="BW180" s="2">
        <v>1</v>
      </c>
      <c r="BX180" s="2">
        <v>1</v>
      </c>
      <c r="BY180" s="2" t="s">
        <v>6</v>
      </c>
      <c r="BZ180" s="2">
        <v>85</v>
      </c>
      <c r="CA180" s="2">
        <v>65</v>
      </c>
      <c r="CB180" s="2"/>
      <c r="CC180" s="2"/>
      <c r="CD180" s="2"/>
      <c r="CE180" s="2"/>
      <c r="CF180" s="2">
        <v>0</v>
      </c>
      <c r="CG180" s="2">
        <v>0</v>
      </c>
      <c r="CH180" s="2"/>
      <c r="CI180" s="2"/>
      <c r="CJ180" s="2"/>
      <c r="CK180" s="2"/>
      <c r="CL180" s="2"/>
      <c r="CM180" s="2">
        <v>0</v>
      </c>
      <c r="CN180" s="2" t="s">
        <v>6</v>
      </c>
      <c r="CO180" s="2">
        <v>0</v>
      </c>
      <c r="CP180" s="2">
        <f t="shared" ref="CP180:CP213" si="222">(P180+Q180+S180)</f>
        <v>0.4</v>
      </c>
      <c r="CQ180" s="2">
        <f t="shared" ref="CQ180:CQ213" si="223">AC180*BC180</f>
        <v>0</v>
      </c>
      <c r="CR180" s="2">
        <f t="shared" ref="CR180:CR213" si="224">AD180*BB180</f>
        <v>0</v>
      </c>
      <c r="CS180" s="2">
        <f t="shared" ref="CS180:CS213" si="225">AE180*BS180</f>
        <v>0</v>
      </c>
      <c r="CT180" s="2">
        <f t="shared" ref="CT180:CT213" si="226">AF180*BA180</f>
        <v>19.809999999999999</v>
      </c>
      <c r="CU180" s="2">
        <f t="shared" ref="CU180:CU213" si="227">AG180</f>
        <v>0</v>
      </c>
      <c r="CV180" s="2">
        <f t="shared" ref="CV180:CV213" si="228">AH180</f>
        <v>2.54</v>
      </c>
      <c r="CW180" s="2">
        <f t="shared" ref="CW180:CW213" si="229">AI180</f>
        <v>0</v>
      </c>
      <c r="CX180" s="2">
        <f t="shared" ref="CX180:CX213" si="230">AJ180</f>
        <v>0</v>
      </c>
      <c r="CY180" s="2">
        <f t="shared" ref="CY180:CY213" si="231">(((S180+R180)*AT180)/100)</f>
        <v>0.34</v>
      </c>
      <c r="CZ180" s="2">
        <f t="shared" ref="CZ180:CZ213" si="232">(((S180+R180)*AU180)/100)</f>
        <v>0.26</v>
      </c>
      <c r="DA180" s="2"/>
      <c r="DB180" s="2"/>
      <c r="DC180" s="2" t="s">
        <v>6</v>
      </c>
      <c r="DD180" s="2" t="s">
        <v>6</v>
      </c>
      <c r="DE180" s="2" t="s">
        <v>6</v>
      </c>
      <c r="DF180" s="2" t="s">
        <v>6</v>
      </c>
      <c r="DG180" s="2" t="s">
        <v>6</v>
      </c>
      <c r="DH180" s="2" t="s">
        <v>6</v>
      </c>
      <c r="DI180" s="2" t="s">
        <v>6</v>
      </c>
      <c r="DJ180" s="2" t="s">
        <v>6</v>
      </c>
      <c r="DK180" s="2" t="s">
        <v>6</v>
      </c>
      <c r="DL180" s="2" t="s">
        <v>6</v>
      </c>
      <c r="DM180" s="2" t="s">
        <v>6</v>
      </c>
      <c r="DN180" s="2">
        <v>0</v>
      </c>
      <c r="DO180" s="2">
        <v>0</v>
      </c>
      <c r="DP180" s="2">
        <v>1</v>
      </c>
      <c r="DQ180" s="2">
        <v>1</v>
      </c>
      <c r="DR180" s="2"/>
      <c r="DS180" s="2"/>
      <c r="DT180" s="2"/>
      <c r="DU180" s="2">
        <v>1003</v>
      </c>
      <c r="DV180" s="2" t="s">
        <v>35</v>
      </c>
      <c r="DW180" s="2" t="s">
        <v>35</v>
      </c>
      <c r="DX180" s="2">
        <v>100</v>
      </c>
      <c r="DY180" s="2"/>
      <c r="DZ180" s="2"/>
      <c r="EA180" s="2"/>
      <c r="EB180" s="2"/>
      <c r="EC180" s="2"/>
      <c r="ED180" s="2"/>
      <c r="EE180" s="2">
        <v>16510612</v>
      </c>
      <c r="EF180" s="2">
        <v>6</v>
      </c>
      <c r="EG180" s="2" t="s">
        <v>29</v>
      </c>
      <c r="EH180" s="2">
        <v>0</v>
      </c>
      <c r="EI180" s="2" t="s">
        <v>6</v>
      </c>
      <c r="EJ180" s="2">
        <v>1</v>
      </c>
      <c r="EK180" s="2">
        <v>67001</v>
      </c>
      <c r="EL180" s="2" t="s">
        <v>293</v>
      </c>
      <c r="EM180" s="2" t="s">
        <v>294</v>
      </c>
      <c r="EN180" s="2"/>
      <c r="EO180" s="2" t="s">
        <v>6</v>
      </c>
      <c r="EP180" s="2"/>
      <c r="EQ180" s="2">
        <v>0</v>
      </c>
      <c r="ER180" s="2">
        <v>19.809999999999999</v>
      </c>
      <c r="ES180" s="2">
        <v>0</v>
      </c>
      <c r="ET180" s="2">
        <v>0</v>
      </c>
      <c r="EU180" s="2">
        <v>0</v>
      </c>
      <c r="EV180" s="2">
        <v>19.809999999999999</v>
      </c>
      <c r="EW180" s="2">
        <v>2.54</v>
      </c>
      <c r="EX180" s="2">
        <v>0</v>
      </c>
      <c r="EY180" s="2">
        <v>0</v>
      </c>
      <c r="EZ180" s="2"/>
      <c r="FA180" s="2"/>
      <c r="FB180" s="2"/>
      <c r="FC180" s="2"/>
      <c r="FD180" s="2"/>
      <c r="FE180" s="2"/>
      <c r="FF180" s="2"/>
      <c r="FG180" s="2"/>
      <c r="FH180" s="2"/>
      <c r="FI180" s="2"/>
      <c r="FJ180" s="2"/>
      <c r="FK180" s="2"/>
      <c r="FL180" s="2"/>
      <c r="FM180" s="2"/>
      <c r="FN180" s="2"/>
      <c r="FO180" s="2"/>
      <c r="FP180" s="2"/>
      <c r="FQ180" s="2">
        <v>0</v>
      </c>
      <c r="FR180" s="2">
        <f t="shared" ref="FR180:FR213" si="233">ROUND(IF(AND(BH180=3,BI180=3),P180,0),2)</f>
        <v>0</v>
      </c>
      <c r="FS180" s="2">
        <v>0</v>
      </c>
      <c r="FT180" s="2"/>
      <c r="FU180" s="2"/>
      <c r="FV180" s="2"/>
      <c r="FW180" s="2"/>
      <c r="FX180" s="2">
        <v>85</v>
      </c>
      <c r="FY180" s="2">
        <v>65</v>
      </c>
      <c r="FZ180" s="2"/>
      <c r="GA180" s="2" t="s">
        <v>6</v>
      </c>
      <c r="GB180" s="2"/>
      <c r="GC180" s="2"/>
      <c r="GD180" s="2">
        <v>0</v>
      </c>
      <c r="GE180" s="2"/>
      <c r="GF180" s="2">
        <v>273460933</v>
      </c>
      <c r="GG180" s="2">
        <v>2</v>
      </c>
      <c r="GH180" s="2">
        <v>1</v>
      </c>
      <c r="GI180" s="2">
        <v>-2</v>
      </c>
      <c r="GJ180" s="2">
        <v>0</v>
      </c>
      <c r="GK180" s="2">
        <f>ROUND(R180*(R12)/100,2)</f>
        <v>0</v>
      </c>
      <c r="GL180" s="2">
        <f t="shared" ref="GL180:GL213" si="234">ROUND(IF(AND(BH180=3,BI180=3,FS180&lt;&gt;0),P180,0),2)</f>
        <v>0</v>
      </c>
      <c r="GM180" s="2">
        <f t="shared" ref="GM180:GM213" si="235">ROUND(O180+X180+Y180+GK180,2)+GX180</f>
        <v>1</v>
      </c>
      <c r="GN180" s="2">
        <f t="shared" ref="GN180:GN213" si="236">IF(OR(BI180=0,BI180=1),ROUND(O180+X180+Y180+GK180,2),0)</f>
        <v>1</v>
      </c>
      <c r="GO180" s="2">
        <f t="shared" ref="GO180:GO213" si="237">IF(BI180=2,ROUND(O180+X180+Y180+GK180,2),0)</f>
        <v>0</v>
      </c>
      <c r="GP180" s="2">
        <f t="shared" ref="GP180:GP213" si="238">IF(BI180=4,ROUND(O180+X180+Y180+GK180,2)+GX180,0)</f>
        <v>0</v>
      </c>
      <c r="GQ180" s="2"/>
      <c r="GR180" s="2">
        <v>0</v>
      </c>
      <c r="GS180" s="2">
        <v>3</v>
      </c>
      <c r="GT180" s="2">
        <v>0</v>
      </c>
      <c r="GU180" s="2" t="s">
        <v>6</v>
      </c>
      <c r="GV180" s="2">
        <f t="shared" ref="GV180:GV213" si="239">ROUND(GT180,6)</f>
        <v>0</v>
      </c>
      <c r="GW180" s="2">
        <v>1</v>
      </c>
      <c r="GX180" s="2">
        <f t="shared" ref="GX180:GX213" si="240">ROUND(GV180*GW180*I180,2)</f>
        <v>0</v>
      </c>
      <c r="GY180" s="2"/>
      <c r="GZ180" s="2"/>
      <c r="HA180" s="2">
        <v>0</v>
      </c>
      <c r="HB180" s="2">
        <v>0</v>
      </c>
      <c r="HC180" s="2"/>
      <c r="HD180" s="2"/>
      <c r="HE180" s="2"/>
      <c r="HF180" s="2"/>
      <c r="HG180" s="2"/>
      <c r="HH180" s="2"/>
      <c r="HI180" s="2"/>
      <c r="HJ180" s="2"/>
      <c r="HK180" s="2"/>
      <c r="HL180" s="2"/>
      <c r="HM180" s="2"/>
      <c r="HN180" s="2"/>
      <c r="HO180" s="2"/>
      <c r="HP180" s="2"/>
      <c r="HQ180" s="2"/>
      <c r="HR180" s="2"/>
      <c r="HS180" s="2"/>
      <c r="HT180" s="2"/>
      <c r="HU180" s="2"/>
      <c r="HV180" s="2"/>
      <c r="HW180" s="2"/>
      <c r="HX180" s="2"/>
      <c r="HY180" s="2"/>
      <c r="HZ180" s="2"/>
      <c r="IA180" s="2"/>
      <c r="IB180" s="2"/>
      <c r="IC180" s="2"/>
      <c r="ID180" s="2"/>
      <c r="IE180" s="2"/>
      <c r="IF180" s="2"/>
      <c r="IG180" s="2"/>
      <c r="IH180" s="2"/>
      <c r="II180" s="2"/>
      <c r="IJ180" s="2"/>
      <c r="IK180" s="2">
        <v>0</v>
      </c>
      <c r="IL180" s="2"/>
      <c r="IM180" s="2"/>
      <c r="IN180" s="2"/>
      <c r="IO180" s="2"/>
      <c r="IP180" s="2"/>
      <c r="IQ180" s="2"/>
      <c r="IR180" s="2"/>
      <c r="IS180" s="2"/>
      <c r="IT180" s="2"/>
      <c r="IU180" s="2"/>
    </row>
    <row r="181" spans="1:255" x14ac:dyDescent="0.2">
      <c r="A181">
        <v>17</v>
      </c>
      <c r="B181">
        <v>1</v>
      </c>
      <c r="C181">
        <f>ROW(SmtRes!A302)</f>
        <v>302</v>
      </c>
      <c r="D181">
        <f>ROW(EtalonRes!A278)</f>
        <v>278</v>
      </c>
      <c r="E181" t="s">
        <v>289</v>
      </c>
      <c r="F181" t="s">
        <v>290</v>
      </c>
      <c r="G181" t="s">
        <v>291</v>
      </c>
      <c r="H181" t="s">
        <v>35</v>
      </c>
      <c r="I181">
        <f>ROUND(2/100,9)</f>
        <v>0.02</v>
      </c>
      <c r="J181">
        <v>0</v>
      </c>
      <c r="O181">
        <f t="shared" si="204"/>
        <v>2.82</v>
      </c>
      <c r="P181">
        <f t="shared" si="205"/>
        <v>0</v>
      </c>
      <c r="Q181">
        <f t="shared" si="206"/>
        <v>0</v>
      </c>
      <c r="R181">
        <f t="shared" si="207"/>
        <v>0</v>
      </c>
      <c r="S181">
        <f t="shared" si="208"/>
        <v>2.82</v>
      </c>
      <c r="T181">
        <f t="shared" si="209"/>
        <v>0</v>
      </c>
      <c r="U181">
        <f t="shared" si="210"/>
        <v>5.0800000000000005E-2</v>
      </c>
      <c r="V181">
        <f t="shared" si="211"/>
        <v>0</v>
      </c>
      <c r="W181">
        <f t="shared" si="212"/>
        <v>0</v>
      </c>
      <c r="X181">
        <f t="shared" si="213"/>
        <v>2.4</v>
      </c>
      <c r="Y181">
        <f t="shared" si="214"/>
        <v>1.83</v>
      </c>
      <c r="AA181">
        <v>16687824</v>
      </c>
      <c r="AB181">
        <f t="shared" si="215"/>
        <v>19.809999999999999</v>
      </c>
      <c r="AC181">
        <f t="shared" si="216"/>
        <v>0</v>
      </c>
      <c r="AD181">
        <f t="shared" si="217"/>
        <v>0</v>
      </c>
      <c r="AE181">
        <f t="shared" si="218"/>
        <v>0</v>
      </c>
      <c r="AF181">
        <f t="shared" si="218"/>
        <v>19.809999999999999</v>
      </c>
      <c r="AG181">
        <f t="shared" si="219"/>
        <v>0</v>
      </c>
      <c r="AH181">
        <f t="shared" si="220"/>
        <v>2.54</v>
      </c>
      <c r="AI181">
        <f t="shared" si="220"/>
        <v>0</v>
      </c>
      <c r="AJ181">
        <f t="shared" si="221"/>
        <v>0</v>
      </c>
      <c r="AK181">
        <v>19.809999999999999</v>
      </c>
      <c r="AL181">
        <v>0</v>
      </c>
      <c r="AM181">
        <v>0</v>
      </c>
      <c r="AN181">
        <v>0</v>
      </c>
      <c r="AO181">
        <v>19.809999999999999</v>
      </c>
      <c r="AP181">
        <v>0</v>
      </c>
      <c r="AQ181">
        <v>2.54</v>
      </c>
      <c r="AR181">
        <v>0</v>
      </c>
      <c r="AS181">
        <v>0</v>
      </c>
      <c r="AT181">
        <v>85</v>
      </c>
      <c r="AU181">
        <v>65</v>
      </c>
      <c r="AV181">
        <v>1</v>
      </c>
      <c r="AW181">
        <v>1</v>
      </c>
      <c r="AZ181">
        <v>7.13</v>
      </c>
      <c r="BA181">
        <v>7.13</v>
      </c>
      <c r="BB181">
        <v>7.13</v>
      </c>
      <c r="BC181">
        <v>7.13</v>
      </c>
      <c r="BD181" t="s">
        <v>6</v>
      </c>
      <c r="BE181" t="s">
        <v>6</v>
      </c>
      <c r="BF181" t="s">
        <v>6</v>
      </c>
      <c r="BG181" t="s">
        <v>6</v>
      </c>
      <c r="BH181">
        <v>0</v>
      </c>
      <c r="BI181">
        <v>1</v>
      </c>
      <c r="BJ181" t="s">
        <v>292</v>
      </c>
      <c r="BM181">
        <v>67001</v>
      </c>
      <c r="BN181">
        <v>0</v>
      </c>
      <c r="BO181" t="s">
        <v>6</v>
      </c>
      <c r="BP181">
        <v>0</v>
      </c>
      <c r="BQ181">
        <v>6</v>
      </c>
      <c r="BR181">
        <v>0</v>
      </c>
      <c r="BS181">
        <v>7.13</v>
      </c>
      <c r="BT181">
        <v>1</v>
      </c>
      <c r="BU181">
        <v>1</v>
      </c>
      <c r="BV181">
        <v>1</v>
      </c>
      <c r="BW181">
        <v>1</v>
      </c>
      <c r="BX181">
        <v>1</v>
      </c>
      <c r="BY181" t="s">
        <v>6</v>
      </c>
      <c r="BZ181">
        <v>85</v>
      </c>
      <c r="CA181">
        <v>65</v>
      </c>
      <c r="CF181">
        <v>0</v>
      </c>
      <c r="CG181">
        <v>0</v>
      </c>
      <c r="CM181">
        <v>0</v>
      </c>
      <c r="CN181" t="s">
        <v>6</v>
      </c>
      <c r="CO181">
        <v>0</v>
      </c>
      <c r="CP181">
        <f t="shared" si="222"/>
        <v>2.82</v>
      </c>
      <c r="CQ181">
        <f t="shared" si="223"/>
        <v>0</v>
      </c>
      <c r="CR181">
        <f t="shared" si="224"/>
        <v>0</v>
      </c>
      <c r="CS181">
        <f t="shared" si="225"/>
        <v>0</v>
      </c>
      <c r="CT181">
        <f t="shared" si="226"/>
        <v>141.24529999999999</v>
      </c>
      <c r="CU181">
        <f t="shared" si="227"/>
        <v>0</v>
      </c>
      <c r="CV181">
        <f t="shared" si="228"/>
        <v>2.54</v>
      </c>
      <c r="CW181">
        <f t="shared" si="229"/>
        <v>0</v>
      </c>
      <c r="CX181">
        <f t="shared" si="230"/>
        <v>0</v>
      </c>
      <c r="CY181">
        <f t="shared" si="231"/>
        <v>2.3969999999999998</v>
      </c>
      <c r="CZ181">
        <f t="shared" si="232"/>
        <v>1.8329999999999997</v>
      </c>
      <c r="DC181" t="s">
        <v>6</v>
      </c>
      <c r="DD181" t="s">
        <v>6</v>
      </c>
      <c r="DE181" t="s">
        <v>6</v>
      </c>
      <c r="DF181" t="s">
        <v>6</v>
      </c>
      <c r="DG181" t="s">
        <v>6</v>
      </c>
      <c r="DH181" t="s">
        <v>6</v>
      </c>
      <c r="DI181" t="s">
        <v>6</v>
      </c>
      <c r="DJ181" t="s">
        <v>6</v>
      </c>
      <c r="DK181" t="s">
        <v>6</v>
      </c>
      <c r="DL181" t="s">
        <v>6</v>
      </c>
      <c r="DM181" t="s">
        <v>6</v>
      </c>
      <c r="DN181">
        <v>0</v>
      </c>
      <c r="DO181">
        <v>0</v>
      </c>
      <c r="DP181">
        <v>1</v>
      </c>
      <c r="DQ181">
        <v>1</v>
      </c>
      <c r="DU181">
        <v>1003</v>
      </c>
      <c r="DV181" t="s">
        <v>35</v>
      </c>
      <c r="DW181" t="s">
        <v>35</v>
      </c>
      <c r="DX181">
        <v>100</v>
      </c>
      <c r="EE181">
        <v>16510612</v>
      </c>
      <c r="EF181">
        <v>6</v>
      </c>
      <c r="EG181" t="s">
        <v>29</v>
      </c>
      <c r="EH181">
        <v>0</v>
      </c>
      <c r="EI181" t="s">
        <v>6</v>
      </c>
      <c r="EJ181">
        <v>1</v>
      </c>
      <c r="EK181">
        <v>67001</v>
      </c>
      <c r="EL181" t="s">
        <v>293</v>
      </c>
      <c r="EM181" t="s">
        <v>294</v>
      </c>
      <c r="EO181" t="s">
        <v>6</v>
      </c>
      <c r="EQ181">
        <v>0</v>
      </c>
      <c r="ER181">
        <v>19.809999999999999</v>
      </c>
      <c r="ES181">
        <v>0</v>
      </c>
      <c r="ET181">
        <v>0</v>
      </c>
      <c r="EU181">
        <v>0</v>
      </c>
      <c r="EV181">
        <v>19.809999999999999</v>
      </c>
      <c r="EW181">
        <v>2.54</v>
      </c>
      <c r="EX181">
        <v>0</v>
      </c>
      <c r="EY181">
        <v>0</v>
      </c>
      <c r="FQ181">
        <v>0</v>
      </c>
      <c r="FR181">
        <f t="shared" si="233"/>
        <v>0</v>
      </c>
      <c r="FS181">
        <v>0</v>
      </c>
      <c r="FX181">
        <v>85</v>
      </c>
      <c r="FY181">
        <v>65</v>
      </c>
      <c r="GA181" t="s">
        <v>6</v>
      </c>
      <c r="GD181">
        <v>0</v>
      </c>
      <c r="GF181">
        <v>273460933</v>
      </c>
      <c r="GG181">
        <v>1</v>
      </c>
      <c r="GH181">
        <v>1</v>
      </c>
      <c r="GI181">
        <v>4</v>
      </c>
      <c r="GJ181">
        <v>0</v>
      </c>
      <c r="GK181">
        <f>ROUND(R181*(S12)/100,2)</f>
        <v>0</v>
      </c>
      <c r="GL181">
        <f t="shared" si="234"/>
        <v>0</v>
      </c>
      <c r="GM181">
        <f t="shared" si="235"/>
        <v>7.05</v>
      </c>
      <c r="GN181">
        <f t="shared" si="236"/>
        <v>7.05</v>
      </c>
      <c r="GO181">
        <f t="shared" si="237"/>
        <v>0</v>
      </c>
      <c r="GP181">
        <f t="shared" si="238"/>
        <v>0</v>
      </c>
      <c r="GR181">
        <v>0</v>
      </c>
      <c r="GS181">
        <v>3</v>
      </c>
      <c r="GT181">
        <v>0</v>
      </c>
      <c r="GU181" t="s">
        <v>6</v>
      </c>
      <c r="GV181">
        <f t="shared" si="239"/>
        <v>0</v>
      </c>
      <c r="GW181">
        <v>1</v>
      </c>
      <c r="GX181">
        <f t="shared" si="240"/>
        <v>0</v>
      </c>
      <c r="HA181">
        <v>0</v>
      </c>
      <c r="HB181">
        <v>0</v>
      </c>
      <c r="IK181">
        <v>0</v>
      </c>
    </row>
    <row r="182" spans="1:255" x14ac:dyDescent="0.2">
      <c r="A182" s="2">
        <v>18</v>
      </c>
      <c r="B182" s="2">
        <v>1</v>
      </c>
      <c r="C182" s="2">
        <v>300</v>
      </c>
      <c r="D182" s="2"/>
      <c r="E182" s="2" t="s">
        <v>295</v>
      </c>
      <c r="F182" s="2" t="s">
        <v>296</v>
      </c>
      <c r="G182" s="2" t="s">
        <v>297</v>
      </c>
      <c r="H182" s="2" t="s">
        <v>46</v>
      </c>
      <c r="I182" s="2">
        <f>I180*J182</f>
        <v>8.0000000000000007E-5</v>
      </c>
      <c r="J182" s="2">
        <v>4.0000000000000001E-3</v>
      </c>
      <c r="K182" s="2"/>
      <c r="L182" s="2"/>
      <c r="M182" s="2"/>
      <c r="N182" s="2"/>
      <c r="O182" s="2">
        <f t="shared" si="204"/>
        <v>0</v>
      </c>
      <c r="P182" s="2">
        <f t="shared" si="205"/>
        <v>0</v>
      </c>
      <c r="Q182" s="2">
        <f t="shared" si="206"/>
        <v>0</v>
      </c>
      <c r="R182" s="2">
        <f t="shared" si="207"/>
        <v>0</v>
      </c>
      <c r="S182" s="2">
        <f t="shared" si="208"/>
        <v>0</v>
      </c>
      <c r="T182" s="2">
        <f t="shared" si="209"/>
        <v>0</v>
      </c>
      <c r="U182" s="2">
        <f t="shared" si="210"/>
        <v>0</v>
      </c>
      <c r="V182" s="2">
        <f t="shared" si="211"/>
        <v>0</v>
      </c>
      <c r="W182" s="2">
        <f t="shared" si="212"/>
        <v>0</v>
      </c>
      <c r="X182" s="2">
        <f t="shared" si="213"/>
        <v>0</v>
      </c>
      <c r="Y182" s="2">
        <f t="shared" si="214"/>
        <v>0</v>
      </c>
      <c r="Z182" s="2"/>
      <c r="AA182" s="2">
        <v>16687810</v>
      </c>
      <c r="AB182" s="2">
        <f t="shared" si="215"/>
        <v>0</v>
      </c>
      <c r="AC182" s="2">
        <f t="shared" si="216"/>
        <v>0</v>
      </c>
      <c r="AD182" s="2">
        <f t="shared" si="217"/>
        <v>0</v>
      </c>
      <c r="AE182" s="2">
        <f t="shared" si="218"/>
        <v>0</v>
      </c>
      <c r="AF182" s="2">
        <f t="shared" si="218"/>
        <v>0</v>
      </c>
      <c r="AG182" s="2">
        <f t="shared" si="219"/>
        <v>0</v>
      </c>
      <c r="AH182" s="2">
        <f t="shared" si="220"/>
        <v>0</v>
      </c>
      <c r="AI182" s="2">
        <f t="shared" si="220"/>
        <v>0</v>
      </c>
      <c r="AJ182" s="2">
        <f t="shared" si="221"/>
        <v>0</v>
      </c>
      <c r="AK182" s="2">
        <v>0</v>
      </c>
      <c r="AL182" s="2">
        <v>0</v>
      </c>
      <c r="AM182" s="2">
        <v>0</v>
      </c>
      <c r="AN182" s="2">
        <v>0</v>
      </c>
      <c r="AO182" s="2">
        <v>0</v>
      </c>
      <c r="AP182" s="2">
        <v>0</v>
      </c>
      <c r="AQ182" s="2">
        <v>0</v>
      </c>
      <c r="AR182" s="2">
        <v>0</v>
      </c>
      <c r="AS182" s="2">
        <v>0</v>
      </c>
      <c r="AT182" s="2">
        <v>85</v>
      </c>
      <c r="AU182" s="2">
        <v>65</v>
      </c>
      <c r="AV182" s="2">
        <v>1</v>
      </c>
      <c r="AW182" s="2">
        <v>1</v>
      </c>
      <c r="AX182" s="2"/>
      <c r="AY182" s="2"/>
      <c r="AZ182" s="2">
        <v>1</v>
      </c>
      <c r="BA182" s="2">
        <v>1</v>
      </c>
      <c r="BB182" s="2">
        <v>1</v>
      </c>
      <c r="BC182" s="2">
        <v>1</v>
      </c>
      <c r="BD182" s="2" t="s">
        <v>6</v>
      </c>
      <c r="BE182" s="2" t="s">
        <v>6</v>
      </c>
      <c r="BF182" s="2" t="s">
        <v>6</v>
      </c>
      <c r="BG182" s="2" t="s">
        <v>6</v>
      </c>
      <c r="BH182" s="2">
        <v>3</v>
      </c>
      <c r="BI182" s="2">
        <v>1</v>
      </c>
      <c r="BJ182" s="2" t="s">
        <v>6</v>
      </c>
      <c r="BK182" s="2"/>
      <c r="BL182" s="2"/>
      <c r="BM182" s="2">
        <v>67001</v>
      </c>
      <c r="BN182" s="2">
        <v>0</v>
      </c>
      <c r="BO182" s="2" t="s">
        <v>6</v>
      </c>
      <c r="BP182" s="2">
        <v>0</v>
      </c>
      <c r="BQ182" s="2">
        <v>6</v>
      </c>
      <c r="BR182" s="2">
        <v>0</v>
      </c>
      <c r="BS182" s="2">
        <v>1</v>
      </c>
      <c r="BT182" s="2">
        <v>1</v>
      </c>
      <c r="BU182" s="2">
        <v>1</v>
      </c>
      <c r="BV182" s="2">
        <v>1</v>
      </c>
      <c r="BW182" s="2">
        <v>1</v>
      </c>
      <c r="BX182" s="2">
        <v>1</v>
      </c>
      <c r="BY182" s="2" t="s">
        <v>6</v>
      </c>
      <c r="BZ182" s="2">
        <v>85</v>
      </c>
      <c r="CA182" s="2">
        <v>65</v>
      </c>
      <c r="CB182" s="2"/>
      <c r="CC182" s="2"/>
      <c r="CD182" s="2"/>
      <c r="CE182" s="2"/>
      <c r="CF182" s="2">
        <v>0</v>
      </c>
      <c r="CG182" s="2">
        <v>0</v>
      </c>
      <c r="CH182" s="2"/>
      <c r="CI182" s="2"/>
      <c r="CJ182" s="2"/>
      <c r="CK182" s="2"/>
      <c r="CL182" s="2"/>
      <c r="CM182" s="2">
        <v>0</v>
      </c>
      <c r="CN182" s="2" t="s">
        <v>6</v>
      </c>
      <c r="CO182" s="2">
        <v>0</v>
      </c>
      <c r="CP182" s="2">
        <f t="shared" si="222"/>
        <v>0</v>
      </c>
      <c r="CQ182" s="2">
        <f t="shared" si="223"/>
        <v>0</v>
      </c>
      <c r="CR182" s="2">
        <f t="shared" si="224"/>
        <v>0</v>
      </c>
      <c r="CS182" s="2">
        <f t="shared" si="225"/>
        <v>0</v>
      </c>
      <c r="CT182" s="2">
        <f t="shared" si="226"/>
        <v>0</v>
      </c>
      <c r="CU182" s="2">
        <f t="shared" si="227"/>
        <v>0</v>
      </c>
      <c r="CV182" s="2">
        <f t="shared" si="228"/>
        <v>0</v>
      </c>
      <c r="CW182" s="2">
        <f t="shared" si="229"/>
        <v>0</v>
      </c>
      <c r="CX182" s="2">
        <f t="shared" si="230"/>
        <v>0</v>
      </c>
      <c r="CY182" s="2">
        <f t="shared" si="231"/>
        <v>0</v>
      </c>
      <c r="CZ182" s="2">
        <f t="shared" si="232"/>
        <v>0</v>
      </c>
      <c r="DA182" s="2"/>
      <c r="DB182" s="2"/>
      <c r="DC182" s="2" t="s">
        <v>6</v>
      </c>
      <c r="DD182" s="2" t="s">
        <v>6</v>
      </c>
      <c r="DE182" s="2" t="s">
        <v>6</v>
      </c>
      <c r="DF182" s="2" t="s">
        <v>6</v>
      </c>
      <c r="DG182" s="2" t="s">
        <v>6</v>
      </c>
      <c r="DH182" s="2" t="s">
        <v>6</v>
      </c>
      <c r="DI182" s="2" t="s">
        <v>6</v>
      </c>
      <c r="DJ182" s="2" t="s">
        <v>6</v>
      </c>
      <c r="DK182" s="2" t="s">
        <v>6</v>
      </c>
      <c r="DL182" s="2" t="s">
        <v>6</v>
      </c>
      <c r="DM182" s="2" t="s">
        <v>6</v>
      </c>
      <c r="DN182" s="2">
        <v>0</v>
      </c>
      <c r="DO182" s="2">
        <v>0</v>
      </c>
      <c r="DP182" s="2">
        <v>1</v>
      </c>
      <c r="DQ182" s="2">
        <v>1</v>
      </c>
      <c r="DR182" s="2"/>
      <c r="DS182" s="2"/>
      <c r="DT182" s="2"/>
      <c r="DU182" s="2">
        <v>1009</v>
      </c>
      <c r="DV182" s="2" t="s">
        <v>46</v>
      </c>
      <c r="DW182" s="2" t="s">
        <v>46</v>
      </c>
      <c r="DX182" s="2">
        <v>1000</v>
      </c>
      <c r="DY182" s="2"/>
      <c r="DZ182" s="2"/>
      <c r="EA182" s="2"/>
      <c r="EB182" s="2"/>
      <c r="EC182" s="2"/>
      <c r="ED182" s="2"/>
      <c r="EE182" s="2">
        <v>16510612</v>
      </c>
      <c r="EF182" s="2">
        <v>6</v>
      </c>
      <c r="EG182" s="2" t="s">
        <v>29</v>
      </c>
      <c r="EH182" s="2">
        <v>0</v>
      </c>
      <c r="EI182" s="2" t="s">
        <v>6</v>
      </c>
      <c r="EJ182" s="2">
        <v>1</v>
      </c>
      <c r="EK182" s="2">
        <v>67001</v>
      </c>
      <c r="EL182" s="2" t="s">
        <v>293</v>
      </c>
      <c r="EM182" s="2" t="s">
        <v>294</v>
      </c>
      <c r="EN182" s="2"/>
      <c r="EO182" s="2" t="s">
        <v>6</v>
      </c>
      <c r="EP182" s="2"/>
      <c r="EQ182" s="2">
        <v>0</v>
      </c>
      <c r="ER182" s="2">
        <v>0</v>
      </c>
      <c r="ES182" s="2">
        <v>0</v>
      </c>
      <c r="ET182" s="2">
        <v>0</v>
      </c>
      <c r="EU182" s="2">
        <v>0</v>
      </c>
      <c r="EV182" s="2">
        <v>0</v>
      </c>
      <c r="EW182" s="2">
        <v>0</v>
      </c>
      <c r="EX182" s="2">
        <v>0</v>
      </c>
      <c r="EY182" s="2"/>
      <c r="EZ182" s="2"/>
      <c r="FA182" s="2"/>
      <c r="FB182" s="2"/>
      <c r="FC182" s="2"/>
      <c r="FD182" s="2"/>
      <c r="FE182" s="2"/>
      <c r="FF182" s="2"/>
      <c r="FG182" s="2"/>
      <c r="FH182" s="2"/>
      <c r="FI182" s="2"/>
      <c r="FJ182" s="2"/>
      <c r="FK182" s="2"/>
      <c r="FL182" s="2"/>
      <c r="FM182" s="2"/>
      <c r="FN182" s="2"/>
      <c r="FO182" s="2"/>
      <c r="FP182" s="2"/>
      <c r="FQ182" s="2">
        <v>0</v>
      </c>
      <c r="FR182" s="2">
        <f t="shared" si="233"/>
        <v>0</v>
      </c>
      <c r="FS182" s="2">
        <v>0</v>
      </c>
      <c r="FT182" s="2"/>
      <c r="FU182" s="2"/>
      <c r="FV182" s="2"/>
      <c r="FW182" s="2"/>
      <c r="FX182" s="2">
        <v>85</v>
      </c>
      <c r="FY182" s="2">
        <v>65</v>
      </c>
      <c r="FZ182" s="2"/>
      <c r="GA182" s="2" t="s">
        <v>6</v>
      </c>
      <c r="GB182" s="2"/>
      <c r="GC182" s="2"/>
      <c r="GD182" s="2">
        <v>0</v>
      </c>
      <c r="GE182" s="2"/>
      <c r="GF182" s="2">
        <v>-179832266</v>
      </c>
      <c r="GG182" s="2">
        <v>2</v>
      </c>
      <c r="GH182" s="2">
        <v>1</v>
      </c>
      <c r="GI182" s="2">
        <v>-2</v>
      </c>
      <c r="GJ182" s="2">
        <v>0</v>
      </c>
      <c r="GK182" s="2">
        <f>ROUND(R182*(R12)/100,2)</f>
        <v>0</v>
      </c>
      <c r="GL182" s="2">
        <f t="shared" si="234"/>
        <v>0</v>
      </c>
      <c r="GM182" s="2">
        <f t="shared" si="235"/>
        <v>0</v>
      </c>
      <c r="GN182" s="2">
        <f t="shared" si="236"/>
        <v>0</v>
      </c>
      <c r="GO182" s="2">
        <f t="shared" si="237"/>
        <v>0</v>
      </c>
      <c r="GP182" s="2">
        <f t="shared" si="238"/>
        <v>0</v>
      </c>
      <c r="GQ182" s="2"/>
      <c r="GR182" s="2">
        <v>0</v>
      </c>
      <c r="GS182" s="2">
        <v>3</v>
      </c>
      <c r="GT182" s="2">
        <v>0</v>
      </c>
      <c r="GU182" s="2" t="s">
        <v>6</v>
      </c>
      <c r="GV182" s="2">
        <f t="shared" si="239"/>
        <v>0</v>
      </c>
      <c r="GW182" s="2">
        <v>1</v>
      </c>
      <c r="GX182" s="2">
        <f t="shared" si="240"/>
        <v>0</v>
      </c>
      <c r="GY182" s="2"/>
      <c r="GZ182" s="2"/>
      <c r="HA182" s="2">
        <v>0</v>
      </c>
      <c r="HB182" s="2">
        <v>0</v>
      </c>
      <c r="HC182" s="2"/>
      <c r="HD182" s="2"/>
      <c r="HE182" s="2"/>
      <c r="HF182" s="2"/>
      <c r="HG182" s="2"/>
      <c r="HH182" s="2"/>
      <c r="HI182" s="2"/>
      <c r="HJ182" s="2"/>
      <c r="HK182" s="2"/>
      <c r="HL182" s="2"/>
      <c r="HM182" s="2"/>
      <c r="HN182" s="2"/>
      <c r="HO182" s="2"/>
      <c r="HP182" s="2"/>
      <c r="HQ182" s="2"/>
      <c r="HR182" s="2"/>
      <c r="HS182" s="2"/>
      <c r="HT182" s="2"/>
      <c r="HU182" s="2"/>
      <c r="HV182" s="2"/>
      <c r="HW182" s="2"/>
      <c r="HX182" s="2"/>
      <c r="HY182" s="2"/>
      <c r="HZ182" s="2"/>
      <c r="IA182" s="2"/>
      <c r="IB182" s="2"/>
      <c r="IC182" s="2"/>
      <c r="ID182" s="2"/>
      <c r="IE182" s="2"/>
      <c r="IF182" s="2"/>
      <c r="IG182" s="2"/>
      <c r="IH182" s="2"/>
      <c r="II182" s="2"/>
      <c r="IJ182" s="2"/>
      <c r="IK182" s="2">
        <v>0</v>
      </c>
      <c r="IL182" s="2"/>
      <c r="IM182" s="2"/>
      <c r="IN182" s="2"/>
      <c r="IO182" s="2"/>
      <c r="IP182" s="2"/>
      <c r="IQ182" s="2"/>
      <c r="IR182" s="2"/>
      <c r="IS182" s="2"/>
      <c r="IT182" s="2"/>
      <c r="IU182" s="2"/>
    </row>
    <row r="183" spans="1:255" x14ac:dyDescent="0.2">
      <c r="A183">
        <v>18</v>
      </c>
      <c r="B183">
        <v>1</v>
      </c>
      <c r="C183">
        <v>302</v>
      </c>
      <c r="E183" t="s">
        <v>295</v>
      </c>
      <c r="F183" t="s">
        <v>296</v>
      </c>
      <c r="G183" t="s">
        <v>297</v>
      </c>
      <c r="H183" t="s">
        <v>46</v>
      </c>
      <c r="I183">
        <f>I181*J183</f>
        <v>8.0000000000000007E-5</v>
      </c>
      <c r="J183">
        <v>4.0000000000000001E-3</v>
      </c>
      <c r="O183">
        <f t="shared" si="204"/>
        <v>0</v>
      </c>
      <c r="P183">
        <f t="shared" si="205"/>
        <v>0</v>
      </c>
      <c r="Q183">
        <f t="shared" si="206"/>
        <v>0</v>
      </c>
      <c r="R183">
        <f t="shared" si="207"/>
        <v>0</v>
      </c>
      <c r="S183">
        <f t="shared" si="208"/>
        <v>0</v>
      </c>
      <c r="T183">
        <f t="shared" si="209"/>
        <v>0</v>
      </c>
      <c r="U183">
        <f t="shared" si="210"/>
        <v>0</v>
      </c>
      <c r="V183">
        <f t="shared" si="211"/>
        <v>0</v>
      </c>
      <c r="W183">
        <f t="shared" si="212"/>
        <v>0</v>
      </c>
      <c r="X183">
        <f t="shared" si="213"/>
        <v>0</v>
      </c>
      <c r="Y183">
        <f t="shared" si="214"/>
        <v>0</v>
      </c>
      <c r="AA183">
        <v>16687824</v>
      </c>
      <c r="AB183">
        <f t="shared" si="215"/>
        <v>0</v>
      </c>
      <c r="AC183">
        <f t="shared" si="216"/>
        <v>0</v>
      </c>
      <c r="AD183">
        <f t="shared" si="217"/>
        <v>0</v>
      </c>
      <c r="AE183">
        <f t="shared" si="218"/>
        <v>0</v>
      </c>
      <c r="AF183">
        <f t="shared" si="218"/>
        <v>0</v>
      </c>
      <c r="AG183">
        <f t="shared" si="219"/>
        <v>0</v>
      </c>
      <c r="AH183">
        <f t="shared" si="220"/>
        <v>0</v>
      </c>
      <c r="AI183">
        <f t="shared" si="220"/>
        <v>0</v>
      </c>
      <c r="AJ183">
        <f t="shared" si="221"/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85</v>
      </c>
      <c r="AU183">
        <v>65</v>
      </c>
      <c r="AV183">
        <v>1</v>
      </c>
      <c r="AW183">
        <v>1</v>
      </c>
      <c r="AZ183">
        <v>7.13</v>
      </c>
      <c r="BA183">
        <v>1</v>
      </c>
      <c r="BB183">
        <v>1</v>
      </c>
      <c r="BC183">
        <v>7.13</v>
      </c>
      <c r="BD183" t="s">
        <v>6</v>
      </c>
      <c r="BE183" t="s">
        <v>6</v>
      </c>
      <c r="BF183" t="s">
        <v>6</v>
      </c>
      <c r="BG183" t="s">
        <v>6</v>
      </c>
      <c r="BH183">
        <v>3</v>
      </c>
      <c r="BI183">
        <v>1</v>
      </c>
      <c r="BJ183" t="s">
        <v>6</v>
      </c>
      <c r="BM183">
        <v>67001</v>
      </c>
      <c r="BN183">
        <v>0</v>
      </c>
      <c r="BO183" t="s">
        <v>6</v>
      </c>
      <c r="BP183">
        <v>0</v>
      </c>
      <c r="BQ183">
        <v>6</v>
      </c>
      <c r="BR183">
        <v>0</v>
      </c>
      <c r="BS183">
        <v>1</v>
      </c>
      <c r="BT183">
        <v>1</v>
      </c>
      <c r="BU183">
        <v>1</v>
      </c>
      <c r="BV183">
        <v>1</v>
      </c>
      <c r="BW183">
        <v>1</v>
      </c>
      <c r="BX183">
        <v>1</v>
      </c>
      <c r="BY183" t="s">
        <v>6</v>
      </c>
      <c r="BZ183">
        <v>85</v>
      </c>
      <c r="CA183">
        <v>65</v>
      </c>
      <c r="CF183">
        <v>0</v>
      </c>
      <c r="CG183">
        <v>0</v>
      </c>
      <c r="CM183">
        <v>0</v>
      </c>
      <c r="CN183" t="s">
        <v>6</v>
      </c>
      <c r="CO183">
        <v>0</v>
      </c>
      <c r="CP183">
        <f t="shared" si="222"/>
        <v>0</v>
      </c>
      <c r="CQ183">
        <f t="shared" si="223"/>
        <v>0</v>
      </c>
      <c r="CR183">
        <f t="shared" si="224"/>
        <v>0</v>
      </c>
      <c r="CS183">
        <f t="shared" si="225"/>
        <v>0</v>
      </c>
      <c r="CT183">
        <f t="shared" si="226"/>
        <v>0</v>
      </c>
      <c r="CU183">
        <f t="shared" si="227"/>
        <v>0</v>
      </c>
      <c r="CV183">
        <f t="shared" si="228"/>
        <v>0</v>
      </c>
      <c r="CW183">
        <f t="shared" si="229"/>
        <v>0</v>
      </c>
      <c r="CX183">
        <f t="shared" si="230"/>
        <v>0</v>
      </c>
      <c r="CY183">
        <f t="shared" si="231"/>
        <v>0</v>
      </c>
      <c r="CZ183">
        <f t="shared" si="232"/>
        <v>0</v>
      </c>
      <c r="DC183" t="s">
        <v>6</v>
      </c>
      <c r="DD183" t="s">
        <v>6</v>
      </c>
      <c r="DE183" t="s">
        <v>6</v>
      </c>
      <c r="DF183" t="s">
        <v>6</v>
      </c>
      <c r="DG183" t="s">
        <v>6</v>
      </c>
      <c r="DH183" t="s">
        <v>6</v>
      </c>
      <c r="DI183" t="s">
        <v>6</v>
      </c>
      <c r="DJ183" t="s">
        <v>6</v>
      </c>
      <c r="DK183" t="s">
        <v>6</v>
      </c>
      <c r="DL183" t="s">
        <v>6</v>
      </c>
      <c r="DM183" t="s">
        <v>6</v>
      </c>
      <c r="DN183">
        <v>0</v>
      </c>
      <c r="DO183">
        <v>0</v>
      </c>
      <c r="DP183">
        <v>1</v>
      </c>
      <c r="DQ183">
        <v>1</v>
      </c>
      <c r="DU183">
        <v>1009</v>
      </c>
      <c r="DV183" t="s">
        <v>46</v>
      </c>
      <c r="DW183" t="s">
        <v>46</v>
      </c>
      <c r="DX183">
        <v>1000</v>
      </c>
      <c r="EE183">
        <v>16510612</v>
      </c>
      <c r="EF183">
        <v>6</v>
      </c>
      <c r="EG183" t="s">
        <v>29</v>
      </c>
      <c r="EH183">
        <v>0</v>
      </c>
      <c r="EI183" t="s">
        <v>6</v>
      </c>
      <c r="EJ183">
        <v>1</v>
      </c>
      <c r="EK183">
        <v>67001</v>
      </c>
      <c r="EL183" t="s">
        <v>293</v>
      </c>
      <c r="EM183" t="s">
        <v>294</v>
      </c>
      <c r="EO183" t="s">
        <v>6</v>
      </c>
      <c r="EQ183">
        <v>0</v>
      </c>
      <c r="ER183">
        <v>0</v>
      </c>
      <c r="ES183">
        <v>0</v>
      </c>
      <c r="ET183">
        <v>0</v>
      </c>
      <c r="EU183">
        <v>0</v>
      </c>
      <c r="EV183">
        <v>0</v>
      </c>
      <c r="EW183">
        <v>0</v>
      </c>
      <c r="EX183">
        <v>0</v>
      </c>
      <c r="FQ183">
        <v>0</v>
      </c>
      <c r="FR183">
        <f t="shared" si="233"/>
        <v>0</v>
      </c>
      <c r="FS183">
        <v>0</v>
      </c>
      <c r="FX183">
        <v>85</v>
      </c>
      <c r="FY183">
        <v>65</v>
      </c>
      <c r="GA183" t="s">
        <v>6</v>
      </c>
      <c r="GD183">
        <v>0</v>
      </c>
      <c r="GF183">
        <v>-179832266</v>
      </c>
      <c r="GG183">
        <v>1</v>
      </c>
      <c r="GH183">
        <v>1</v>
      </c>
      <c r="GI183">
        <v>4</v>
      </c>
      <c r="GJ183">
        <v>0</v>
      </c>
      <c r="GK183">
        <f>ROUND(R183*(S12)/100,2)</f>
        <v>0</v>
      </c>
      <c r="GL183">
        <f t="shared" si="234"/>
        <v>0</v>
      </c>
      <c r="GM183">
        <f t="shared" si="235"/>
        <v>0</v>
      </c>
      <c r="GN183">
        <f t="shared" si="236"/>
        <v>0</v>
      </c>
      <c r="GO183">
        <f t="shared" si="237"/>
        <v>0</v>
      </c>
      <c r="GP183">
        <f t="shared" si="238"/>
        <v>0</v>
      </c>
      <c r="GR183">
        <v>0</v>
      </c>
      <c r="GS183">
        <v>3</v>
      </c>
      <c r="GT183">
        <v>0</v>
      </c>
      <c r="GU183" t="s">
        <v>6</v>
      </c>
      <c r="GV183">
        <f t="shared" si="239"/>
        <v>0</v>
      </c>
      <c r="GW183">
        <v>1</v>
      </c>
      <c r="GX183">
        <f t="shared" si="240"/>
        <v>0</v>
      </c>
      <c r="HA183">
        <v>0</v>
      </c>
      <c r="HB183">
        <v>0</v>
      </c>
      <c r="IK183">
        <v>0</v>
      </c>
    </row>
    <row r="184" spans="1:255" x14ac:dyDescent="0.2">
      <c r="A184" s="2">
        <v>17</v>
      </c>
      <c r="B184" s="2">
        <v>1</v>
      </c>
      <c r="C184" s="2">
        <f>ROW(SmtRes!A305)</f>
        <v>305</v>
      </c>
      <c r="D184" s="2">
        <f>ROW(EtalonRes!A281)</f>
        <v>281</v>
      </c>
      <c r="E184" s="2" t="s">
        <v>298</v>
      </c>
      <c r="F184" s="2" t="s">
        <v>299</v>
      </c>
      <c r="G184" s="2" t="s">
        <v>300</v>
      </c>
      <c r="H184" s="2" t="s">
        <v>301</v>
      </c>
      <c r="I184" s="2">
        <f>ROUND(2/100,9)</f>
        <v>0.02</v>
      </c>
      <c r="J184" s="2">
        <v>0</v>
      </c>
      <c r="K184" s="2"/>
      <c r="L184" s="2"/>
      <c r="M184" s="2"/>
      <c r="N184" s="2"/>
      <c r="O184" s="2">
        <f t="shared" si="204"/>
        <v>1.01</v>
      </c>
      <c r="P184" s="2">
        <f t="shared" si="205"/>
        <v>0</v>
      </c>
      <c r="Q184" s="2">
        <f t="shared" si="206"/>
        <v>0.02</v>
      </c>
      <c r="R184" s="2">
        <f t="shared" si="207"/>
        <v>0.01</v>
      </c>
      <c r="S184" s="2">
        <f t="shared" si="208"/>
        <v>0.99</v>
      </c>
      <c r="T184" s="2">
        <f t="shared" si="209"/>
        <v>0</v>
      </c>
      <c r="U184" s="2">
        <f t="shared" si="210"/>
        <v>0.12640000000000001</v>
      </c>
      <c r="V184" s="2">
        <f t="shared" si="211"/>
        <v>5.9999999999999995E-4</v>
      </c>
      <c r="W184" s="2">
        <f t="shared" si="212"/>
        <v>0</v>
      </c>
      <c r="X184" s="2">
        <f t="shared" si="213"/>
        <v>0.85</v>
      </c>
      <c r="Y184" s="2">
        <f t="shared" si="214"/>
        <v>0.65</v>
      </c>
      <c r="Z184" s="2"/>
      <c r="AA184" s="2">
        <v>16687810</v>
      </c>
      <c r="AB184" s="2">
        <f t="shared" si="215"/>
        <v>50.24</v>
      </c>
      <c r="AC184" s="2">
        <f t="shared" si="216"/>
        <v>0</v>
      </c>
      <c r="AD184" s="2">
        <f t="shared" si="217"/>
        <v>0.94</v>
      </c>
      <c r="AE184" s="2">
        <f t="shared" si="218"/>
        <v>0.41</v>
      </c>
      <c r="AF184" s="2">
        <f t="shared" si="218"/>
        <v>49.3</v>
      </c>
      <c r="AG184" s="2">
        <f t="shared" si="219"/>
        <v>0</v>
      </c>
      <c r="AH184" s="2">
        <f t="shared" si="220"/>
        <v>6.32</v>
      </c>
      <c r="AI184" s="2">
        <f t="shared" si="220"/>
        <v>0.03</v>
      </c>
      <c r="AJ184" s="2">
        <f t="shared" si="221"/>
        <v>0</v>
      </c>
      <c r="AK184" s="2">
        <v>50.24</v>
      </c>
      <c r="AL184" s="2">
        <v>0</v>
      </c>
      <c r="AM184" s="2">
        <v>0.94</v>
      </c>
      <c r="AN184" s="2">
        <v>0.41</v>
      </c>
      <c r="AO184" s="2">
        <v>49.3</v>
      </c>
      <c r="AP184" s="2">
        <v>0</v>
      </c>
      <c r="AQ184" s="2">
        <v>6.32</v>
      </c>
      <c r="AR184" s="2">
        <v>0.03</v>
      </c>
      <c r="AS184" s="2">
        <v>0</v>
      </c>
      <c r="AT184" s="2">
        <v>85</v>
      </c>
      <c r="AU184" s="2">
        <v>65</v>
      </c>
      <c r="AV184" s="2">
        <v>1</v>
      </c>
      <c r="AW184" s="2">
        <v>1</v>
      </c>
      <c r="AX184" s="2"/>
      <c r="AY184" s="2"/>
      <c r="AZ184" s="2">
        <v>1</v>
      </c>
      <c r="BA184" s="2">
        <v>1</v>
      </c>
      <c r="BB184" s="2">
        <v>1</v>
      </c>
      <c r="BC184" s="2">
        <v>1</v>
      </c>
      <c r="BD184" s="2" t="s">
        <v>6</v>
      </c>
      <c r="BE184" s="2" t="s">
        <v>6</v>
      </c>
      <c r="BF184" s="2" t="s">
        <v>6</v>
      </c>
      <c r="BG184" s="2" t="s">
        <v>6</v>
      </c>
      <c r="BH184" s="2">
        <v>0</v>
      </c>
      <c r="BI184" s="2">
        <v>1</v>
      </c>
      <c r="BJ184" s="2" t="s">
        <v>302</v>
      </c>
      <c r="BK184" s="2"/>
      <c r="BL184" s="2"/>
      <c r="BM184" s="2">
        <v>67001</v>
      </c>
      <c r="BN184" s="2">
        <v>0</v>
      </c>
      <c r="BO184" s="2" t="s">
        <v>6</v>
      </c>
      <c r="BP184" s="2">
        <v>0</v>
      </c>
      <c r="BQ184" s="2">
        <v>6</v>
      </c>
      <c r="BR184" s="2">
        <v>0</v>
      </c>
      <c r="BS184" s="2">
        <v>1</v>
      </c>
      <c r="BT184" s="2">
        <v>1</v>
      </c>
      <c r="BU184" s="2">
        <v>1</v>
      </c>
      <c r="BV184" s="2">
        <v>1</v>
      </c>
      <c r="BW184" s="2">
        <v>1</v>
      </c>
      <c r="BX184" s="2">
        <v>1</v>
      </c>
      <c r="BY184" s="2" t="s">
        <v>6</v>
      </c>
      <c r="BZ184" s="2">
        <v>85</v>
      </c>
      <c r="CA184" s="2">
        <v>65</v>
      </c>
      <c r="CB184" s="2"/>
      <c r="CC184" s="2"/>
      <c r="CD184" s="2"/>
      <c r="CE184" s="2"/>
      <c r="CF184" s="2">
        <v>0</v>
      </c>
      <c r="CG184" s="2">
        <v>0</v>
      </c>
      <c r="CH184" s="2"/>
      <c r="CI184" s="2"/>
      <c r="CJ184" s="2"/>
      <c r="CK184" s="2"/>
      <c r="CL184" s="2"/>
      <c r="CM184" s="2">
        <v>0</v>
      </c>
      <c r="CN184" s="2" t="s">
        <v>6</v>
      </c>
      <c r="CO184" s="2">
        <v>0</v>
      </c>
      <c r="CP184" s="2">
        <f t="shared" si="222"/>
        <v>1.01</v>
      </c>
      <c r="CQ184" s="2">
        <f t="shared" si="223"/>
        <v>0</v>
      </c>
      <c r="CR184" s="2">
        <f t="shared" si="224"/>
        <v>0.94</v>
      </c>
      <c r="CS184" s="2">
        <f t="shared" si="225"/>
        <v>0.41</v>
      </c>
      <c r="CT184" s="2">
        <f t="shared" si="226"/>
        <v>49.3</v>
      </c>
      <c r="CU184" s="2">
        <f t="shared" si="227"/>
        <v>0</v>
      </c>
      <c r="CV184" s="2">
        <f t="shared" si="228"/>
        <v>6.32</v>
      </c>
      <c r="CW184" s="2">
        <f t="shared" si="229"/>
        <v>0.03</v>
      </c>
      <c r="CX184" s="2">
        <f t="shared" si="230"/>
        <v>0</v>
      </c>
      <c r="CY184" s="2">
        <f t="shared" si="231"/>
        <v>0.85</v>
      </c>
      <c r="CZ184" s="2">
        <f t="shared" si="232"/>
        <v>0.65</v>
      </c>
      <c r="DA184" s="2"/>
      <c r="DB184" s="2"/>
      <c r="DC184" s="2" t="s">
        <v>6</v>
      </c>
      <c r="DD184" s="2" t="s">
        <v>6</v>
      </c>
      <c r="DE184" s="2" t="s">
        <v>6</v>
      </c>
      <c r="DF184" s="2" t="s">
        <v>6</v>
      </c>
      <c r="DG184" s="2" t="s">
        <v>6</v>
      </c>
      <c r="DH184" s="2" t="s">
        <v>6</v>
      </c>
      <c r="DI184" s="2" t="s">
        <v>6</v>
      </c>
      <c r="DJ184" s="2" t="s">
        <v>6</v>
      </c>
      <c r="DK184" s="2" t="s">
        <v>6</v>
      </c>
      <c r="DL184" s="2" t="s">
        <v>6</v>
      </c>
      <c r="DM184" s="2" t="s">
        <v>6</v>
      </c>
      <c r="DN184" s="2">
        <v>0</v>
      </c>
      <c r="DO184" s="2">
        <v>0</v>
      </c>
      <c r="DP184" s="2">
        <v>1</v>
      </c>
      <c r="DQ184" s="2">
        <v>1</v>
      </c>
      <c r="DR184" s="2"/>
      <c r="DS184" s="2"/>
      <c r="DT184" s="2"/>
      <c r="DU184" s="2">
        <v>1013</v>
      </c>
      <c r="DV184" s="2" t="s">
        <v>301</v>
      </c>
      <c r="DW184" s="2" t="s">
        <v>301</v>
      </c>
      <c r="DX184" s="2">
        <v>1</v>
      </c>
      <c r="DY184" s="2"/>
      <c r="DZ184" s="2"/>
      <c r="EA184" s="2"/>
      <c r="EB184" s="2"/>
      <c r="EC184" s="2"/>
      <c r="ED184" s="2"/>
      <c r="EE184" s="2">
        <v>16510612</v>
      </c>
      <c r="EF184" s="2">
        <v>6</v>
      </c>
      <c r="EG184" s="2" t="s">
        <v>29</v>
      </c>
      <c r="EH184" s="2">
        <v>0</v>
      </c>
      <c r="EI184" s="2" t="s">
        <v>6</v>
      </c>
      <c r="EJ184" s="2">
        <v>1</v>
      </c>
      <c r="EK184" s="2">
        <v>67001</v>
      </c>
      <c r="EL184" s="2" t="s">
        <v>293</v>
      </c>
      <c r="EM184" s="2" t="s">
        <v>294</v>
      </c>
      <c r="EN184" s="2"/>
      <c r="EO184" s="2" t="s">
        <v>6</v>
      </c>
      <c r="EP184" s="2"/>
      <c r="EQ184" s="2">
        <v>0</v>
      </c>
      <c r="ER184" s="2">
        <v>50.24</v>
      </c>
      <c r="ES184" s="2">
        <v>0</v>
      </c>
      <c r="ET184" s="2">
        <v>0.94</v>
      </c>
      <c r="EU184" s="2">
        <v>0.41</v>
      </c>
      <c r="EV184" s="2">
        <v>49.3</v>
      </c>
      <c r="EW184" s="2">
        <v>6.32</v>
      </c>
      <c r="EX184" s="2">
        <v>0.03</v>
      </c>
      <c r="EY184" s="2">
        <v>0</v>
      </c>
      <c r="EZ184" s="2"/>
      <c r="FA184" s="2"/>
      <c r="FB184" s="2"/>
      <c r="FC184" s="2"/>
      <c r="FD184" s="2"/>
      <c r="FE184" s="2"/>
      <c r="FF184" s="2"/>
      <c r="FG184" s="2"/>
      <c r="FH184" s="2"/>
      <c r="FI184" s="2"/>
      <c r="FJ184" s="2"/>
      <c r="FK184" s="2"/>
      <c r="FL184" s="2"/>
      <c r="FM184" s="2"/>
      <c r="FN184" s="2"/>
      <c r="FO184" s="2"/>
      <c r="FP184" s="2"/>
      <c r="FQ184" s="2">
        <v>0</v>
      </c>
      <c r="FR184" s="2">
        <f t="shared" si="233"/>
        <v>0</v>
      </c>
      <c r="FS184" s="2">
        <v>0</v>
      </c>
      <c r="FT184" s="2"/>
      <c r="FU184" s="2"/>
      <c r="FV184" s="2"/>
      <c r="FW184" s="2"/>
      <c r="FX184" s="2">
        <v>85</v>
      </c>
      <c r="FY184" s="2">
        <v>65</v>
      </c>
      <c r="FZ184" s="2"/>
      <c r="GA184" s="2" t="s">
        <v>6</v>
      </c>
      <c r="GB184" s="2"/>
      <c r="GC184" s="2"/>
      <c r="GD184" s="2">
        <v>0</v>
      </c>
      <c r="GE184" s="2"/>
      <c r="GF184" s="2">
        <v>-1609785902</v>
      </c>
      <c r="GG184" s="2">
        <v>2</v>
      </c>
      <c r="GH184" s="2">
        <v>1</v>
      </c>
      <c r="GI184" s="2">
        <v>-2</v>
      </c>
      <c r="GJ184" s="2">
        <v>0</v>
      </c>
      <c r="GK184" s="2">
        <f>ROUND(R184*(R12)/100,2)</f>
        <v>0</v>
      </c>
      <c r="GL184" s="2">
        <f t="shared" si="234"/>
        <v>0</v>
      </c>
      <c r="GM184" s="2">
        <f t="shared" si="235"/>
        <v>2.5099999999999998</v>
      </c>
      <c r="GN184" s="2">
        <f t="shared" si="236"/>
        <v>2.5099999999999998</v>
      </c>
      <c r="GO184" s="2">
        <f t="shared" si="237"/>
        <v>0</v>
      </c>
      <c r="GP184" s="2">
        <f t="shared" si="238"/>
        <v>0</v>
      </c>
      <c r="GQ184" s="2"/>
      <c r="GR184" s="2">
        <v>0</v>
      </c>
      <c r="GS184" s="2">
        <v>3</v>
      </c>
      <c r="GT184" s="2">
        <v>0</v>
      </c>
      <c r="GU184" s="2" t="s">
        <v>6</v>
      </c>
      <c r="GV184" s="2">
        <f t="shared" si="239"/>
        <v>0</v>
      </c>
      <c r="GW184" s="2">
        <v>1</v>
      </c>
      <c r="GX184" s="2">
        <f t="shared" si="240"/>
        <v>0</v>
      </c>
      <c r="GY184" s="2"/>
      <c r="GZ184" s="2"/>
      <c r="HA184" s="2">
        <v>0</v>
      </c>
      <c r="HB184" s="2">
        <v>0</v>
      </c>
      <c r="HC184" s="2"/>
      <c r="HD184" s="2"/>
      <c r="HE184" s="2"/>
      <c r="HF184" s="2"/>
      <c r="HG184" s="2"/>
      <c r="HH184" s="2"/>
      <c r="HI184" s="2"/>
      <c r="HJ184" s="2"/>
      <c r="HK184" s="2"/>
      <c r="HL184" s="2"/>
      <c r="HM184" s="2"/>
      <c r="HN184" s="2"/>
      <c r="HO184" s="2"/>
      <c r="HP184" s="2"/>
      <c r="HQ184" s="2"/>
      <c r="HR184" s="2"/>
      <c r="HS184" s="2"/>
      <c r="HT184" s="2"/>
      <c r="HU184" s="2"/>
      <c r="HV184" s="2"/>
      <c r="HW184" s="2"/>
      <c r="HX184" s="2"/>
      <c r="HY184" s="2"/>
      <c r="HZ184" s="2"/>
      <c r="IA184" s="2"/>
      <c r="IB184" s="2"/>
      <c r="IC184" s="2"/>
      <c r="ID184" s="2"/>
      <c r="IE184" s="2"/>
      <c r="IF184" s="2"/>
      <c r="IG184" s="2"/>
      <c r="IH184" s="2"/>
      <c r="II184" s="2"/>
      <c r="IJ184" s="2"/>
      <c r="IK184" s="2">
        <v>0</v>
      </c>
      <c r="IL184" s="2"/>
      <c r="IM184" s="2"/>
      <c r="IN184" s="2"/>
      <c r="IO184" s="2"/>
      <c r="IP184" s="2"/>
      <c r="IQ184" s="2"/>
      <c r="IR184" s="2"/>
      <c r="IS184" s="2"/>
      <c r="IT184" s="2"/>
      <c r="IU184" s="2"/>
    </row>
    <row r="185" spans="1:255" x14ac:dyDescent="0.2">
      <c r="A185">
        <v>17</v>
      </c>
      <c r="B185">
        <v>1</v>
      </c>
      <c r="C185">
        <f>ROW(SmtRes!A308)</f>
        <v>308</v>
      </c>
      <c r="D185">
        <f>ROW(EtalonRes!A284)</f>
        <v>284</v>
      </c>
      <c r="E185" t="s">
        <v>298</v>
      </c>
      <c r="F185" t="s">
        <v>299</v>
      </c>
      <c r="G185" t="s">
        <v>300</v>
      </c>
      <c r="H185" t="s">
        <v>301</v>
      </c>
      <c r="I185">
        <f>ROUND(2/100,9)</f>
        <v>0.02</v>
      </c>
      <c r="J185">
        <v>0</v>
      </c>
      <c r="O185">
        <f t="shared" si="204"/>
        <v>7.16</v>
      </c>
      <c r="P185">
        <f t="shared" si="205"/>
        <v>0</v>
      </c>
      <c r="Q185">
        <f t="shared" si="206"/>
        <v>0.13</v>
      </c>
      <c r="R185">
        <f t="shared" si="207"/>
        <v>0.06</v>
      </c>
      <c r="S185">
        <f t="shared" si="208"/>
        <v>7.03</v>
      </c>
      <c r="T185">
        <f t="shared" si="209"/>
        <v>0</v>
      </c>
      <c r="U185">
        <f t="shared" si="210"/>
        <v>0.12640000000000001</v>
      </c>
      <c r="V185">
        <f t="shared" si="211"/>
        <v>5.9999999999999995E-4</v>
      </c>
      <c r="W185">
        <f t="shared" si="212"/>
        <v>0</v>
      </c>
      <c r="X185">
        <f t="shared" si="213"/>
        <v>6.03</v>
      </c>
      <c r="Y185">
        <f t="shared" si="214"/>
        <v>4.6100000000000003</v>
      </c>
      <c r="AA185">
        <v>16687824</v>
      </c>
      <c r="AB185">
        <f t="shared" si="215"/>
        <v>50.24</v>
      </c>
      <c r="AC185">
        <f t="shared" si="216"/>
        <v>0</v>
      </c>
      <c r="AD185">
        <f t="shared" si="217"/>
        <v>0.94</v>
      </c>
      <c r="AE185">
        <f t="shared" si="218"/>
        <v>0.41</v>
      </c>
      <c r="AF185">
        <f t="shared" si="218"/>
        <v>49.3</v>
      </c>
      <c r="AG185">
        <f t="shared" si="219"/>
        <v>0</v>
      </c>
      <c r="AH185">
        <f t="shared" si="220"/>
        <v>6.32</v>
      </c>
      <c r="AI185">
        <f t="shared" si="220"/>
        <v>0.03</v>
      </c>
      <c r="AJ185">
        <f t="shared" si="221"/>
        <v>0</v>
      </c>
      <c r="AK185">
        <v>50.24</v>
      </c>
      <c r="AL185">
        <v>0</v>
      </c>
      <c r="AM185">
        <v>0.94</v>
      </c>
      <c r="AN185">
        <v>0.41</v>
      </c>
      <c r="AO185">
        <v>49.3</v>
      </c>
      <c r="AP185">
        <v>0</v>
      </c>
      <c r="AQ185">
        <v>6.32</v>
      </c>
      <c r="AR185">
        <v>0.03</v>
      </c>
      <c r="AS185">
        <v>0</v>
      </c>
      <c r="AT185">
        <v>85</v>
      </c>
      <c r="AU185">
        <v>65</v>
      </c>
      <c r="AV185">
        <v>1</v>
      </c>
      <c r="AW185">
        <v>1</v>
      </c>
      <c r="AZ185">
        <v>7.13</v>
      </c>
      <c r="BA185">
        <v>7.13</v>
      </c>
      <c r="BB185">
        <v>7.13</v>
      </c>
      <c r="BC185">
        <v>7.13</v>
      </c>
      <c r="BD185" t="s">
        <v>6</v>
      </c>
      <c r="BE185" t="s">
        <v>6</v>
      </c>
      <c r="BF185" t="s">
        <v>6</v>
      </c>
      <c r="BG185" t="s">
        <v>6</v>
      </c>
      <c r="BH185">
        <v>0</v>
      </c>
      <c r="BI185">
        <v>1</v>
      </c>
      <c r="BJ185" t="s">
        <v>302</v>
      </c>
      <c r="BM185">
        <v>67001</v>
      </c>
      <c r="BN185">
        <v>0</v>
      </c>
      <c r="BO185" t="s">
        <v>6</v>
      </c>
      <c r="BP185">
        <v>0</v>
      </c>
      <c r="BQ185">
        <v>6</v>
      </c>
      <c r="BR185">
        <v>0</v>
      </c>
      <c r="BS185">
        <v>7.13</v>
      </c>
      <c r="BT185">
        <v>1</v>
      </c>
      <c r="BU185">
        <v>1</v>
      </c>
      <c r="BV185">
        <v>1</v>
      </c>
      <c r="BW185">
        <v>1</v>
      </c>
      <c r="BX185">
        <v>1</v>
      </c>
      <c r="BY185" t="s">
        <v>6</v>
      </c>
      <c r="BZ185">
        <v>85</v>
      </c>
      <c r="CA185">
        <v>65</v>
      </c>
      <c r="CF185">
        <v>0</v>
      </c>
      <c r="CG185">
        <v>0</v>
      </c>
      <c r="CM185">
        <v>0</v>
      </c>
      <c r="CN185" t="s">
        <v>6</v>
      </c>
      <c r="CO185">
        <v>0</v>
      </c>
      <c r="CP185">
        <f t="shared" si="222"/>
        <v>7.16</v>
      </c>
      <c r="CQ185">
        <f t="shared" si="223"/>
        <v>0</v>
      </c>
      <c r="CR185">
        <f t="shared" si="224"/>
        <v>6.7021999999999995</v>
      </c>
      <c r="CS185">
        <f t="shared" si="225"/>
        <v>2.9232999999999998</v>
      </c>
      <c r="CT185">
        <f t="shared" si="226"/>
        <v>351.50899999999996</v>
      </c>
      <c r="CU185">
        <f t="shared" si="227"/>
        <v>0</v>
      </c>
      <c r="CV185">
        <f t="shared" si="228"/>
        <v>6.32</v>
      </c>
      <c r="CW185">
        <f t="shared" si="229"/>
        <v>0.03</v>
      </c>
      <c r="CX185">
        <f t="shared" si="230"/>
        <v>0</v>
      </c>
      <c r="CY185">
        <f t="shared" si="231"/>
        <v>6.0264999999999995</v>
      </c>
      <c r="CZ185">
        <f t="shared" si="232"/>
        <v>4.6084999999999994</v>
      </c>
      <c r="DC185" t="s">
        <v>6</v>
      </c>
      <c r="DD185" t="s">
        <v>6</v>
      </c>
      <c r="DE185" t="s">
        <v>6</v>
      </c>
      <c r="DF185" t="s">
        <v>6</v>
      </c>
      <c r="DG185" t="s">
        <v>6</v>
      </c>
      <c r="DH185" t="s">
        <v>6</v>
      </c>
      <c r="DI185" t="s">
        <v>6</v>
      </c>
      <c r="DJ185" t="s">
        <v>6</v>
      </c>
      <c r="DK185" t="s">
        <v>6</v>
      </c>
      <c r="DL185" t="s">
        <v>6</v>
      </c>
      <c r="DM185" t="s">
        <v>6</v>
      </c>
      <c r="DN185">
        <v>0</v>
      </c>
      <c r="DO185">
        <v>0</v>
      </c>
      <c r="DP185">
        <v>1</v>
      </c>
      <c r="DQ185">
        <v>1</v>
      </c>
      <c r="DU185">
        <v>1013</v>
      </c>
      <c r="DV185" t="s">
        <v>301</v>
      </c>
      <c r="DW185" t="s">
        <v>301</v>
      </c>
      <c r="DX185">
        <v>1</v>
      </c>
      <c r="EE185">
        <v>16510612</v>
      </c>
      <c r="EF185">
        <v>6</v>
      </c>
      <c r="EG185" t="s">
        <v>29</v>
      </c>
      <c r="EH185">
        <v>0</v>
      </c>
      <c r="EI185" t="s">
        <v>6</v>
      </c>
      <c r="EJ185">
        <v>1</v>
      </c>
      <c r="EK185">
        <v>67001</v>
      </c>
      <c r="EL185" t="s">
        <v>293</v>
      </c>
      <c r="EM185" t="s">
        <v>294</v>
      </c>
      <c r="EO185" t="s">
        <v>6</v>
      </c>
      <c r="EQ185">
        <v>0</v>
      </c>
      <c r="ER185">
        <v>50.24</v>
      </c>
      <c r="ES185">
        <v>0</v>
      </c>
      <c r="ET185">
        <v>0.94</v>
      </c>
      <c r="EU185">
        <v>0.41</v>
      </c>
      <c r="EV185">
        <v>49.3</v>
      </c>
      <c r="EW185">
        <v>6.32</v>
      </c>
      <c r="EX185">
        <v>0.03</v>
      </c>
      <c r="EY185">
        <v>0</v>
      </c>
      <c r="FQ185">
        <v>0</v>
      </c>
      <c r="FR185">
        <f t="shared" si="233"/>
        <v>0</v>
      </c>
      <c r="FS185">
        <v>0</v>
      </c>
      <c r="FX185">
        <v>85</v>
      </c>
      <c r="FY185">
        <v>65</v>
      </c>
      <c r="GA185" t="s">
        <v>6</v>
      </c>
      <c r="GD185">
        <v>0</v>
      </c>
      <c r="GF185">
        <v>-1609785902</v>
      </c>
      <c r="GG185">
        <v>1</v>
      </c>
      <c r="GH185">
        <v>1</v>
      </c>
      <c r="GI185">
        <v>4</v>
      </c>
      <c r="GJ185">
        <v>0</v>
      </c>
      <c r="GK185">
        <f>ROUND(R185*(S12)/100,2)</f>
        <v>0</v>
      </c>
      <c r="GL185">
        <f t="shared" si="234"/>
        <v>0</v>
      </c>
      <c r="GM185">
        <f t="shared" si="235"/>
        <v>17.8</v>
      </c>
      <c r="GN185">
        <f t="shared" si="236"/>
        <v>17.8</v>
      </c>
      <c r="GO185">
        <f t="shared" si="237"/>
        <v>0</v>
      </c>
      <c r="GP185">
        <f t="shared" si="238"/>
        <v>0</v>
      </c>
      <c r="GR185">
        <v>0</v>
      </c>
      <c r="GS185">
        <v>3</v>
      </c>
      <c r="GT185">
        <v>0</v>
      </c>
      <c r="GU185" t="s">
        <v>6</v>
      </c>
      <c r="GV185">
        <f t="shared" si="239"/>
        <v>0</v>
      </c>
      <c r="GW185">
        <v>1</v>
      </c>
      <c r="GX185">
        <f t="shared" si="240"/>
        <v>0</v>
      </c>
      <c r="HA185">
        <v>0</v>
      </c>
      <c r="HB185">
        <v>0</v>
      </c>
      <c r="IK185">
        <v>0</v>
      </c>
    </row>
    <row r="186" spans="1:255" x14ac:dyDescent="0.2">
      <c r="A186" s="2">
        <v>17</v>
      </c>
      <c r="B186" s="2">
        <v>1</v>
      </c>
      <c r="C186" s="2">
        <f>ROW(SmtRes!A309)</f>
        <v>309</v>
      </c>
      <c r="D186" s="2">
        <f>ROW(EtalonRes!A285)</f>
        <v>285</v>
      </c>
      <c r="E186" s="2" t="s">
        <v>303</v>
      </c>
      <c r="F186" s="2" t="s">
        <v>304</v>
      </c>
      <c r="G186" s="2" t="s">
        <v>305</v>
      </c>
      <c r="H186" s="2" t="s">
        <v>301</v>
      </c>
      <c r="I186" s="2">
        <f>ROUND(1/100,9)</f>
        <v>0.01</v>
      </c>
      <c r="J186" s="2">
        <v>0</v>
      </c>
      <c r="K186" s="2"/>
      <c r="L186" s="2"/>
      <c r="M186" s="2"/>
      <c r="N186" s="2"/>
      <c r="O186" s="2">
        <f t="shared" si="204"/>
        <v>0.46</v>
      </c>
      <c r="P186" s="2">
        <f t="shared" si="205"/>
        <v>0</v>
      </c>
      <c r="Q186" s="2">
        <f t="shared" si="206"/>
        <v>0</v>
      </c>
      <c r="R186" s="2">
        <f t="shared" si="207"/>
        <v>0</v>
      </c>
      <c r="S186" s="2">
        <f t="shared" si="208"/>
        <v>0.46</v>
      </c>
      <c r="T186" s="2">
        <f t="shared" si="209"/>
        <v>0</v>
      </c>
      <c r="U186" s="2">
        <f t="shared" si="210"/>
        <v>5.8400000000000001E-2</v>
      </c>
      <c r="V186" s="2">
        <f t="shared" si="211"/>
        <v>0</v>
      </c>
      <c r="W186" s="2">
        <f t="shared" si="212"/>
        <v>0</v>
      </c>
      <c r="X186" s="2">
        <f t="shared" si="213"/>
        <v>0.39</v>
      </c>
      <c r="Y186" s="2">
        <f t="shared" si="214"/>
        <v>0.3</v>
      </c>
      <c r="Z186" s="2"/>
      <c r="AA186" s="2">
        <v>16687810</v>
      </c>
      <c r="AB186" s="2">
        <f t="shared" si="215"/>
        <v>45.55</v>
      </c>
      <c r="AC186" s="2">
        <f t="shared" si="216"/>
        <v>0</v>
      </c>
      <c r="AD186" s="2">
        <f t="shared" si="217"/>
        <v>0</v>
      </c>
      <c r="AE186" s="2">
        <f t="shared" si="218"/>
        <v>0</v>
      </c>
      <c r="AF186" s="2">
        <f t="shared" si="218"/>
        <v>45.55</v>
      </c>
      <c r="AG186" s="2">
        <f t="shared" si="219"/>
        <v>0</v>
      </c>
      <c r="AH186" s="2">
        <f t="shared" si="220"/>
        <v>5.84</v>
      </c>
      <c r="AI186" s="2">
        <f t="shared" si="220"/>
        <v>0</v>
      </c>
      <c r="AJ186" s="2">
        <f t="shared" si="221"/>
        <v>0</v>
      </c>
      <c r="AK186" s="2">
        <v>45.55</v>
      </c>
      <c r="AL186" s="2">
        <v>0</v>
      </c>
      <c r="AM186" s="2">
        <v>0</v>
      </c>
      <c r="AN186" s="2">
        <v>0</v>
      </c>
      <c r="AO186" s="2">
        <v>45.55</v>
      </c>
      <c r="AP186" s="2">
        <v>0</v>
      </c>
      <c r="AQ186" s="2">
        <v>5.84</v>
      </c>
      <c r="AR186" s="2">
        <v>0</v>
      </c>
      <c r="AS186" s="2">
        <v>0</v>
      </c>
      <c r="AT186" s="2">
        <v>85</v>
      </c>
      <c r="AU186" s="2">
        <v>65</v>
      </c>
      <c r="AV186" s="2">
        <v>1</v>
      </c>
      <c r="AW186" s="2">
        <v>1</v>
      </c>
      <c r="AX186" s="2"/>
      <c r="AY186" s="2"/>
      <c r="AZ186" s="2">
        <v>1</v>
      </c>
      <c r="BA186" s="2">
        <v>1</v>
      </c>
      <c r="BB186" s="2">
        <v>1</v>
      </c>
      <c r="BC186" s="2">
        <v>1</v>
      </c>
      <c r="BD186" s="2" t="s">
        <v>6</v>
      </c>
      <c r="BE186" s="2" t="s">
        <v>6</v>
      </c>
      <c r="BF186" s="2" t="s">
        <v>6</v>
      </c>
      <c r="BG186" s="2" t="s">
        <v>6</v>
      </c>
      <c r="BH186" s="2">
        <v>0</v>
      </c>
      <c r="BI186" s="2">
        <v>1</v>
      </c>
      <c r="BJ186" s="2" t="s">
        <v>306</v>
      </c>
      <c r="BK186" s="2"/>
      <c r="BL186" s="2"/>
      <c r="BM186" s="2">
        <v>67001</v>
      </c>
      <c r="BN186" s="2">
        <v>0</v>
      </c>
      <c r="BO186" s="2" t="s">
        <v>6</v>
      </c>
      <c r="BP186" s="2">
        <v>0</v>
      </c>
      <c r="BQ186" s="2">
        <v>6</v>
      </c>
      <c r="BR186" s="2">
        <v>0</v>
      </c>
      <c r="BS186" s="2">
        <v>1</v>
      </c>
      <c r="BT186" s="2">
        <v>1</v>
      </c>
      <c r="BU186" s="2">
        <v>1</v>
      </c>
      <c r="BV186" s="2">
        <v>1</v>
      </c>
      <c r="BW186" s="2">
        <v>1</v>
      </c>
      <c r="BX186" s="2">
        <v>1</v>
      </c>
      <c r="BY186" s="2" t="s">
        <v>6</v>
      </c>
      <c r="BZ186" s="2">
        <v>85</v>
      </c>
      <c r="CA186" s="2">
        <v>65</v>
      </c>
      <c r="CB186" s="2"/>
      <c r="CC186" s="2"/>
      <c r="CD186" s="2"/>
      <c r="CE186" s="2"/>
      <c r="CF186" s="2">
        <v>0</v>
      </c>
      <c r="CG186" s="2">
        <v>0</v>
      </c>
      <c r="CH186" s="2"/>
      <c r="CI186" s="2"/>
      <c r="CJ186" s="2"/>
      <c r="CK186" s="2"/>
      <c r="CL186" s="2"/>
      <c r="CM186" s="2">
        <v>0</v>
      </c>
      <c r="CN186" s="2" t="s">
        <v>6</v>
      </c>
      <c r="CO186" s="2">
        <v>0</v>
      </c>
      <c r="CP186" s="2">
        <f t="shared" si="222"/>
        <v>0.46</v>
      </c>
      <c r="CQ186" s="2">
        <f t="shared" si="223"/>
        <v>0</v>
      </c>
      <c r="CR186" s="2">
        <f t="shared" si="224"/>
        <v>0</v>
      </c>
      <c r="CS186" s="2">
        <f t="shared" si="225"/>
        <v>0</v>
      </c>
      <c r="CT186" s="2">
        <f t="shared" si="226"/>
        <v>45.55</v>
      </c>
      <c r="CU186" s="2">
        <f t="shared" si="227"/>
        <v>0</v>
      </c>
      <c r="CV186" s="2">
        <f t="shared" si="228"/>
        <v>5.84</v>
      </c>
      <c r="CW186" s="2">
        <f t="shared" si="229"/>
        <v>0</v>
      </c>
      <c r="CX186" s="2">
        <f t="shared" si="230"/>
        <v>0</v>
      </c>
      <c r="CY186" s="2">
        <f t="shared" si="231"/>
        <v>0.39100000000000001</v>
      </c>
      <c r="CZ186" s="2">
        <f t="shared" si="232"/>
        <v>0.29900000000000004</v>
      </c>
      <c r="DA186" s="2"/>
      <c r="DB186" s="2"/>
      <c r="DC186" s="2" t="s">
        <v>6</v>
      </c>
      <c r="DD186" s="2" t="s">
        <v>6</v>
      </c>
      <c r="DE186" s="2" t="s">
        <v>6</v>
      </c>
      <c r="DF186" s="2" t="s">
        <v>6</v>
      </c>
      <c r="DG186" s="2" t="s">
        <v>6</v>
      </c>
      <c r="DH186" s="2" t="s">
        <v>6</v>
      </c>
      <c r="DI186" s="2" t="s">
        <v>6</v>
      </c>
      <c r="DJ186" s="2" t="s">
        <v>6</v>
      </c>
      <c r="DK186" s="2" t="s">
        <v>6</v>
      </c>
      <c r="DL186" s="2" t="s">
        <v>6</v>
      </c>
      <c r="DM186" s="2" t="s">
        <v>6</v>
      </c>
      <c r="DN186" s="2">
        <v>0</v>
      </c>
      <c r="DO186" s="2">
        <v>0</v>
      </c>
      <c r="DP186" s="2">
        <v>1</v>
      </c>
      <c r="DQ186" s="2">
        <v>1</v>
      </c>
      <c r="DR186" s="2"/>
      <c r="DS186" s="2"/>
      <c r="DT186" s="2"/>
      <c r="DU186" s="2">
        <v>1013</v>
      </c>
      <c r="DV186" s="2" t="s">
        <v>301</v>
      </c>
      <c r="DW186" s="2" t="s">
        <v>301</v>
      </c>
      <c r="DX186" s="2">
        <v>1</v>
      </c>
      <c r="DY186" s="2"/>
      <c r="DZ186" s="2"/>
      <c r="EA186" s="2"/>
      <c r="EB186" s="2"/>
      <c r="EC186" s="2"/>
      <c r="ED186" s="2"/>
      <c r="EE186" s="2">
        <v>16510612</v>
      </c>
      <c r="EF186" s="2">
        <v>6</v>
      </c>
      <c r="EG186" s="2" t="s">
        <v>29</v>
      </c>
      <c r="EH186" s="2">
        <v>0</v>
      </c>
      <c r="EI186" s="2" t="s">
        <v>6</v>
      </c>
      <c r="EJ186" s="2">
        <v>1</v>
      </c>
      <c r="EK186" s="2">
        <v>67001</v>
      </c>
      <c r="EL186" s="2" t="s">
        <v>293</v>
      </c>
      <c r="EM186" s="2" t="s">
        <v>294</v>
      </c>
      <c r="EN186" s="2"/>
      <c r="EO186" s="2" t="s">
        <v>6</v>
      </c>
      <c r="EP186" s="2"/>
      <c r="EQ186" s="2">
        <v>0</v>
      </c>
      <c r="ER186" s="2">
        <v>45.55</v>
      </c>
      <c r="ES186" s="2">
        <v>0</v>
      </c>
      <c r="ET186" s="2">
        <v>0</v>
      </c>
      <c r="EU186" s="2">
        <v>0</v>
      </c>
      <c r="EV186" s="2">
        <v>45.55</v>
      </c>
      <c r="EW186" s="2">
        <v>5.84</v>
      </c>
      <c r="EX186" s="2">
        <v>0</v>
      </c>
      <c r="EY186" s="2">
        <v>0</v>
      </c>
      <c r="EZ186" s="2"/>
      <c r="FA186" s="2"/>
      <c r="FB186" s="2"/>
      <c r="FC186" s="2"/>
      <c r="FD186" s="2"/>
      <c r="FE186" s="2"/>
      <c r="FF186" s="2"/>
      <c r="FG186" s="2"/>
      <c r="FH186" s="2"/>
      <c r="FI186" s="2"/>
      <c r="FJ186" s="2"/>
      <c r="FK186" s="2"/>
      <c r="FL186" s="2"/>
      <c r="FM186" s="2"/>
      <c r="FN186" s="2"/>
      <c r="FO186" s="2"/>
      <c r="FP186" s="2"/>
      <c r="FQ186" s="2">
        <v>0</v>
      </c>
      <c r="FR186" s="2">
        <f t="shared" si="233"/>
        <v>0</v>
      </c>
      <c r="FS186" s="2">
        <v>0</v>
      </c>
      <c r="FT186" s="2"/>
      <c r="FU186" s="2"/>
      <c r="FV186" s="2"/>
      <c r="FW186" s="2"/>
      <c r="FX186" s="2">
        <v>85</v>
      </c>
      <c r="FY186" s="2">
        <v>65</v>
      </c>
      <c r="FZ186" s="2"/>
      <c r="GA186" s="2" t="s">
        <v>6</v>
      </c>
      <c r="GB186" s="2"/>
      <c r="GC186" s="2"/>
      <c r="GD186" s="2">
        <v>0</v>
      </c>
      <c r="GE186" s="2"/>
      <c r="GF186" s="2">
        <v>-729058478</v>
      </c>
      <c r="GG186" s="2">
        <v>2</v>
      </c>
      <c r="GH186" s="2">
        <v>1</v>
      </c>
      <c r="GI186" s="2">
        <v>-2</v>
      </c>
      <c r="GJ186" s="2">
        <v>0</v>
      </c>
      <c r="GK186" s="2">
        <f>ROUND(R186*(R12)/100,2)</f>
        <v>0</v>
      </c>
      <c r="GL186" s="2">
        <f t="shared" si="234"/>
        <v>0</v>
      </c>
      <c r="GM186" s="2">
        <f t="shared" si="235"/>
        <v>1.1499999999999999</v>
      </c>
      <c r="GN186" s="2">
        <f t="shared" si="236"/>
        <v>1.1499999999999999</v>
      </c>
      <c r="GO186" s="2">
        <f t="shared" si="237"/>
        <v>0</v>
      </c>
      <c r="GP186" s="2">
        <f t="shared" si="238"/>
        <v>0</v>
      </c>
      <c r="GQ186" s="2"/>
      <c r="GR186" s="2">
        <v>0</v>
      </c>
      <c r="GS186" s="2">
        <v>3</v>
      </c>
      <c r="GT186" s="2">
        <v>0</v>
      </c>
      <c r="GU186" s="2" t="s">
        <v>6</v>
      </c>
      <c r="GV186" s="2">
        <f t="shared" si="239"/>
        <v>0</v>
      </c>
      <c r="GW186" s="2">
        <v>1</v>
      </c>
      <c r="GX186" s="2">
        <f t="shared" si="240"/>
        <v>0</v>
      </c>
      <c r="GY186" s="2"/>
      <c r="GZ186" s="2"/>
      <c r="HA186" s="2">
        <v>0</v>
      </c>
      <c r="HB186" s="2">
        <v>0</v>
      </c>
      <c r="HC186" s="2"/>
      <c r="HD186" s="2"/>
      <c r="HE186" s="2"/>
      <c r="HF186" s="2"/>
      <c r="HG186" s="2"/>
      <c r="HH186" s="2"/>
      <c r="HI186" s="2"/>
      <c r="HJ186" s="2"/>
      <c r="HK186" s="2"/>
      <c r="HL186" s="2"/>
      <c r="HM186" s="2"/>
      <c r="HN186" s="2"/>
      <c r="HO186" s="2"/>
      <c r="HP186" s="2"/>
      <c r="HQ186" s="2"/>
      <c r="HR186" s="2"/>
      <c r="HS186" s="2"/>
      <c r="HT186" s="2"/>
      <c r="HU186" s="2"/>
      <c r="HV186" s="2"/>
      <c r="HW186" s="2"/>
      <c r="HX186" s="2"/>
      <c r="HY186" s="2"/>
      <c r="HZ186" s="2"/>
      <c r="IA186" s="2"/>
      <c r="IB186" s="2"/>
      <c r="IC186" s="2"/>
      <c r="ID186" s="2"/>
      <c r="IE186" s="2"/>
      <c r="IF186" s="2"/>
      <c r="IG186" s="2"/>
      <c r="IH186" s="2"/>
      <c r="II186" s="2"/>
      <c r="IJ186" s="2"/>
      <c r="IK186" s="2">
        <v>0</v>
      </c>
      <c r="IL186" s="2"/>
      <c r="IM186" s="2"/>
      <c r="IN186" s="2"/>
      <c r="IO186" s="2"/>
      <c r="IP186" s="2"/>
      <c r="IQ186" s="2"/>
      <c r="IR186" s="2"/>
      <c r="IS186" s="2"/>
      <c r="IT186" s="2"/>
      <c r="IU186" s="2"/>
    </row>
    <row r="187" spans="1:255" x14ac:dyDescent="0.2">
      <c r="A187">
        <v>17</v>
      </c>
      <c r="B187">
        <v>1</v>
      </c>
      <c r="C187">
        <f>ROW(SmtRes!A310)</f>
        <v>310</v>
      </c>
      <c r="D187">
        <f>ROW(EtalonRes!A286)</f>
        <v>286</v>
      </c>
      <c r="E187" t="s">
        <v>303</v>
      </c>
      <c r="F187" t="s">
        <v>304</v>
      </c>
      <c r="G187" t="s">
        <v>305</v>
      </c>
      <c r="H187" t="s">
        <v>301</v>
      </c>
      <c r="I187">
        <f>ROUND(1/100,9)</f>
        <v>0.01</v>
      </c>
      <c r="J187">
        <v>0</v>
      </c>
      <c r="O187">
        <f t="shared" si="204"/>
        <v>3.25</v>
      </c>
      <c r="P187">
        <f t="shared" si="205"/>
        <v>0</v>
      </c>
      <c r="Q187">
        <f t="shared" si="206"/>
        <v>0</v>
      </c>
      <c r="R187">
        <f t="shared" si="207"/>
        <v>0</v>
      </c>
      <c r="S187">
        <f t="shared" si="208"/>
        <v>3.25</v>
      </c>
      <c r="T187">
        <f t="shared" si="209"/>
        <v>0</v>
      </c>
      <c r="U187">
        <f t="shared" si="210"/>
        <v>5.8400000000000001E-2</v>
      </c>
      <c r="V187">
        <f t="shared" si="211"/>
        <v>0</v>
      </c>
      <c r="W187">
        <f t="shared" si="212"/>
        <v>0</v>
      </c>
      <c r="X187">
        <f t="shared" si="213"/>
        <v>2.76</v>
      </c>
      <c r="Y187">
        <f t="shared" si="214"/>
        <v>2.11</v>
      </c>
      <c r="AA187">
        <v>16687824</v>
      </c>
      <c r="AB187">
        <f t="shared" si="215"/>
        <v>45.55</v>
      </c>
      <c r="AC187">
        <f t="shared" si="216"/>
        <v>0</v>
      </c>
      <c r="AD187">
        <f t="shared" si="217"/>
        <v>0</v>
      </c>
      <c r="AE187">
        <f t="shared" si="218"/>
        <v>0</v>
      </c>
      <c r="AF187">
        <f t="shared" si="218"/>
        <v>45.55</v>
      </c>
      <c r="AG187">
        <f t="shared" si="219"/>
        <v>0</v>
      </c>
      <c r="AH187">
        <f t="shared" si="220"/>
        <v>5.84</v>
      </c>
      <c r="AI187">
        <f t="shared" si="220"/>
        <v>0</v>
      </c>
      <c r="AJ187">
        <f t="shared" si="221"/>
        <v>0</v>
      </c>
      <c r="AK187">
        <v>45.55</v>
      </c>
      <c r="AL187">
        <v>0</v>
      </c>
      <c r="AM187">
        <v>0</v>
      </c>
      <c r="AN187">
        <v>0</v>
      </c>
      <c r="AO187">
        <v>45.55</v>
      </c>
      <c r="AP187">
        <v>0</v>
      </c>
      <c r="AQ187">
        <v>5.84</v>
      </c>
      <c r="AR187">
        <v>0</v>
      </c>
      <c r="AS187">
        <v>0</v>
      </c>
      <c r="AT187">
        <v>85</v>
      </c>
      <c r="AU187">
        <v>65</v>
      </c>
      <c r="AV187">
        <v>1</v>
      </c>
      <c r="AW187">
        <v>1</v>
      </c>
      <c r="AZ187">
        <v>7.13</v>
      </c>
      <c r="BA187">
        <v>7.13</v>
      </c>
      <c r="BB187">
        <v>7.13</v>
      </c>
      <c r="BC187">
        <v>7.13</v>
      </c>
      <c r="BD187" t="s">
        <v>6</v>
      </c>
      <c r="BE187" t="s">
        <v>6</v>
      </c>
      <c r="BF187" t="s">
        <v>6</v>
      </c>
      <c r="BG187" t="s">
        <v>6</v>
      </c>
      <c r="BH187">
        <v>0</v>
      </c>
      <c r="BI187">
        <v>1</v>
      </c>
      <c r="BJ187" t="s">
        <v>306</v>
      </c>
      <c r="BM187">
        <v>67001</v>
      </c>
      <c r="BN187">
        <v>0</v>
      </c>
      <c r="BO187" t="s">
        <v>6</v>
      </c>
      <c r="BP187">
        <v>0</v>
      </c>
      <c r="BQ187">
        <v>6</v>
      </c>
      <c r="BR187">
        <v>0</v>
      </c>
      <c r="BS187">
        <v>7.13</v>
      </c>
      <c r="BT187">
        <v>1</v>
      </c>
      <c r="BU187">
        <v>1</v>
      </c>
      <c r="BV187">
        <v>1</v>
      </c>
      <c r="BW187">
        <v>1</v>
      </c>
      <c r="BX187">
        <v>1</v>
      </c>
      <c r="BY187" t="s">
        <v>6</v>
      </c>
      <c r="BZ187">
        <v>85</v>
      </c>
      <c r="CA187">
        <v>65</v>
      </c>
      <c r="CF187">
        <v>0</v>
      </c>
      <c r="CG187">
        <v>0</v>
      </c>
      <c r="CM187">
        <v>0</v>
      </c>
      <c r="CN187" t="s">
        <v>6</v>
      </c>
      <c r="CO187">
        <v>0</v>
      </c>
      <c r="CP187">
        <f t="shared" si="222"/>
        <v>3.25</v>
      </c>
      <c r="CQ187">
        <f t="shared" si="223"/>
        <v>0</v>
      </c>
      <c r="CR187">
        <f t="shared" si="224"/>
        <v>0</v>
      </c>
      <c r="CS187">
        <f t="shared" si="225"/>
        <v>0</v>
      </c>
      <c r="CT187">
        <f t="shared" si="226"/>
        <v>324.7715</v>
      </c>
      <c r="CU187">
        <f t="shared" si="227"/>
        <v>0</v>
      </c>
      <c r="CV187">
        <f t="shared" si="228"/>
        <v>5.84</v>
      </c>
      <c r="CW187">
        <f t="shared" si="229"/>
        <v>0</v>
      </c>
      <c r="CX187">
        <f t="shared" si="230"/>
        <v>0</v>
      </c>
      <c r="CY187">
        <f t="shared" si="231"/>
        <v>2.7625000000000002</v>
      </c>
      <c r="CZ187">
        <f t="shared" si="232"/>
        <v>2.1124999999999998</v>
      </c>
      <c r="DC187" t="s">
        <v>6</v>
      </c>
      <c r="DD187" t="s">
        <v>6</v>
      </c>
      <c r="DE187" t="s">
        <v>6</v>
      </c>
      <c r="DF187" t="s">
        <v>6</v>
      </c>
      <c r="DG187" t="s">
        <v>6</v>
      </c>
      <c r="DH187" t="s">
        <v>6</v>
      </c>
      <c r="DI187" t="s">
        <v>6</v>
      </c>
      <c r="DJ187" t="s">
        <v>6</v>
      </c>
      <c r="DK187" t="s">
        <v>6</v>
      </c>
      <c r="DL187" t="s">
        <v>6</v>
      </c>
      <c r="DM187" t="s">
        <v>6</v>
      </c>
      <c r="DN187">
        <v>0</v>
      </c>
      <c r="DO187">
        <v>0</v>
      </c>
      <c r="DP187">
        <v>1</v>
      </c>
      <c r="DQ187">
        <v>1</v>
      </c>
      <c r="DU187">
        <v>1013</v>
      </c>
      <c r="DV187" t="s">
        <v>301</v>
      </c>
      <c r="DW187" t="s">
        <v>301</v>
      </c>
      <c r="DX187">
        <v>1</v>
      </c>
      <c r="EE187">
        <v>16510612</v>
      </c>
      <c r="EF187">
        <v>6</v>
      </c>
      <c r="EG187" t="s">
        <v>29</v>
      </c>
      <c r="EH187">
        <v>0</v>
      </c>
      <c r="EI187" t="s">
        <v>6</v>
      </c>
      <c r="EJ187">
        <v>1</v>
      </c>
      <c r="EK187">
        <v>67001</v>
      </c>
      <c r="EL187" t="s">
        <v>293</v>
      </c>
      <c r="EM187" t="s">
        <v>294</v>
      </c>
      <c r="EO187" t="s">
        <v>6</v>
      </c>
      <c r="EQ187">
        <v>0</v>
      </c>
      <c r="ER187">
        <v>45.55</v>
      </c>
      <c r="ES187">
        <v>0</v>
      </c>
      <c r="ET187">
        <v>0</v>
      </c>
      <c r="EU187">
        <v>0</v>
      </c>
      <c r="EV187">
        <v>45.55</v>
      </c>
      <c r="EW187">
        <v>5.84</v>
      </c>
      <c r="EX187">
        <v>0</v>
      </c>
      <c r="EY187">
        <v>0</v>
      </c>
      <c r="FQ187">
        <v>0</v>
      </c>
      <c r="FR187">
        <f t="shared" si="233"/>
        <v>0</v>
      </c>
      <c r="FS187">
        <v>0</v>
      </c>
      <c r="FX187">
        <v>85</v>
      </c>
      <c r="FY187">
        <v>65</v>
      </c>
      <c r="GA187" t="s">
        <v>6</v>
      </c>
      <c r="GD187">
        <v>0</v>
      </c>
      <c r="GF187">
        <v>-729058478</v>
      </c>
      <c r="GG187">
        <v>1</v>
      </c>
      <c r="GH187">
        <v>1</v>
      </c>
      <c r="GI187">
        <v>4</v>
      </c>
      <c r="GJ187">
        <v>0</v>
      </c>
      <c r="GK187">
        <f>ROUND(R187*(S12)/100,2)</f>
        <v>0</v>
      </c>
      <c r="GL187">
        <f t="shared" si="234"/>
        <v>0</v>
      </c>
      <c r="GM187">
        <f t="shared" si="235"/>
        <v>8.1199999999999992</v>
      </c>
      <c r="GN187">
        <f t="shared" si="236"/>
        <v>8.1199999999999992</v>
      </c>
      <c r="GO187">
        <f t="shared" si="237"/>
        <v>0</v>
      </c>
      <c r="GP187">
        <f t="shared" si="238"/>
        <v>0</v>
      </c>
      <c r="GR187">
        <v>0</v>
      </c>
      <c r="GS187">
        <v>3</v>
      </c>
      <c r="GT187">
        <v>0</v>
      </c>
      <c r="GU187" t="s">
        <v>6</v>
      </c>
      <c r="GV187">
        <f t="shared" si="239"/>
        <v>0</v>
      </c>
      <c r="GW187">
        <v>1</v>
      </c>
      <c r="GX187">
        <f t="shared" si="240"/>
        <v>0</v>
      </c>
      <c r="HA187">
        <v>0</v>
      </c>
      <c r="HB187">
        <v>0</v>
      </c>
      <c r="IK187">
        <v>0</v>
      </c>
    </row>
    <row r="188" spans="1:255" x14ac:dyDescent="0.2">
      <c r="A188" s="2">
        <v>17</v>
      </c>
      <c r="B188" s="2">
        <v>1</v>
      </c>
      <c r="C188" s="2">
        <f>ROW(SmtRes!A318)</f>
        <v>318</v>
      </c>
      <c r="D188" s="2">
        <f>ROW(EtalonRes!A294)</f>
        <v>294</v>
      </c>
      <c r="E188" s="2" t="s">
        <v>307</v>
      </c>
      <c r="F188" s="2" t="s">
        <v>308</v>
      </c>
      <c r="G188" s="2" t="s">
        <v>309</v>
      </c>
      <c r="H188" s="2" t="s">
        <v>310</v>
      </c>
      <c r="I188" s="2">
        <v>2</v>
      </c>
      <c r="J188" s="2">
        <v>0</v>
      </c>
      <c r="K188" s="2"/>
      <c r="L188" s="2"/>
      <c r="M188" s="2"/>
      <c r="N188" s="2"/>
      <c r="O188" s="2">
        <f t="shared" si="204"/>
        <v>16.329999999999998</v>
      </c>
      <c r="P188" s="2">
        <f t="shared" si="205"/>
        <v>0</v>
      </c>
      <c r="Q188" s="2">
        <f t="shared" si="206"/>
        <v>10.66</v>
      </c>
      <c r="R188" s="2">
        <f t="shared" si="207"/>
        <v>1.51</v>
      </c>
      <c r="S188" s="2">
        <f t="shared" si="208"/>
        <v>5.67</v>
      </c>
      <c r="T188" s="2">
        <f t="shared" si="209"/>
        <v>0</v>
      </c>
      <c r="U188" s="2">
        <f t="shared" si="210"/>
        <v>0.54</v>
      </c>
      <c r="V188" s="2">
        <f t="shared" si="211"/>
        <v>0.12</v>
      </c>
      <c r="W188" s="2">
        <f t="shared" si="212"/>
        <v>0</v>
      </c>
      <c r="X188" s="2">
        <f t="shared" si="213"/>
        <v>6.82</v>
      </c>
      <c r="Y188" s="2">
        <f t="shared" si="214"/>
        <v>4.67</v>
      </c>
      <c r="Z188" s="2"/>
      <c r="AA188" s="2">
        <v>16687810</v>
      </c>
      <c r="AB188" s="2">
        <f t="shared" si="215"/>
        <v>8.1660000000000004</v>
      </c>
      <c r="AC188" s="2">
        <f>ROUND(((ES188*0)),6)</f>
        <v>0</v>
      </c>
      <c r="AD188" s="2">
        <f>ROUND(((((ET188*0.3))-((EU188*0.3)))+AE188),6)</f>
        <v>5.3310000000000004</v>
      </c>
      <c r="AE188" s="2">
        <f t="shared" ref="AE188:AF191" si="241">ROUND(((EU188*0.3)),6)</f>
        <v>0.753</v>
      </c>
      <c r="AF188" s="2">
        <f t="shared" si="241"/>
        <v>2.835</v>
      </c>
      <c r="AG188" s="2">
        <f t="shared" si="219"/>
        <v>0</v>
      </c>
      <c r="AH188" s="2">
        <f t="shared" ref="AH188:AI191" si="242">((EW188*0.3))</f>
        <v>0.27</v>
      </c>
      <c r="AI188" s="2">
        <f t="shared" si="242"/>
        <v>0.06</v>
      </c>
      <c r="AJ188" s="2">
        <f t="shared" si="221"/>
        <v>0</v>
      </c>
      <c r="AK188" s="2">
        <v>33.42</v>
      </c>
      <c r="AL188" s="2">
        <v>6.2</v>
      </c>
      <c r="AM188" s="2">
        <v>17.77</v>
      </c>
      <c r="AN188" s="2">
        <v>2.5099999999999998</v>
      </c>
      <c r="AO188" s="2">
        <v>9.4499999999999993</v>
      </c>
      <c r="AP188" s="2">
        <v>0</v>
      </c>
      <c r="AQ188" s="2">
        <v>0.9</v>
      </c>
      <c r="AR188" s="2">
        <v>0.2</v>
      </c>
      <c r="AS188" s="2">
        <v>0</v>
      </c>
      <c r="AT188" s="2">
        <v>95</v>
      </c>
      <c r="AU188" s="2">
        <v>65</v>
      </c>
      <c r="AV188" s="2">
        <v>1</v>
      </c>
      <c r="AW188" s="2">
        <v>1</v>
      </c>
      <c r="AX188" s="2"/>
      <c r="AY188" s="2"/>
      <c r="AZ188" s="2">
        <v>1</v>
      </c>
      <c r="BA188" s="2">
        <v>1</v>
      </c>
      <c r="BB188" s="2">
        <v>1</v>
      </c>
      <c r="BC188" s="2">
        <v>1</v>
      </c>
      <c r="BD188" s="2" t="s">
        <v>6</v>
      </c>
      <c r="BE188" s="2" t="s">
        <v>6</v>
      </c>
      <c r="BF188" s="2" t="s">
        <v>6</v>
      </c>
      <c r="BG188" s="2" t="s">
        <v>6</v>
      </c>
      <c r="BH188" s="2">
        <v>0</v>
      </c>
      <c r="BI188" s="2">
        <v>2</v>
      </c>
      <c r="BJ188" s="2" t="s">
        <v>311</v>
      </c>
      <c r="BK188" s="2"/>
      <c r="BL188" s="2"/>
      <c r="BM188" s="2">
        <v>108001</v>
      </c>
      <c r="BN188" s="2">
        <v>0</v>
      </c>
      <c r="BO188" s="2" t="s">
        <v>6</v>
      </c>
      <c r="BP188" s="2">
        <v>0</v>
      </c>
      <c r="BQ188" s="2">
        <v>3</v>
      </c>
      <c r="BR188" s="2">
        <v>0</v>
      </c>
      <c r="BS188" s="2">
        <v>1</v>
      </c>
      <c r="BT188" s="2">
        <v>1</v>
      </c>
      <c r="BU188" s="2">
        <v>1</v>
      </c>
      <c r="BV188" s="2">
        <v>1</v>
      </c>
      <c r="BW188" s="2">
        <v>1</v>
      </c>
      <c r="BX188" s="2">
        <v>1</v>
      </c>
      <c r="BY188" s="2" t="s">
        <v>6</v>
      </c>
      <c r="BZ188" s="2">
        <v>95</v>
      </c>
      <c r="CA188" s="2">
        <v>65</v>
      </c>
      <c r="CB188" s="2"/>
      <c r="CC188" s="2"/>
      <c r="CD188" s="2"/>
      <c r="CE188" s="2"/>
      <c r="CF188" s="2">
        <v>0</v>
      </c>
      <c r="CG188" s="2">
        <v>0</v>
      </c>
      <c r="CH188" s="2"/>
      <c r="CI188" s="2"/>
      <c r="CJ188" s="2"/>
      <c r="CK188" s="2"/>
      <c r="CL188" s="2"/>
      <c r="CM188" s="2">
        <v>0</v>
      </c>
      <c r="CN188" s="2" t="s">
        <v>312</v>
      </c>
      <c r="CO188" s="2">
        <v>0</v>
      </c>
      <c r="CP188" s="2">
        <f t="shared" si="222"/>
        <v>16.329999999999998</v>
      </c>
      <c r="CQ188" s="2">
        <f t="shared" si="223"/>
        <v>0</v>
      </c>
      <c r="CR188" s="2">
        <f t="shared" si="224"/>
        <v>5.3310000000000004</v>
      </c>
      <c r="CS188" s="2">
        <f t="shared" si="225"/>
        <v>0.753</v>
      </c>
      <c r="CT188" s="2">
        <f t="shared" si="226"/>
        <v>2.835</v>
      </c>
      <c r="CU188" s="2">
        <f t="shared" si="227"/>
        <v>0</v>
      </c>
      <c r="CV188" s="2">
        <f t="shared" si="228"/>
        <v>0.27</v>
      </c>
      <c r="CW188" s="2">
        <f t="shared" si="229"/>
        <v>0.06</v>
      </c>
      <c r="CX188" s="2">
        <f t="shared" si="230"/>
        <v>0</v>
      </c>
      <c r="CY188" s="2">
        <f t="shared" si="231"/>
        <v>6.8210000000000006</v>
      </c>
      <c r="CZ188" s="2">
        <f t="shared" si="232"/>
        <v>4.6669999999999998</v>
      </c>
      <c r="DA188" s="2"/>
      <c r="DB188" s="2"/>
      <c r="DC188" s="2" t="s">
        <v>6</v>
      </c>
      <c r="DD188" s="2" t="s">
        <v>313</v>
      </c>
      <c r="DE188" s="2" t="s">
        <v>314</v>
      </c>
      <c r="DF188" s="2" t="s">
        <v>314</v>
      </c>
      <c r="DG188" s="2" t="s">
        <v>314</v>
      </c>
      <c r="DH188" s="2" t="s">
        <v>6</v>
      </c>
      <c r="DI188" s="2" t="s">
        <v>314</v>
      </c>
      <c r="DJ188" s="2" t="s">
        <v>314</v>
      </c>
      <c r="DK188" s="2" t="s">
        <v>6</v>
      </c>
      <c r="DL188" s="2" t="s">
        <v>6</v>
      </c>
      <c r="DM188" s="2" t="s">
        <v>6</v>
      </c>
      <c r="DN188" s="2">
        <v>0</v>
      </c>
      <c r="DO188" s="2">
        <v>0</v>
      </c>
      <c r="DP188" s="2">
        <v>1</v>
      </c>
      <c r="DQ188" s="2">
        <v>1</v>
      </c>
      <c r="DR188" s="2"/>
      <c r="DS188" s="2"/>
      <c r="DT188" s="2"/>
      <c r="DU188" s="2">
        <v>1013</v>
      </c>
      <c r="DV188" s="2" t="s">
        <v>310</v>
      </c>
      <c r="DW188" s="2" t="s">
        <v>310</v>
      </c>
      <c r="DX188" s="2">
        <v>1</v>
      </c>
      <c r="DY188" s="2"/>
      <c r="DZ188" s="2"/>
      <c r="EA188" s="2"/>
      <c r="EB188" s="2"/>
      <c r="EC188" s="2"/>
      <c r="ED188" s="2"/>
      <c r="EE188" s="2">
        <v>16510370</v>
      </c>
      <c r="EF188" s="2">
        <v>3</v>
      </c>
      <c r="EG188" s="2" t="s">
        <v>315</v>
      </c>
      <c r="EH188" s="2">
        <v>0</v>
      </c>
      <c r="EI188" s="2" t="s">
        <v>6</v>
      </c>
      <c r="EJ188" s="2">
        <v>2</v>
      </c>
      <c r="EK188" s="2">
        <v>108001</v>
      </c>
      <c r="EL188" s="2" t="s">
        <v>316</v>
      </c>
      <c r="EM188" s="2" t="s">
        <v>317</v>
      </c>
      <c r="EN188" s="2"/>
      <c r="EO188" s="2" t="s">
        <v>318</v>
      </c>
      <c r="EP188" s="2"/>
      <c r="EQ188" s="2">
        <v>0</v>
      </c>
      <c r="ER188" s="2">
        <v>33.42</v>
      </c>
      <c r="ES188" s="2">
        <v>6.2</v>
      </c>
      <c r="ET188" s="2">
        <v>17.77</v>
      </c>
      <c r="EU188" s="2">
        <v>2.5099999999999998</v>
      </c>
      <c r="EV188" s="2">
        <v>9.4499999999999993</v>
      </c>
      <c r="EW188" s="2">
        <v>0.9</v>
      </c>
      <c r="EX188" s="2">
        <v>0.2</v>
      </c>
      <c r="EY188" s="2">
        <v>0</v>
      </c>
      <c r="EZ188" s="2"/>
      <c r="FA188" s="2"/>
      <c r="FB188" s="2"/>
      <c r="FC188" s="2"/>
      <c r="FD188" s="2"/>
      <c r="FE188" s="2"/>
      <c r="FF188" s="2"/>
      <c r="FG188" s="2"/>
      <c r="FH188" s="2"/>
      <c r="FI188" s="2"/>
      <c r="FJ188" s="2"/>
      <c r="FK188" s="2"/>
      <c r="FL188" s="2"/>
      <c r="FM188" s="2"/>
      <c r="FN188" s="2"/>
      <c r="FO188" s="2"/>
      <c r="FP188" s="2"/>
      <c r="FQ188" s="2">
        <v>0</v>
      </c>
      <c r="FR188" s="2">
        <f t="shared" si="233"/>
        <v>0</v>
      </c>
      <c r="FS188" s="2">
        <v>0</v>
      </c>
      <c r="FT188" s="2"/>
      <c r="FU188" s="2"/>
      <c r="FV188" s="2"/>
      <c r="FW188" s="2"/>
      <c r="FX188" s="2">
        <v>95</v>
      </c>
      <c r="FY188" s="2">
        <v>65</v>
      </c>
      <c r="FZ188" s="2"/>
      <c r="GA188" s="2" t="s">
        <v>6</v>
      </c>
      <c r="GB188" s="2"/>
      <c r="GC188" s="2"/>
      <c r="GD188" s="2">
        <v>0</v>
      </c>
      <c r="GE188" s="2"/>
      <c r="GF188" s="2">
        <v>-906572006</v>
      </c>
      <c r="GG188" s="2">
        <v>2</v>
      </c>
      <c r="GH188" s="2">
        <v>1</v>
      </c>
      <c r="GI188" s="2">
        <v>-2</v>
      </c>
      <c r="GJ188" s="2">
        <v>0</v>
      </c>
      <c r="GK188" s="2">
        <f>ROUND(R188*(R12)/100,2)</f>
        <v>0</v>
      </c>
      <c r="GL188" s="2">
        <f t="shared" si="234"/>
        <v>0</v>
      </c>
      <c r="GM188" s="2">
        <f t="shared" si="235"/>
        <v>27.82</v>
      </c>
      <c r="GN188" s="2">
        <f t="shared" si="236"/>
        <v>0</v>
      </c>
      <c r="GO188" s="2">
        <f t="shared" si="237"/>
        <v>27.82</v>
      </c>
      <c r="GP188" s="2">
        <f t="shared" si="238"/>
        <v>0</v>
      </c>
      <c r="GQ188" s="2"/>
      <c r="GR188" s="2">
        <v>0</v>
      </c>
      <c r="GS188" s="2">
        <v>3</v>
      </c>
      <c r="GT188" s="2">
        <v>0</v>
      </c>
      <c r="GU188" s="2" t="s">
        <v>6</v>
      </c>
      <c r="GV188" s="2">
        <f t="shared" si="239"/>
        <v>0</v>
      </c>
      <c r="GW188" s="2">
        <v>1</v>
      </c>
      <c r="GX188" s="2">
        <f t="shared" si="240"/>
        <v>0</v>
      </c>
      <c r="GY188" s="2"/>
      <c r="GZ188" s="2"/>
      <c r="HA188" s="2">
        <v>0</v>
      </c>
      <c r="HB188" s="2">
        <v>0</v>
      </c>
      <c r="HC188" s="2"/>
      <c r="HD188" s="2"/>
      <c r="HE188" s="2"/>
      <c r="HF188" s="2"/>
      <c r="HG188" s="2"/>
      <c r="HH188" s="2"/>
      <c r="HI188" s="2"/>
      <c r="HJ188" s="2"/>
      <c r="HK188" s="2"/>
      <c r="HL188" s="2"/>
      <c r="HM188" s="2"/>
      <c r="HN188" s="2"/>
      <c r="HO188" s="2"/>
      <c r="HP188" s="2"/>
      <c r="HQ188" s="2"/>
      <c r="HR188" s="2"/>
      <c r="HS188" s="2"/>
      <c r="HT188" s="2"/>
      <c r="HU188" s="2"/>
      <c r="HV188" s="2"/>
      <c r="HW188" s="2"/>
      <c r="HX188" s="2"/>
      <c r="HY188" s="2"/>
      <c r="HZ188" s="2"/>
      <c r="IA188" s="2"/>
      <c r="IB188" s="2"/>
      <c r="IC188" s="2"/>
      <c r="ID188" s="2"/>
      <c r="IE188" s="2"/>
      <c r="IF188" s="2"/>
      <c r="IG188" s="2"/>
      <c r="IH188" s="2"/>
      <c r="II188" s="2"/>
      <c r="IJ188" s="2"/>
      <c r="IK188" s="2">
        <v>0</v>
      </c>
      <c r="IL188" s="2"/>
      <c r="IM188" s="2"/>
      <c r="IN188" s="2"/>
      <c r="IO188" s="2"/>
      <c r="IP188" s="2"/>
      <c r="IQ188" s="2"/>
      <c r="IR188" s="2"/>
      <c r="IS188" s="2"/>
      <c r="IT188" s="2"/>
      <c r="IU188" s="2"/>
    </row>
    <row r="189" spans="1:255" x14ac:dyDescent="0.2">
      <c r="A189">
        <v>17</v>
      </c>
      <c r="B189">
        <v>1</v>
      </c>
      <c r="C189">
        <f>ROW(SmtRes!A326)</f>
        <v>326</v>
      </c>
      <c r="D189">
        <f>ROW(EtalonRes!A302)</f>
        <v>302</v>
      </c>
      <c r="E189" t="s">
        <v>307</v>
      </c>
      <c r="F189" t="s">
        <v>308</v>
      </c>
      <c r="G189" t="s">
        <v>309</v>
      </c>
      <c r="H189" t="s">
        <v>310</v>
      </c>
      <c r="I189">
        <v>2</v>
      </c>
      <c r="J189">
        <v>0</v>
      </c>
      <c r="O189">
        <f t="shared" si="204"/>
        <v>116.45</v>
      </c>
      <c r="P189">
        <f t="shared" si="205"/>
        <v>0</v>
      </c>
      <c r="Q189">
        <f t="shared" si="206"/>
        <v>76.02</v>
      </c>
      <c r="R189">
        <f t="shared" si="207"/>
        <v>10.74</v>
      </c>
      <c r="S189">
        <f t="shared" si="208"/>
        <v>40.43</v>
      </c>
      <c r="T189">
        <f t="shared" si="209"/>
        <v>0</v>
      </c>
      <c r="U189">
        <f t="shared" si="210"/>
        <v>0.54</v>
      </c>
      <c r="V189">
        <f t="shared" si="211"/>
        <v>0.12</v>
      </c>
      <c r="W189">
        <f t="shared" si="212"/>
        <v>0</v>
      </c>
      <c r="X189">
        <f t="shared" si="213"/>
        <v>48.61</v>
      </c>
      <c r="Y189">
        <f t="shared" si="214"/>
        <v>33.26</v>
      </c>
      <c r="AA189">
        <v>16687824</v>
      </c>
      <c r="AB189">
        <f t="shared" si="215"/>
        <v>8.1660000000000004</v>
      </c>
      <c r="AC189">
        <f>ROUND(((ES189*0)),6)</f>
        <v>0</v>
      </c>
      <c r="AD189">
        <f>ROUND(((((ET189*0.3))-((EU189*0.3)))+AE189),6)</f>
        <v>5.3310000000000004</v>
      </c>
      <c r="AE189">
        <f t="shared" si="241"/>
        <v>0.753</v>
      </c>
      <c r="AF189">
        <f t="shared" si="241"/>
        <v>2.835</v>
      </c>
      <c r="AG189">
        <f t="shared" si="219"/>
        <v>0</v>
      </c>
      <c r="AH189">
        <f t="shared" si="242"/>
        <v>0.27</v>
      </c>
      <c r="AI189">
        <f t="shared" si="242"/>
        <v>0.06</v>
      </c>
      <c r="AJ189">
        <f t="shared" si="221"/>
        <v>0</v>
      </c>
      <c r="AK189">
        <v>33.42</v>
      </c>
      <c r="AL189">
        <v>6.2</v>
      </c>
      <c r="AM189">
        <v>17.77</v>
      </c>
      <c r="AN189">
        <v>2.5099999999999998</v>
      </c>
      <c r="AO189">
        <v>9.4499999999999993</v>
      </c>
      <c r="AP189">
        <v>0</v>
      </c>
      <c r="AQ189">
        <v>0.9</v>
      </c>
      <c r="AR189">
        <v>0.2</v>
      </c>
      <c r="AS189">
        <v>0</v>
      </c>
      <c r="AT189">
        <v>95</v>
      </c>
      <c r="AU189">
        <v>65</v>
      </c>
      <c r="AV189">
        <v>1</v>
      </c>
      <c r="AW189">
        <v>1</v>
      </c>
      <c r="AZ189">
        <v>7.13</v>
      </c>
      <c r="BA189">
        <v>7.13</v>
      </c>
      <c r="BB189">
        <v>7.13</v>
      </c>
      <c r="BC189">
        <v>7.13</v>
      </c>
      <c r="BD189" t="s">
        <v>6</v>
      </c>
      <c r="BE189" t="s">
        <v>6</v>
      </c>
      <c r="BF189" t="s">
        <v>6</v>
      </c>
      <c r="BG189" t="s">
        <v>6</v>
      </c>
      <c r="BH189">
        <v>0</v>
      </c>
      <c r="BI189">
        <v>2</v>
      </c>
      <c r="BJ189" t="s">
        <v>311</v>
      </c>
      <c r="BM189">
        <v>108001</v>
      </c>
      <c r="BN189">
        <v>0</v>
      </c>
      <c r="BO189" t="s">
        <v>6</v>
      </c>
      <c r="BP189">
        <v>0</v>
      </c>
      <c r="BQ189">
        <v>3</v>
      </c>
      <c r="BR189">
        <v>0</v>
      </c>
      <c r="BS189">
        <v>7.13</v>
      </c>
      <c r="BT189">
        <v>1</v>
      </c>
      <c r="BU189">
        <v>1</v>
      </c>
      <c r="BV189">
        <v>1</v>
      </c>
      <c r="BW189">
        <v>1</v>
      </c>
      <c r="BX189">
        <v>1</v>
      </c>
      <c r="BY189" t="s">
        <v>6</v>
      </c>
      <c r="BZ189">
        <v>95</v>
      </c>
      <c r="CA189">
        <v>65</v>
      </c>
      <c r="CF189">
        <v>0</v>
      </c>
      <c r="CG189">
        <v>0</v>
      </c>
      <c r="CM189">
        <v>0</v>
      </c>
      <c r="CN189" t="s">
        <v>312</v>
      </c>
      <c r="CO189">
        <v>0</v>
      </c>
      <c r="CP189">
        <f t="shared" si="222"/>
        <v>116.44999999999999</v>
      </c>
      <c r="CQ189">
        <f t="shared" si="223"/>
        <v>0</v>
      </c>
      <c r="CR189">
        <f t="shared" si="224"/>
        <v>38.01003</v>
      </c>
      <c r="CS189">
        <f t="shared" si="225"/>
        <v>5.3688899999999995</v>
      </c>
      <c r="CT189">
        <f t="shared" si="226"/>
        <v>20.213549999999998</v>
      </c>
      <c r="CU189">
        <f t="shared" si="227"/>
        <v>0</v>
      </c>
      <c r="CV189">
        <f t="shared" si="228"/>
        <v>0.27</v>
      </c>
      <c r="CW189">
        <f t="shared" si="229"/>
        <v>0.06</v>
      </c>
      <c r="CX189">
        <f t="shared" si="230"/>
        <v>0</v>
      </c>
      <c r="CY189">
        <f t="shared" si="231"/>
        <v>48.611500000000007</v>
      </c>
      <c r="CZ189">
        <f t="shared" si="232"/>
        <v>33.2605</v>
      </c>
      <c r="DC189" t="s">
        <v>6</v>
      </c>
      <c r="DD189" t="s">
        <v>313</v>
      </c>
      <c r="DE189" t="s">
        <v>314</v>
      </c>
      <c r="DF189" t="s">
        <v>314</v>
      </c>
      <c r="DG189" t="s">
        <v>314</v>
      </c>
      <c r="DH189" t="s">
        <v>6</v>
      </c>
      <c r="DI189" t="s">
        <v>314</v>
      </c>
      <c r="DJ189" t="s">
        <v>314</v>
      </c>
      <c r="DK189" t="s">
        <v>6</v>
      </c>
      <c r="DL189" t="s">
        <v>6</v>
      </c>
      <c r="DM189" t="s">
        <v>6</v>
      </c>
      <c r="DN189">
        <v>0</v>
      </c>
      <c r="DO189">
        <v>0</v>
      </c>
      <c r="DP189">
        <v>1</v>
      </c>
      <c r="DQ189">
        <v>1</v>
      </c>
      <c r="DU189">
        <v>1013</v>
      </c>
      <c r="DV189" t="s">
        <v>310</v>
      </c>
      <c r="DW189" t="s">
        <v>310</v>
      </c>
      <c r="DX189">
        <v>1</v>
      </c>
      <c r="EE189">
        <v>16510370</v>
      </c>
      <c r="EF189">
        <v>3</v>
      </c>
      <c r="EG189" t="s">
        <v>315</v>
      </c>
      <c r="EH189">
        <v>0</v>
      </c>
      <c r="EI189" t="s">
        <v>6</v>
      </c>
      <c r="EJ189">
        <v>2</v>
      </c>
      <c r="EK189">
        <v>108001</v>
      </c>
      <c r="EL189" t="s">
        <v>316</v>
      </c>
      <c r="EM189" t="s">
        <v>317</v>
      </c>
      <c r="EO189" t="s">
        <v>318</v>
      </c>
      <c r="EQ189">
        <v>0</v>
      </c>
      <c r="ER189">
        <v>33.42</v>
      </c>
      <c r="ES189">
        <v>6.2</v>
      </c>
      <c r="ET189">
        <v>17.77</v>
      </c>
      <c r="EU189">
        <v>2.5099999999999998</v>
      </c>
      <c r="EV189">
        <v>9.4499999999999993</v>
      </c>
      <c r="EW189">
        <v>0.9</v>
      </c>
      <c r="EX189">
        <v>0.2</v>
      </c>
      <c r="EY189">
        <v>0</v>
      </c>
      <c r="FQ189">
        <v>0</v>
      </c>
      <c r="FR189">
        <f t="shared" si="233"/>
        <v>0</v>
      </c>
      <c r="FS189">
        <v>0</v>
      </c>
      <c r="FX189">
        <v>95</v>
      </c>
      <c r="FY189">
        <v>65</v>
      </c>
      <c r="GA189" t="s">
        <v>6</v>
      </c>
      <c r="GD189">
        <v>0</v>
      </c>
      <c r="GF189">
        <v>-906572006</v>
      </c>
      <c r="GG189">
        <v>1</v>
      </c>
      <c r="GH189">
        <v>1</v>
      </c>
      <c r="GI189">
        <v>4</v>
      </c>
      <c r="GJ189">
        <v>0</v>
      </c>
      <c r="GK189">
        <f>ROUND(R189*(S12)/100,2)</f>
        <v>0</v>
      </c>
      <c r="GL189">
        <f t="shared" si="234"/>
        <v>0</v>
      </c>
      <c r="GM189">
        <f t="shared" si="235"/>
        <v>198.32</v>
      </c>
      <c r="GN189">
        <f t="shared" si="236"/>
        <v>0</v>
      </c>
      <c r="GO189">
        <f t="shared" si="237"/>
        <v>198.32</v>
      </c>
      <c r="GP189">
        <f t="shared" si="238"/>
        <v>0</v>
      </c>
      <c r="GR189">
        <v>0</v>
      </c>
      <c r="GS189">
        <v>3</v>
      </c>
      <c r="GT189">
        <v>0</v>
      </c>
      <c r="GU189" t="s">
        <v>6</v>
      </c>
      <c r="GV189">
        <f t="shared" si="239"/>
        <v>0</v>
      </c>
      <c r="GW189">
        <v>1</v>
      </c>
      <c r="GX189">
        <f t="shared" si="240"/>
        <v>0</v>
      </c>
      <c r="HA189">
        <v>0</v>
      </c>
      <c r="HB189">
        <v>0</v>
      </c>
      <c r="IK189">
        <v>0</v>
      </c>
    </row>
    <row r="190" spans="1:255" x14ac:dyDescent="0.2">
      <c r="A190" s="2">
        <v>17</v>
      </c>
      <c r="B190" s="2">
        <v>1</v>
      </c>
      <c r="C190" s="2">
        <f>ROW(SmtRes!A331)</f>
        <v>331</v>
      </c>
      <c r="D190" s="2">
        <f>ROW(EtalonRes!A307)</f>
        <v>307</v>
      </c>
      <c r="E190" s="2" t="s">
        <v>319</v>
      </c>
      <c r="F190" s="2" t="s">
        <v>320</v>
      </c>
      <c r="G190" s="2" t="s">
        <v>321</v>
      </c>
      <c r="H190" s="2" t="s">
        <v>310</v>
      </c>
      <c r="I190" s="2">
        <v>5</v>
      </c>
      <c r="J190" s="2">
        <v>0</v>
      </c>
      <c r="K190" s="2"/>
      <c r="L190" s="2"/>
      <c r="M190" s="2"/>
      <c r="N190" s="2"/>
      <c r="O190" s="2">
        <f t="shared" si="204"/>
        <v>27.21</v>
      </c>
      <c r="P190" s="2">
        <f t="shared" si="205"/>
        <v>0</v>
      </c>
      <c r="Q190" s="2">
        <f t="shared" si="206"/>
        <v>0</v>
      </c>
      <c r="R190" s="2">
        <f t="shared" si="207"/>
        <v>0</v>
      </c>
      <c r="S190" s="2">
        <f t="shared" si="208"/>
        <v>27.21</v>
      </c>
      <c r="T190" s="2">
        <f t="shared" si="209"/>
        <v>0</v>
      </c>
      <c r="U190" s="2">
        <f t="shared" si="210"/>
        <v>3</v>
      </c>
      <c r="V190" s="2">
        <f t="shared" si="211"/>
        <v>0</v>
      </c>
      <c r="W190" s="2">
        <f t="shared" si="212"/>
        <v>0</v>
      </c>
      <c r="X190" s="2">
        <f t="shared" si="213"/>
        <v>25.03</v>
      </c>
      <c r="Y190" s="2">
        <f t="shared" si="214"/>
        <v>17.690000000000001</v>
      </c>
      <c r="Z190" s="2"/>
      <c r="AA190" s="2">
        <v>16687810</v>
      </c>
      <c r="AB190" s="2">
        <f t="shared" si="215"/>
        <v>5.4420000000000002</v>
      </c>
      <c r="AC190" s="2">
        <f>ROUND(((ES190*0)),6)</f>
        <v>0</v>
      </c>
      <c r="AD190" s="2">
        <f>ROUND(((((ET190*0.3))-((EU190*0.3)))+AE190),6)</f>
        <v>0</v>
      </c>
      <c r="AE190" s="2">
        <f t="shared" si="241"/>
        <v>0</v>
      </c>
      <c r="AF190" s="2">
        <f t="shared" si="241"/>
        <v>5.4420000000000002</v>
      </c>
      <c r="AG190" s="2">
        <f t="shared" si="219"/>
        <v>0</v>
      </c>
      <c r="AH190" s="2">
        <f t="shared" si="242"/>
        <v>0.6</v>
      </c>
      <c r="AI190" s="2">
        <f t="shared" si="242"/>
        <v>0</v>
      </c>
      <c r="AJ190" s="2">
        <f t="shared" si="221"/>
        <v>0</v>
      </c>
      <c r="AK190" s="2">
        <v>30.77</v>
      </c>
      <c r="AL190" s="2">
        <v>12.63</v>
      </c>
      <c r="AM190" s="2">
        <v>0</v>
      </c>
      <c r="AN190" s="2">
        <v>0</v>
      </c>
      <c r="AO190" s="2">
        <v>18.14</v>
      </c>
      <c r="AP190" s="2">
        <v>0</v>
      </c>
      <c r="AQ190" s="2">
        <v>2</v>
      </c>
      <c r="AR190" s="2">
        <v>0</v>
      </c>
      <c r="AS190" s="2">
        <v>0</v>
      </c>
      <c r="AT190" s="2">
        <v>92</v>
      </c>
      <c r="AU190" s="2">
        <v>65</v>
      </c>
      <c r="AV190" s="2">
        <v>1</v>
      </c>
      <c r="AW190" s="2">
        <v>1</v>
      </c>
      <c r="AX190" s="2"/>
      <c r="AY190" s="2"/>
      <c r="AZ190" s="2">
        <v>1</v>
      </c>
      <c r="BA190" s="2">
        <v>1</v>
      </c>
      <c r="BB190" s="2">
        <v>1</v>
      </c>
      <c r="BC190" s="2">
        <v>1</v>
      </c>
      <c r="BD190" s="2" t="s">
        <v>6</v>
      </c>
      <c r="BE190" s="2" t="s">
        <v>6</v>
      </c>
      <c r="BF190" s="2" t="s">
        <v>6</v>
      </c>
      <c r="BG190" s="2" t="s">
        <v>6</v>
      </c>
      <c r="BH190" s="2">
        <v>0</v>
      </c>
      <c r="BI190" s="2">
        <v>2</v>
      </c>
      <c r="BJ190" s="2" t="s">
        <v>322</v>
      </c>
      <c r="BK190" s="2"/>
      <c r="BL190" s="2"/>
      <c r="BM190" s="2">
        <v>110004</v>
      </c>
      <c r="BN190" s="2">
        <v>0</v>
      </c>
      <c r="BO190" s="2" t="s">
        <v>6</v>
      </c>
      <c r="BP190" s="2">
        <v>0</v>
      </c>
      <c r="BQ190" s="2">
        <v>3</v>
      </c>
      <c r="BR190" s="2">
        <v>0</v>
      </c>
      <c r="BS190" s="2">
        <v>1</v>
      </c>
      <c r="BT190" s="2">
        <v>1</v>
      </c>
      <c r="BU190" s="2">
        <v>1</v>
      </c>
      <c r="BV190" s="2">
        <v>1</v>
      </c>
      <c r="BW190" s="2">
        <v>1</v>
      </c>
      <c r="BX190" s="2">
        <v>1</v>
      </c>
      <c r="BY190" s="2" t="s">
        <v>6</v>
      </c>
      <c r="BZ190" s="2">
        <v>92</v>
      </c>
      <c r="CA190" s="2">
        <v>65</v>
      </c>
      <c r="CB190" s="2"/>
      <c r="CC190" s="2"/>
      <c r="CD190" s="2"/>
      <c r="CE190" s="2"/>
      <c r="CF190" s="2">
        <v>0</v>
      </c>
      <c r="CG190" s="2">
        <v>0</v>
      </c>
      <c r="CH190" s="2"/>
      <c r="CI190" s="2"/>
      <c r="CJ190" s="2"/>
      <c r="CK190" s="2"/>
      <c r="CL190" s="2"/>
      <c r="CM190" s="2">
        <v>0</v>
      </c>
      <c r="CN190" s="2" t="s">
        <v>312</v>
      </c>
      <c r="CO190" s="2">
        <v>0</v>
      </c>
      <c r="CP190" s="2">
        <f t="shared" si="222"/>
        <v>27.21</v>
      </c>
      <c r="CQ190" s="2">
        <f t="shared" si="223"/>
        <v>0</v>
      </c>
      <c r="CR190" s="2">
        <f t="shared" si="224"/>
        <v>0</v>
      </c>
      <c r="CS190" s="2">
        <f t="shared" si="225"/>
        <v>0</v>
      </c>
      <c r="CT190" s="2">
        <f t="shared" si="226"/>
        <v>5.4420000000000002</v>
      </c>
      <c r="CU190" s="2">
        <f t="shared" si="227"/>
        <v>0</v>
      </c>
      <c r="CV190" s="2">
        <f t="shared" si="228"/>
        <v>0.6</v>
      </c>
      <c r="CW190" s="2">
        <f t="shared" si="229"/>
        <v>0</v>
      </c>
      <c r="CX190" s="2">
        <f t="shared" si="230"/>
        <v>0</v>
      </c>
      <c r="CY190" s="2">
        <f t="shared" si="231"/>
        <v>25.033200000000001</v>
      </c>
      <c r="CZ190" s="2">
        <f t="shared" si="232"/>
        <v>17.686500000000002</v>
      </c>
      <c r="DA190" s="2"/>
      <c r="DB190" s="2"/>
      <c r="DC190" s="2" t="s">
        <v>6</v>
      </c>
      <c r="DD190" s="2" t="s">
        <v>313</v>
      </c>
      <c r="DE190" s="2" t="s">
        <v>314</v>
      </c>
      <c r="DF190" s="2" t="s">
        <v>314</v>
      </c>
      <c r="DG190" s="2" t="s">
        <v>314</v>
      </c>
      <c r="DH190" s="2" t="s">
        <v>6</v>
      </c>
      <c r="DI190" s="2" t="s">
        <v>314</v>
      </c>
      <c r="DJ190" s="2" t="s">
        <v>314</v>
      </c>
      <c r="DK190" s="2" t="s">
        <v>6</v>
      </c>
      <c r="DL190" s="2" t="s">
        <v>6</v>
      </c>
      <c r="DM190" s="2" t="s">
        <v>6</v>
      </c>
      <c r="DN190" s="2">
        <v>0</v>
      </c>
      <c r="DO190" s="2">
        <v>0</v>
      </c>
      <c r="DP190" s="2">
        <v>1</v>
      </c>
      <c r="DQ190" s="2">
        <v>1</v>
      </c>
      <c r="DR190" s="2"/>
      <c r="DS190" s="2"/>
      <c r="DT190" s="2"/>
      <c r="DU190" s="2">
        <v>1013</v>
      </c>
      <c r="DV190" s="2" t="s">
        <v>310</v>
      </c>
      <c r="DW190" s="2" t="s">
        <v>310</v>
      </c>
      <c r="DX190" s="2">
        <v>1</v>
      </c>
      <c r="DY190" s="2"/>
      <c r="DZ190" s="2"/>
      <c r="EA190" s="2"/>
      <c r="EB190" s="2"/>
      <c r="EC190" s="2"/>
      <c r="ED190" s="2"/>
      <c r="EE190" s="2">
        <v>16510374</v>
      </c>
      <c r="EF190" s="2">
        <v>3</v>
      </c>
      <c r="EG190" s="2" t="s">
        <v>315</v>
      </c>
      <c r="EH190" s="2">
        <v>0</v>
      </c>
      <c r="EI190" s="2" t="s">
        <v>6</v>
      </c>
      <c r="EJ190" s="2">
        <v>2</v>
      </c>
      <c r="EK190" s="2">
        <v>110004</v>
      </c>
      <c r="EL190" s="2" t="s">
        <v>323</v>
      </c>
      <c r="EM190" s="2" t="s">
        <v>324</v>
      </c>
      <c r="EN190" s="2"/>
      <c r="EO190" s="2" t="s">
        <v>318</v>
      </c>
      <c r="EP190" s="2"/>
      <c r="EQ190" s="2">
        <v>0</v>
      </c>
      <c r="ER190" s="2">
        <v>30.77</v>
      </c>
      <c r="ES190" s="2">
        <v>12.63</v>
      </c>
      <c r="ET190" s="2">
        <v>0</v>
      </c>
      <c r="EU190" s="2">
        <v>0</v>
      </c>
      <c r="EV190" s="2">
        <v>18.14</v>
      </c>
      <c r="EW190" s="2">
        <v>2</v>
      </c>
      <c r="EX190" s="2">
        <v>0</v>
      </c>
      <c r="EY190" s="2">
        <v>0</v>
      </c>
      <c r="EZ190" s="2"/>
      <c r="FA190" s="2"/>
      <c r="FB190" s="2"/>
      <c r="FC190" s="2"/>
      <c r="FD190" s="2"/>
      <c r="FE190" s="2"/>
      <c r="FF190" s="2"/>
      <c r="FG190" s="2"/>
      <c r="FH190" s="2"/>
      <c r="FI190" s="2"/>
      <c r="FJ190" s="2"/>
      <c r="FK190" s="2"/>
      <c r="FL190" s="2"/>
      <c r="FM190" s="2"/>
      <c r="FN190" s="2"/>
      <c r="FO190" s="2"/>
      <c r="FP190" s="2"/>
      <c r="FQ190" s="2">
        <v>0</v>
      </c>
      <c r="FR190" s="2">
        <f t="shared" si="233"/>
        <v>0</v>
      </c>
      <c r="FS190" s="2">
        <v>0</v>
      </c>
      <c r="FT190" s="2"/>
      <c r="FU190" s="2"/>
      <c r="FV190" s="2"/>
      <c r="FW190" s="2"/>
      <c r="FX190" s="2">
        <v>92</v>
      </c>
      <c r="FY190" s="2">
        <v>65</v>
      </c>
      <c r="FZ190" s="2"/>
      <c r="GA190" s="2" t="s">
        <v>6</v>
      </c>
      <c r="GB190" s="2"/>
      <c r="GC190" s="2"/>
      <c r="GD190" s="2">
        <v>0</v>
      </c>
      <c r="GE190" s="2"/>
      <c r="GF190" s="2">
        <v>-1597645418</v>
      </c>
      <c r="GG190" s="2">
        <v>2</v>
      </c>
      <c r="GH190" s="2">
        <v>1</v>
      </c>
      <c r="GI190" s="2">
        <v>-2</v>
      </c>
      <c r="GJ190" s="2">
        <v>0</v>
      </c>
      <c r="GK190" s="2">
        <f>ROUND(R190*(R12)/100,2)</f>
        <v>0</v>
      </c>
      <c r="GL190" s="2">
        <f t="shared" si="234"/>
        <v>0</v>
      </c>
      <c r="GM190" s="2">
        <f t="shared" si="235"/>
        <v>69.930000000000007</v>
      </c>
      <c r="GN190" s="2">
        <f t="shared" si="236"/>
        <v>0</v>
      </c>
      <c r="GO190" s="2">
        <f t="shared" si="237"/>
        <v>69.930000000000007</v>
      </c>
      <c r="GP190" s="2">
        <f t="shared" si="238"/>
        <v>0</v>
      </c>
      <c r="GQ190" s="2"/>
      <c r="GR190" s="2">
        <v>0</v>
      </c>
      <c r="GS190" s="2">
        <v>3</v>
      </c>
      <c r="GT190" s="2">
        <v>0</v>
      </c>
      <c r="GU190" s="2" t="s">
        <v>6</v>
      </c>
      <c r="GV190" s="2">
        <f t="shared" si="239"/>
        <v>0</v>
      </c>
      <c r="GW190" s="2">
        <v>1</v>
      </c>
      <c r="GX190" s="2">
        <f t="shared" si="240"/>
        <v>0</v>
      </c>
      <c r="GY190" s="2"/>
      <c r="GZ190" s="2"/>
      <c r="HA190" s="2">
        <v>0</v>
      </c>
      <c r="HB190" s="2">
        <v>0</v>
      </c>
      <c r="HC190" s="2"/>
      <c r="HD190" s="2"/>
      <c r="HE190" s="2"/>
      <c r="HF190" s="2"/>
      <c r="HG190" s="2"/>
      <c r="HH190" s="2"/>
      <c r="HI190" s="2"/>
      <c r="HJ190" s="2"/>
      <c r="HK190" s="2"/>
      <c r="HL190" s="2"/>
      <c r="HM190" s="2"/>
      <c r="HN190" s="2"/>
      <c r="HO190" s="2"/>
      <c r="HP190" s="2"/>
      <c r="HQ190" s="2"/>
      <c r="HR190" s="2"/>
      <c r="HS190" s="2"/>
      <c r="HT190" s="2"/>
      <c r="HU190" s="2"/>
      <c r="HV190" s="2"/>
      <c r="HW190" s="2"/>
      <c r="HX190" s="2"/>
      <c r="HY190" s="2"/>
      <c r="HZ190" s="2"/>
      <c r="IA190" s="2"/>
      <c r="IB190" s="2"/>
      <c r="IC190" s="2"/>
      <c r="ID190" s="2"/>
      <c r="IE190" s="2"/>
      <c r="IF190" s="2"/>
      <c r="IG190" s="2"/>
      <c r="IH190" s="2"/>
      <c r="II190" s="2"/>
      <c r="IJ190" s="2"/>
      <c r="IK190" s="2">
        <v>0</v>
      </c>
      <c r="IL190" s="2"/>
      <c r="IM190" s="2"/>
      <c r="IN190" s="2"/>
      <c r="IO190" s="2"/>
      <c r="IP190" s="2"/>
      <c r="IQ190" s="2"/>
      <c r="IR190" s="2"/>
      <c r="IS190" s="2"/>
      <c r="IT190" s="2"/>
      <c r="IU190" s="2"/>
    </row>
    <row r="191" spans="1:255" x14ac:dyDescent="0.2">
      <c r="A191">
        <v>17</v>
      </c>
      <c r="B191">
        <v>1</v>
      </c>
      <c r="C191">
        <f>ROW(SmtRes!A336)</f>
        <v>336</v>
      </c>
      <c r="D191">
        <f>ROW(EtalonRes!A312)</f>
        <v>312</v>
      </c>
      <c r="E191" t="s">
        <v>319</v>
      </c>
      <c r="F191" t="s">
        <v>320</v>
      </c>
      <c r="G191" t="s">
        <v>321</v>
      </c>
      <c r="H191" t="s">
        <v>310</v>
      </c>
      <c r="I191">
        <v>5</v>
      </c>
      <c r="J191">
        <v>0</v>
      </c>
      <c r="O191">
        <f t="shared" si="204"/>
        <v>194.01</v>
      </c>
      <c r="P191">
        <f t="shared" si="205"/>
        <v>0</v>
      </c>
      <c r="Q191">
        <f t="shared" si="206"/>
        <v>0</v>
      </c>
      <c r="R191">
        <f t="shared" si="207"/>
        <v>0</v>
      </c>
      <c r="S191">
        <f t="shared" si="208"/>
        <v>194.01</v>
      </c>
      <c r="T191">
        <f t="shared" si="209"/>
        <v>0</v>
      </c>
      <c r="U191">
        <f t="shared" si="210"/>
        <v>3</v>
      </c>
      <c r="V191">
        <f t="shared" si="211"/>
        <v>0</v>
      </c>
      <c r="W191">
        <f t="shared" si="212"/>
        <v>0</v>
      </c>
      <c r="X191">
        <f t="shared" si="213"/>
        <v>178.49</v>
      </c>
      <c r="Y191">
        <f t="shared" si="214"/>
        <v>126.11</v>
      </c>
      <c r="AA191">
        <v>16687824</v>
      </c>
      <c r="AB191">
        <f t="shared" si="215"/>
        <v>5.4420000000000002</v>
      </c>
      <c r="AC191">
        <f>ROUND(((ES191*0)),6)</f>
        <v>0</v>
      </c>
      <c r="AD191">
        <f>ROUND(((((ET191*0.3))-((EU191*0.3)))+AE191),6)</f>
        <v>0</v>
      </c>
      <c r="AE191">
        <f t="shared" si="241"/>
        <v>0</v>
      </c>
      <c r="AF191">
        <f t="shared" si="241"/>
        <v>5.4420000000000002</v>
      </c>
      <c r="AG191">
        <f t="shared" si="219"/>
        <v>0</v>
      </c>
      <c r="AH191">
        <f t="shared" si="242"/>
        <v>0.6</v>
      </c>
      <c r="AI191">
        <f t="shared" si="242"/>
        <v>0</v>
      </c>
      <c r="AJ191">
        <f t="shared" si="221"/>
        <v>0</v>
      </c>
      <c r="AK191">
        <v>30.77</v>
      </c>
      <c r="AL191">
        <v>12.63</v>
      </c>
      <c r="AM191">
        <v>0</v>
      </c>
      <c r="AN191">
        <v>0</v>
      </c>
      <c r="AO191">
        <v>18.14</v>
      </c>
      <c r="AP191">
        <v>0</v>
      </c>
      <c r="AQ191">
        <v>2</v>
      </c>
      <c r="AR191">
        <v>0</v>
      </c>
      <c r="AS191">
        <v>0</v>
      </c>
      <c r="AT191">
        <v>92</v>
      </c>
      <c r="AU191">
        <v>65</v>
      </c>
      <c r="AV191">
        <v>1</v>
      </c>
      <c r="AW191">
        <v>1</v>
      </c>
      <c r="AZ191">
        <v>7.13</v>
      </c>
      <c r="BA191">
        <v>7.13</v>
      </c>
      <c r="BB191">
        <v>7.13</v>
      </c>
      <c r="BC191">
        <v>7.13</v>
      </c>
      <c r="BD191" t="s">
        <v>6</v>
      </c>
      <c r="BE191" t="s">
        <v>6</v>
      </c>
      <c r="BF191" t="s">
        <v>6</v>
      </c>
      <c r="BG191" t="s">
        <v>6</v>
      </c>
      <c r="BH191">
        <v>0</v>
      </c>
      <c r="BI191">
        <v>2</v>
      </c>
      <c r="BJ191" t="s">
        <v>322</v>
      </c>
      <c r="BM191">
        <v>110004</v>
      </c>
      <c r="BN191">
        <v>0</v>
      </c>
      <c r="BO191" t="s">
        <v>6</v>
      </c>
      <c r="BP191">
        <v>0</v>
      </c>
      <c r="BQ191">
        <v>3</v>
      </c>
      <c r="BR191">
        <v>0</v>
      </c>
      <c r="BS191">
        <v>7.13</v>
      </c>
      <c r="BT191">
        <v>1</v>
      </c>
      <c r="BU191">
        <v>1</v>
      </c>
      <c r="BV191">
        <v>1</v>
      </c>
      <c r="BW191">
        <v>1</v>
      </c>
      <c r="BX191">
        <v>1</v>
      </c>
      <c r="BY191" t="s">
        <v>6</v>
      </c>
      <c r="BZ191">
        <v>92</v>
      </c>
      <c r="CA191">
        <v>65</v>
      </c>
      <c r="CF191">
        <v>0</v>
      </c>
      <c r="CG191">
        <v>0</v>
      </c>
      <c r="CM191">
        <v>0</v>
      </c>
      <c r="CN191" t="s">
        <v>312</v>
      </c>
      <c r="CO191">
        <v>0</v>
      </c>
      <c r="CP191">
        <f t="shared" si="222"/>
        <v>194.01</v>
      </c>
      <c r="CQ191">
        <f t="shared" si="223"/>
        <v>0</v>
      </c>
      <c r="CR191">
        <f t="shared" si="224"/>
        <v>0</v>
      </c>
      <c r="CS191">
        <f t="shared" si="225"/>
        <v>0</v>
      </c>
      <c r="CT191">
        <f t="shared" si="226"/>
        <v>38.801459999999999</v>
      </c>
      <c r="CU191">
        <f t="shared" si="227"/>
        <v>0</v>
      </c>
      <c r="CV191">
        <f t="shared" si="228"/>
        <v>0.6</v>
      </c>
      <c r="CW191">
        <f t="shared" si="229"/>
        <v>0</v>
      </c>
      <c r="CX191">
        <f t="shared" si="230"/>
        <v>0</v>
      </c>
      <c r="CY191">
        <f t="shared" si="231"/>
        <v>178.48919999999998</v>
      </c>
      <c r="CZ191">
        <f t="shared" si="232"/>
        <v>126.1065</v>
      </c>
      <c r="DC191" t="s">
        <v>6</v>
      </c>
      <c r="DD191" t="s">
        <v>313</v>
      </c>
      <c r="DE191" t="s">
        <v>314</v>
      </c>
      <c r="DF191" t="s">
        <v>314</v>
      </c>
      <c r="DG191" t="s">
        <v>314</v>
      </c>
      <c r="DH191" t="s">
        <v>6</v>
      </c>
      <c r="DI191" t="s">
        <v>314</v>
      </c>
      <c r="DJ191" t="s">
        <v>314</v>
      </c>
      <c r="DK191" t="s">
        <v>6</v>
      </c>
      <c r="DL191" t="s">
        <v>6</v>
      </c>
      <c r="DM191" t="s">
        <v>6</v>
      </c>
      <c r="DN191">
        <v>0</v>
      </c>
      <c r="DO191">
        <v>0</v>
      </c>
      <c r="DP191">
        <v>1</v>
      </c>
      <c r="DQ191">
        <v>1</v>
      </c>
      <c r="DU191">
        <v>1013</v>
      </c>
      <c r="DV191" t="s">
        <v>310</v>
      </c>
      <c r="DW191" t="s">
        <v>310</v>
      </c>
      <c r="DX191">
        <v>1</v>
      </c>
      <c r="EE191">
        <v>16510374</v>
      </c>
      <c r="EF191">
        <v>3</v>
      </c>
      <c r="EG191" t="s">
        <v>315</v>
      </c>
      <c r="EH191">
        <v>0</v>
      </c>
      <c r="EI191" t="s">
        <v>6</v>
      </c>
      <c r="EJ191">
        <v>2</v>
      </c>
      <c r="EK191">
        <v>110004</v>
      </c>
      <c r="EL191" t="s">
        <v>323</v>
      </c>
      <c r="EM191" t="s">
        <v>324</v>
      </c>
      <c r="EO191" t="s">
        <v>318</v>
      </c>
      <c r="EQ191">
        <v>0</v>
      </c>
      <c r="ER191">
        <v>30.77</v>
      </c>
      <c r="ES191">
        <v>12.63</v>
      </c>
      <c r="ET191">
        <v>0</v>
      </c>
      <c r="EU191">
        <v>0</v>
      </c>
      <c r="EV191">
        <v>18.14</v>
      </c>
      <c r="EW191">
        <v>2</v>
      </c>
      <c r="EX191">
        <v>0</v>
      </c>
      <c r="EY191">
        <v>0</v>
      </c>
      <c r="FQ191">
        <v>0</v>
      </c>
      <c r="FR191">
        <f t="shared" si="233"/>
        <v>0</v>
      </c>
      <c r="FS191">
        <v>0</v>
      </c>
      <c r="FX191">
        <v>92</v>
      </c>
      <c r="FY191">
        <v>65</v>
      </c>
      <c r="GA191" t="s">
        <v>6</v>
      </c>
      <c r="GD191">
        <v>0</v>
      </c>
      <c r="GF191">
        <v>-1597645418</v>
      </c>
      <c r="GG191">
        <v>1</v>
      </c>
      <c r="GH191">
        <v>1</v>
      </c>
      <c r="GI191">
        <v>4</v>
      </c>
      <c r="GJ191">
        <v>0</v>
      </c>
      <c r="GK191">
        <f>ROUND(R191*(S12)/100,2)</f>
        <v>0</v>
      </c>
      <c r="GL191">
        <f t="shared" si="234"/>
        <v>0</v>
      </c>
      <c r="GM191">
        <f t="shared" si="235"/>
        <v>498.61</v>
      </c>
      <c r="GN191">
        <f t="shared" si="236"/>
        <v>0</v>
      </c>
      <c r="GO191">
        <f t="shared" si="237"/>
        <v>498.61</v>
      </c>
      <c r="GP191">
        <f t="shared" si="238"/>
        <v>0</v>
      </c>
      <c r="GR191">
        <v>0</v>
      </c>
      <c r="GS191">
        <v>3</v>
      </c>
      <c r="GT191">
        <v>0</v>
      </c>
      <c r="GU191" t="s">
        <v>6</v>
      </c>
      <c r="GV191">
        <f t="shared" si="239"/>
        <v>0</v>
      </c>
      <c r="GW191">
        <v>1</v>
      </c>
      <c r="GX191">
        <f t="shared" si="240"/>
        <v>0</v>
      </c>
      <c r="HA191">
        <v>0</v>
      </c>
      <c r="HB191">
        <v>0</v>
      </c>
      <c r="IK191">
        <v>0</v>
      </c>
    </row>
    <row r="192" spans="1:255" x14ac:dyDescent="0.2">
      <c r="A192" s="2">
        <v>17</v>
      </c>
      <c r="B192" s="2">
        <v>1</v>
      </c>
      <c r="C192" s="2">
        <f>ROW(SmtRes!A343)</f>
        <v>343</v>
      </c>
      <c r="D192" s="2">
        <f>ROW(EtalonRes!A318)</f>
        <v>318</v>
      </c>
      <c r="E192" s="2" t="s">
        <v>325</v>
      </c>
      <c r="F192" s="2" t="s">
        <v>326</v>
      </c>
      <c r="G192" s="2" t="s">
        <v>327</v>
      </c>
      <c r="H192" s="2" t="s">
        <v>35</v>
      </c>
      <c r="I192" s="2">
        <f>ROUND(6/100,9)</f>
        <v>0.06</v>
      </c>
      <c r="J192" s="2">
        <v>0</v>
      </c>
      <c r="K192" s="2"/>
      <c r="L192" s="2"/>
      <c r="M192" s="2"/>
      <c r="N192" s="2"/>
      <c r="O192" s="2">
        <f t="shared" si="204"/>
        <v>12.41</v>
      </c>
      <c r="P192" s="2">
        <f t="shared" si="205"/>
        <v>3.09</v>
      </c>
      <c r="Q192" s="2">
        <f t="shared" si="206"/>
        <v>0.02</v>
      </c>
      <c r="R192" s="2">
        <f t="shared" si="207"/>
        <v>0.01</v>
      </c>
      <c r="S192" s="2">
        <f t="shared" si="208"/>
        <v>9.3000000000000007</v>
      </c>
      <c r="T192" s="2">
        <f t="shared" si="209"/>
        <v>0</v>
      </c>
      <c r="U192" s="2">
        <f t="shared" si="210"/>
        <v>0.97739999999999994</v>
      </c>
      <c r="V192" s="2">
        <f t="shared" si="211"/>
        <v>5.9999999999999995E-4</v>
      </c>
      <c r="W192" s="2">
        <f t="shared" si="212"/>
        <v>0</v>
      </c>
      <c r="X192" s="2">
        <f t="shared" si="213"/>
        <v>8.84</v>
      </c>
      <c r="Y192" s="2">
        <f t="shared" si="214"/>
        <v>6.05</v>
      </c>
      <c r="Z192" s="2"/>
      <c r="AA192" s="2">
        <v>16687810</v>
      </c>
      <c r="AB192" s="2">
        <f t="shared" si="215"/>
        <v>206.76</v>
      </c>
      <c r="AC192" s="2">
        <f t="shared" ref="AC192:AC213" si="243">ROUND((ES192),6)</f>
        <v>51.53</v>
      </c>
      <c r="AD192" s="2">
        <f t="shared" ref="AD192:AD213" si="244">ROUND((((ET192)-(EU192))+AE192),6)</f>
        <v>0.31</v>
      </c>
      <c r="AE192" s="2">
        <f t="shared" ref="AE192:AE213" si="245">ROUND((EU192),6)</f>
        <v>0.14000000000000001</v>
      </c>
      <c r="AF192" s="2">
        <f t="shared" ref="AF192:AF213" si="246">ROUND((EV192),6)</f>
        <v>154.91999999999999</v>
      </c>
      <c r="AG192" s="2">
        <f t="shared" si="219"/>
        <v>0</v>
      </c>
      <c r="AH192" s="2">
        <f t="shared" ref="AH192:AH213" si="247">(EW192)</f>
        <v>16.29</v>
      </c>
      <c r="AI192" s="2">
        <f t="shared" ref="AI192:AI213" si="248">(EX192)</f>
        <v>0.01</v>
      </c>
      <c r="AJ192" s="2">
        <f t="shared" si="221"/>
        <v>0</v>
      </c>
      <c r="AK192" s="2">
        <v>206.76</v>
      </c>
      <c r="AL192" s="2">
        <v>51.53</v>
      </c>
      <c r="AM192" s="2">
        <v>0.31</v>
      </c>
      <c r="AN192" s="2">
        <v>0.14000000000000001</v>
      </c>
      <c r="AO192" s="2">
        <v>154.91999999999999</v>
      </c>
      <c r="AP192" s="2">
        <v>0</v>
      </c>
      <c r="AQ192" s="2">
        <v>16.29</v>
      </c>
      <c r="AR192" s="2">
        <v>0.01</v>
      </c>
      <c r="AS192" s="2">
        <v>0</v>
      </c>
      <c r="AT192" s="2">
        <v>95</v>
      </c>
      <c r="AU192" s="2">
        <v>65</v>
      </c>
      <c r="AV192" s="2">
        <v>1</v>
      </c>
      <c r="AW192" s="2">
        <v>1</v>
      </c>
      <c r="AX192" s="2"/>
      <c r="AY192" s="2"/>
      <c r="AZ192" s="2">
        <v>1</v>
      </c>
      <c r="BA192" s="2">
        <v>1</v>
      </c>
      <c r="BB192" s="2">
        <v>1</v>
      </c>
      <c r="BC192" s="2">
        <v>1</v>
      </c>
      <c r="BD192" s="2" t="s">
        <v>6</v>
      </c>
      <c r="BE192" s="2" t="s">
        <v>6</v>
      </c>
      <c r="BF192" s="2" t="s">
        <v>6</v>
      </c>
      <c r="BG192" s="2" t="s">
        <v>6</v>
      </c>
      <c r="BH192" s="2">
        <v>0</v>
      </c>
      <c r="BI192" s="2">
        <v>2</v>
      </c>
      <c r="BJ192" s="2" t="s">
        <v>328</v>
      </c>
      <c r="BK192" s="2"/>
      <c r="BL192" s="2"/>
      <c r="BM192" s="2">
        <v>108001</v>
      </c>
      <c r="BN192" s="2">
        <v>0</v>
      </c>
      <c r="BO192" s="2" t="s">
        <v>6</v>
      </c>
      <c r="BP192" s="2">
        <v>0</v>
      </c>
      <c r="BQ192" s="2">
        <v>3</v>
      </c>
      <c r="BR192" s="2">
        <v>0</v>
      </c>
      <c r="BS192" s="2">
        <v>1</v>
      </c>
      <c r="BT192" s="2">
        <v>1</v>
      </c>
      <c r="BU192" s="2">
        <v>1</v>
      </c>
      <c r="BV192" s="2">
        <v>1</v>
      </c>
      <c r="BW192" s="2">
        <v>1</v>
      </c>
      <c r="BX192" s="2">
        <v>1</v>
      </c>
      <c r="BY192" s="2" t="s">
        <v>6</v>
      </c>
      <c r="BZ192" s="2">
        <v>95</v>
      </c>
      <c r="CA192" s="2">
        <v>65</v>
      </c>
      <c r="CB192" s="2"/>
      <c r="CC192" s="2"/>
      <c r="CD192" s="2"/>
      <c r="CE192" s="2"/>
      <c r="CF192" s="2">
        <v>0</v>
      </c>
      <c r="CG192" s="2">
        <v>0</v>
      </c>
      <c r="CH192" s="2"/>
      <c r="CI192" s="2"/>
      <c r="CJ192" s="2"/>
      <c r="CK192" s="2"/>
      <c r="CL192" s="2"/>
      <c r="CM192" s="2">
        <v>0</v>
      </c>
      <c r="CN192" s="2" t="s">
        <v>6</v>
      </c>
      <c r="CO192" s="2">
        <v>0</v>
      </c>
      <c r="CP192" s="2">
        <f t="shared" si="222"/>
        <v>12.41</v>
      </c>
      <c r="CQ192" s="2">
        <f t="shared" si="223"/>
        <v>51.53</v>
      </c>
      <c r="CR192" s="2">
        <f t="shared" si="224"/>
        <v>0.31</v>
      </c>
      <c r="CS192" s="2">
        <f t="shared" si="225"/>
        <v>0.14000000000000001</v>
      </c>
      <c r="CT192" s="2">
        <f t="shared" si="226"/>
        <v>154.91999999999999</v>
      </c>
      <c r="CU192" s="2">
        <f t="shared" si="227"/>
        <v>0</v>
      </c>
      <c r="CV192" s="2">
        <f t="shared" si="228"/>
        <v>16.29</v>
      </c>
      <c r="CW192" s="2">
        <f t="shared" si="229"/>
        <v>0.01</v>
      </c>
      <c r="CX192" s="2">
        <f t="shared" si="230"/>
        <v>0</v>
      </c>
      <c r="CY192" s="2">
        <f t="shared" si="231"/>
        <v>8.8445</v>
      </c>
      <c r="CZ192" s="2">
        <f t="shared" si="232"/>
        <v>6.0514999999999999</v>
      </c>
      <c r="DA192" s="2"/>
      <c r="DB192" s="2"/>
      <c r="DC192" s="2" t="s">
        <v>6</v>
      </c>
      <c r="DD192" s="2" t="s">
        <v>6</v>
      </c>
      <c r="DE192" s="2" t="s">
        <v>6</v>
      </c>
      <c r="DF192" s="2" t="s">
        <v>6</v>
      </c>
      <c r="DG192" s="2" t="s">
        <v>6</v>
      </c>
      <c r="DH192" s="2" t="s">
        <v>6</v>
      </c>
      <c r="DI192" s="2" t="s">
        <v>6</v>
      </c>
      <c r="DJ192" s="2" t="s">
        <v>6</v>
      </c>
      <c r="DK192" s="2" t="s">
        <v>6</v>
      </c>
      <c r="DL192" s="2" t="s">
        <v>6</v>
      </c>
      <c r="DM192" s="2" t="s">
        <v>6</v>
      </c>
      <c r="DN192" s="2">
        <v>0</v>
      </c>
      <c r="DO192" s="2">
        <v>0</v>
      </c>
      <c r="DP192" s="2">
        <v>1</v>
      </c>
      <c r="DQ192" s="2">
        <v>1</v>
      </c>
      <c r="DR192" s="2"/>
      <c r="DS192" s="2"/>
      <c r="DT192" s="2"/>
      <c r="DU192" s="2">
        <v>1003</v>
      </c>
      <c r="DV192" s="2" t="s">
        <v>35</v>
      </c>
      <c r="DW192" s="2" t="s">
        <v>35</v>
      </c>
      <c r="DX192" s="2">
        <v>100</v>
      </c>
      <c r="DY192" s="2"/>
      <c r="DZ192" s="2"/>
      <c r="EA192" s="2"/>
      <c r="EB192" s="2"/>
      <c r="EC192" s="2"/>
      <c r="ED192" s="2"/>
      <c r="EE192" s="2">
        <v>16510370</v>
      </c>
      <c r="EF192" s="2">
        <v>3</v>
      </c>
      <c r="EG192" s="2" t="s">
        <v>315</v>
      </c>
      <c r="EH192" s="2">
        <v>0</v>
      </c>
      <c r="EI192" s="2" t="s">
        <v>6</v>
      </c>
      <c r="EJ192" s="2">
        <v>2</v>
      </c>
      <c r="EK192" s="2">
        <v>108001</v>
      </c>
      <c r="EL192" s="2" t="s">
        <v>316</v>
      </c>
      <c r="EM192" s="2" t="s">
        <v>317</v>
      </c>
      <c r="EN192" s="2"/>
      <c r="EO192" s="2" t="s">
        <v>6</v>
      </c>
      <c r="EP192" s="2"/>
      <c r="EQ192" s="2">
        <v>0</v>
      </c>
      <c r="ER192" s="2">
        <v>206.76</v>
      </c>
      <c r="ES192" s="2">
        <v>51.53</v>
      </c>
      <c r="ET192" s="2">
        <v>0.31</v>
      </c>
      <c r="EU192" s="2">
        <v>0.14000000000000001</v>
      </c>
      <c r="EV192" s="2">
        <v>154.91999999999999</v>
      </c>
      <c r="EW192" s="2">
        <v>16.29</v>
      </c>
      <c r="EX192" s="2">
        <v>0.01</v>
      </c>
      <c r="EY192" s="2">
        <v>0</v>
      </c>
      <c r="EZ192" s="2"/>
      <c r="FA192" s="2"/>
      <c r="FB192" s="2"/>
      <c r="FC192" s="2"/>
      <c r="FD192" s="2"/>
      <c r="FE192" s="2"/>
      <c r="FF192" s="2"/>
      <c r="FG192" s="2"/>
      <c r="FH192" s="2"/>
      <c r="FI192" s="2"/>
      <c r="FJ192" s="2"/>
      <c r="FK192" s="2"/>
      <c r="FL192" s="2"/>
      <c r="FM192" s="2"/>
      <c r="FN192" s="2"/>
      <c r="FO192" s="2"/>
      <c r="FP192" s="2"/>
      <c r="FQ192" s="2">
        <v>0</v>
      </c>
      <c r="FR192" s="2">
        <f t="shared" si="233"/>
        <v>0</v>
      </c>
      <c r="FS192" s="2">
        <v>0</v>
      </c>
      <c r="FT192" s="2"/>
      <c r="FU192" s="2"/>
      <c r="FV192" s="2"/>
      <c r="FW192" s="2"/>
      <c r="FX192" s="2">
        <v>95</v>
      </c>
      <c r="FY192" s="2">
        <v>65</v>
      </c>
      <c r="FZ192" s="2"/>
      <c r="GA192" s="2" t="s">
        <v>6</v>
      </c>
      <c r="GB192" s="2"/>
      <c r="GC192" s="2"/>
      <c r="GD192" s="2">
        <v>0</v>
      </c>
      <c r="GE192" s="2"/>
      <c r="GF192" s="2">
        <v>-1776686347</v>
      </c>
      <c r="GG192" s="2">
        <v>2</v>
      </c>
      <c r="GH192" s="2">
        <v>1</v>
      </c>
      <c r="GI192" s="2">
        <v>-2</v>
      </c>
      <c r="GJ192" s="2">
        <v>0</v>
      </c>
      <c r="GK192" s="2">
        <f>ROUND(R192*(R12)/100,2)</f>
        <v>0</v>
      </c>
      <c r="GL192" s="2">
        <f t="shared" si="234"/>
        <v>0</v>
      </c>
      <c r="GM192" s="2">
        <f t="shared" si="235"/>
        <v>27.3</v>
      </c>
      <c r="GN192" s="2">
        <f t="shared" si="236"/>
        <v>0</v>
      </c>
      <c r="GO192" s="2">
        <f t="shared" si="237"/>
        <v>27.3</v>
      </c>
      <c r="GP192" s="2">
        <f t="shared" si="238"/>
        <v>0</v>
      </c>
      <c r="GQ192" s="2"/>
      <c r="GR192" s="2">
        <v>0</v>
      </c>
      <c r="GS192" s="2">
        <v>3</v>
      </c>
      <c r="GT192" s="2">
        <v>0</v>
      </c>
      <c r="GU192" s="2" t="s">
        <v>6</v>
      </c>
      <c r="GV192" s="2">
        <f t="shared" si="239"/>
        <v>0</v>
      </c>
      <c r="GW192" s="2">
        <v>1</v>
      </c>
      <c r="GX192" s="2">
        <f t="shared" si="240"/>
        <v>0</v>
      </c>
      <c r="GY192" s="2"/>
      <c r="GZ192" s="2"/>
      <c r="HA192" s="2">
        <v>0</v>
      </c>
      <c r="HB192" s="2">
        <v>0</v>
      </c>
      <c r="HC192" s="2"/>
      <c r="HD192" s="2"/>
      <c r="HE192" s="2"/>
      <c r="HF192" s="2"/>
      <c r="HG192" s="2"/>
      <c r="HH192" s="2"/>
      <c r="HI192" s="2"/>
      <c r="HJ192" s="2"/>
      <c r="HK192" s="2"/>
      <c r="HL192" s="2"/>
      <c r="HM192" s="2"/>
      <c r="HN192" s="2"/>
      <c r="HO192" s="2"/>
      <c r="HP192" s="2"/>
      <c r="HQ192" s="2"/>
      <c r="HR192" s="2"/>
      <c r="HS192" s="2"/>
      <c r="HT192" s="2"/>
      <c r="HU192" s="2"/>
      <c r="HV192" s="2"/>
      <c r="HW192" s="2"/>
      <c r="HX192" s="2"/>
      <c r="HY192" s="2"/>
      <c r="HZ192" s="2"/>
      <c r="IA192" s="2"/>
      <c r="IB192" s="2"/>
      <c r="IC192" s="2"/>
      <c r="ID192" s="2"/>
      <c r="IE192" s="2"/>
      <c r="IF192" s="2"/>
      <c r="IG192" s="2"/>
      <c r="IH192" s="2"/>
      <c r="II192" s="2"/>
      <c r="IJ192" s="2"/>
      <c r="IK192" s="2">
        <v>0</v>
      </c>
      <c r="IL192" s="2"/>
      <c r="IM192" s="2"/>
      <c r="IN192" s="2"/>
      <c r="IO192" s="2"/>
      <c r="IP192" s="2"/>
      <c r="IQ192" s="2"/>
      <c r="IR192" s="2"/>
      <c r="IS192" s="2"/>
      <c r="IT192" s="2"/>
      <c r="IU192" s="2"/>
    </row>
    <row r="193" spans="1:255" x14ac:dyDescent="0.2">
      <c r="A193">
        <v>17</v>
      </c>
      <c r="B193">
        <v>1</v>
      </c>
      <c r="C193">
        <f>ROW(SmtRes!A350)</f>
        <v>350</v>
      </c>
      <c r="D193">
        <f>ROW(EtalonRes!A324)</f>
        <v>324</v>
      </c>
      <c r="E193" t="s">
        <v>325</v>
      </c>
      <c r="F193" t="s">
        <v>326</v>
      </c>
      <c r="G193" t="s">
        <v>327</v>
      </c>
      <c r="H193" t="s">
        <v>35</v>
      </c>
      <c r="I193">
        <f>ROUND(6/100,9)</f>
        <v>0.06</v>
      </c>
      <c r="J193">
        <v>0</v>
      </c>
      <c r="O193">
        <f t="shared" si="204"/>
        <v>88.44</v>
      </c>
      <c r="P193">
        <f t="shared" si="205"/>
        <v>22.04</v>
      </c>
      <c r="Q193">
        <f t="shared" si="206"/>
        <v>0.13</v>
      </c>
      <c r="R193">
        <f t="shared" si="207"/>
        <v>0.06</v>
      </c>
      <c r="S193">
        <f t="shared" si="208"/>
        <v>66.27</v>
      </c>
      <c r="T193">
        <f t="shared" si="209"/>
        <v>0</v>
      </c>
      <c r="U193">
        <f t="shared" si="210"/>
        <v>0.97739999999999994</v>
      </c>
      <c r="V193">
        <f t="shared" si="211"/>
        <v>5.9999999999999995E-4</v>
      </c>
      <c r="W193">
        <f t="shared" si="212"/>
        <v>0</v>
      </c>
      <c r="X193">
        <f t="shared" si="213"/>
        <v>63.01</v>
      </c>
      <c r="Y193">
        <f t="shared" si="214"/>
        <v>43.11</v>
      </c>
      <c r="AA193">
        <v>16687824</v>
      </c>
      <c r="AB193">
        <f t="shared" si="215"/>
        <v>206.76</v>
      </c>
      <c r="AC193">
        <f t="shared" si="243"/>
        <v>51.53</v>
      </c>
      <c r="AD193">
        <f t="shared" si="244"/>
        <v>0.31</v>
      </c>
      <c r="AE193">
        <f t="shared" si="245"/>
        <v>0.14000000000000001</v>
      </c>
      <c r="AF193">
        <f t="shared" si="246"/>
        <v>154.91999999999999</v>
      </c>
      <c r="AG193">
        <f t="shared" si="219"/>
        <v>0</v>
      </c>
      <c r="AH193">
        <f t="shared" si="247"/>
        <v>16.29</v>
      </c>
      <c r="AI193">
        <f t="shared" si="248"/>
        <v>0.01</v>
      </c>
      <c r="AJ193">
        <f t="shared" si="221"/>
        <v>0</v>
      </c>
      <c r="AK193">
        <v>206.76</v>
      </c>
      <c r="AL193">
        <v>51.53</v>
      </c>
      <c r="AM193">
        <v>0.31</v>
      </c>
      <c r="AN193">
        <v>0.14000000000000001</v>
      </c>
      <c r="AO193">
        <v>154.91999999999999</v>
      </c>
      <c r="AP193">
        <v>0</v>
      </c>
      <c r="AQ193">
        <v>16.29</v>
      </c>
      <c r="AR193">
        <v>0.01</v>
      </c>
      <c r="AS193">
        <v>0</v>
      </c>
      <c r="AT193">
        <v>95</v>
      </c>
      <c r="AU193">
        <v>65</v>
      </c>
      <c r="AV193">
        <v>1</v>
      </c>
      <c r="AW193">
        <v>1</v>
      </c>
      <c r="AZ193">
        <v>7.13</v>
      </c>
      <c r="BA193">
        <v>7.13</v>
      </c>
      <c r="BB193">
        <v>7.13</v>
      </c>
      <c r="BC193">
        <v>7.13</v>
      </c>
      <c r="BD193" t="s">
        <v>6</v>
      </c>
      <c r="BE193" t="s">
        <v>6</v>
      </c>
      <c r="BF193" t="s">
        <v>6</v>
      </c>
      <c r="BG193" t="s">
        <v>6</v>
      </c>
      <c r="BH193">
        <v>0</v>
      </c>
      <c r="BI193">
        <v>2</v>
      </c>
      <c r="BJ193" t="s">
        <v>328</v>
      </c>
      <c r="BM193">
        <v>108001</v>
      </c>
      <c r="BN193">
        <v>0</v>
      </c>
      <c r="BO193" t="s">
        <v>6</v>
      </c>
      <c r="BP193">
        <v>0</v>
      </c>
      <c r="BQ193">
        <v>3</v>
      </c>
      <c r="BR193">
        <v>0</v>
      </c>
      <c r="BS193">
        <v>7.13</v>
      </c>
      <c r="BT193">
        <v>1</v>
      </c>
      <c r="BU193">
        <v>1</v>
      </c>
      <c r="BV193">
        <v>1</v>
      </c>
      <c r="BW193">
        <v>1</v>
      </c>
      <c r="BX193">
        <v>1</v>
      </c>
      <c r="BY193" t="s">
        <v>6</v>
      </c>
      <c r="BZ193">
        <v>95</v>
      </c>
      <c r="CA193">
        <v>65</v>
      </c>
      <c r="CF193">
        <v>0</v>
      </c>
      <c r="CG193">
        <v>0</v>
      </c>
      <c r="CM193">
        <v>0</v>
      </c>
      <c r="CN193" t="s">
        <v>6</v>
      </c>
      <c r="CO193">
        <v>0</v>
      </c>
      <c r="CP193">
        <f t="shared" si="222"/>
        <v>88.44</v>
      </c>
      <c r="CQ193">
        <f t="shared" si="223"/>
        <v>367.40890000000002</v>
      </c>
      <c r="CR193">
        <f t="shared" si="224"/>
        <v>2.2103000000000002</v>
      </c>
      <c r="CS193">
        <f t="shared" si="225"/>
        <v>0.99820000000000009</v>
      </c>
      <c r="CT193">
        <f t="shared" si="226"/>
        <v>1104.5795999999998</v>
      </c>
      <c r="CU193">
        <f t="shared" si="227"/>
        <v>0</v>
      </c>
      <c r="CV193">
        <f t="shared" si="228"/>
        <v>16.29</v>
      </c>
      <c r="CW193">
        <f t="shared" si="229"/>
        <v>0.01</v>
      </c>
      <c r="CX193">
        <f t="shared" si="230"/>
        <v>0</v>
      </c>
      <c r="CY193">
        <f t="shared" si="231"/>
        <v>63.013499999999993</v>
      </c>
      <c r="CZ193">
        <f t="shared" si="232"/>
        <v>43.1145</v>
      </c>
      <c r="DC193" t="s">
        <v>6</v>
      </c>
      <c r="DD193" t="s">
        <v>6</v>
      </c>
      <c r="DE193" t="s">
        <v>6</v>
      </c>
      <c r="DF193" t="s">
        <v>6</v>
      </c>
      <c r="DG193" t="s">
        <v>6</v>
      </c>
      <c r="DH193" t="s">
        <v>6</v>
      </c>
      <c r="DI193" t="s">
        <v>6</v>
      </c>
      <c r="DJ193" t="s">
        <v>6</v>
      </c>
      <c r="DK193" t="s">
        <v>6</v>
      </c>
      <c r="DL193" t="s">
        <v>6</v>
      </c>
      <c r="DM193" t="s">
        <v>6</v>
      </c>
      <c r="DN193">
        <v>0</v>
      </c>
      <c r="DO193">
        <v>0</v>
      </c>
      <c r="DP193">
        <v>1</v>
      </c>
      <c r="DQ193">
        <v>1</v>
      </c>
      <c r="DU193">
        <v>1003</v>
      </c>
      <c r="DV193" t="s">
        <v>35</v>
      </c>
      <c r="DW193" t="s">
        <v>35</v>
      </c>
      <c r="DX193">
        <v>100</v>
      </c>
      <c r="EE193">
        <v>16510370</v>
      </c>
      <c r="EF193">
        <v>3</v>
      </c>
      <c r="EG193" t="s">
        <v>315</v>
      </c>
      <c r="EH193">
        <v>0</v>
      </c>
      <c r="EI193" t="s">
        <v>6</v>
      </c>
      <c r="EJ193">
        <v>2</v>
      </c>
      <c r="EK193">
        <v>108001</v>
      </c>
      <c r="EL193" t="s">
        <v>316</v>
      </c>
      <c r="EM193" t="s">
        <v>317</v>
      </c>
      <c r="EO193" t="s">
        <v>6</v>
      </c>
      <c r="EQ193">
        <v>0</v>
      </c>
      <c r="ER193">
        <v>206.76</v>
      </c>
      <c r="ES193">
        <v>51.53</v>
      </c>
      <c r="ET193">
        <v>0.31</v>
      </c>
      <c r="EU193">
        <v>0.14000000000000001</v>
      </c>
      <c r="EV193">
        <v>154.91999999999999</v>
      </c>
      <c r="EW193">
        <v>16.29</v>
      </c>
      <c r="EX193">
        <v>0.01</v>
      </c>
      <c r="EY193">
        <v>0</v>
      </c>
      <c r="FQ193">
        <v>0</v>
      </c>
      <c r="FR193">
        <f t="shared" si="233"/>
        <v>0</v>
      </c>
      <c r="FS193">
        <v>0</v>
      </c>
      <c r="FX193">
        <v>95</v>
      </c>
      <c r="FY193">
        <v>65</v>
      </c>
      <c r="GA193" t="s">
        <v>6</v>
      </c>
      <c r="GD193">
        <v>0</v>
      </c>
      <c r="GF193">
        <v>-1776686347</v>
      </c>
      <c r="GG193">
        <v>1</v>
      </c>
      <c r="GH193">
        <v>1</v>
      </c>
      <c r="GI193">
        <v>4</v>
      </c>
      <c r="GJ193">
        <v>0</v>
      </c>
      <c r="GK193">
        <f>ROUND(R193*(S12)/100,2)</f>
        <v>0</v>
      </c>
      <c r="GL193">
        <f t="shared" si="234"/>
        <v>0</v>
      </c>
      <c r="GM193">
        <f t="shared" si="235"/>
        <v>194.56</v>
      </c>
      <c r="GN193">
        <f t="shared" si="236"/>
        <v>0</v>
      </c>
      <c r="GO193">
        <f t="shared" si="237"/>
        <v>194.56</v>
      </c>
      <c r="GP193">
        <f t="shared" si="238"/>
        <v>0</v>
      </c>
      <c r="GR193">
        <v>0</v>
      </c>
      <c r="GS193">
        <v>3</v>
      </c>
      <c r="GT193">
        <v>0</v>
      </c>
      <c r="GU193" t="s">
        <v>6</v>
      </c>
      <c r="GV193">
        <f t="shared" si="239"/>
        <v>0</v>
      </c>
      <c r="GW193">
        <v>1</v>
      </c>
      <c r="GX193">
        <f t="shared" si="240"/>
        <v>0</v>
      </c>
      <c r="HA193">
        <v>0</v>
      </c>
      <c r="HB193">
        <v>0</v>
      </c>
      <c r="IK193">
        <v>0</v>
      </c>
    </row>
    <row r="194" spans="1:255" x14ac:dyDescent="0.2">
      <c r="A194" s="2">
        <v>18</v>
      </c>
      <c r="B194" s="2">
        <v>1</v>
      </c>
      <c r="C194" s="2">
        <v>342</v>
      </c>
      <c r="D194" s="2"/>
      <c r="E194" s="2" t="s">
        <v>329</v>
      </c>
      <c r="F194" s="2" t="s">
        <v>330</v>
      </c>
      <c r="G194" s="2" t="s">
        <v>331</v>
      </c>
      <c r="H194" s="2" t="s">
        <v>35</v>
      </c>
      <c r="I194" s="2">
        <f>I192*J194</f>
        <v>0.06</v>
      </c>
      <c r="J194" s="2">
        <v>1</v>
      </c>
      <c r="K194" s="2"/>
      <c r="L194" s="2"/>
      <c r="M194" s="2"/>
      <c r="N194" s="2"/>
      <c r="O194" s="2">
        <f t="shared" si="204"/>
        <v>16.2</v>
      </c>
      <c r="P194" s="2">
        <f t="shared" si="205"/>
        <v>16.2</v>
      </c>
      <c r="Q194" s="2">
        <f t="shared" si="206"/>
        <v>0</v>
      </c>
      <c r="R194" s="2">
        <f t="shared" si="207"/>
        <v>0</v>
      </c>
      <c r="S194" s="2">
        <f t="shared" si="208"/>
        <v>0</v>
      </c>
      <c r="T194" s="2">
        <f t="shared" si="209"/>
        <v>0</v>
      </c>
      <c r="U194" s="2">
        <f t="shared" si="210"/>
        <v>0</v>
      </c>
      <c r="V194" s="2">
        <f t="shared" si="211"/>
        <v>0</v>
      </c>
      <c r="W194" s="2">
        <f t="shared" si="212"/>
        <v>0</v>
      </c>
      <c r="X194" s="2">
        <f t="shared" si="213"/>
        <v>0</v>
      </c>
      <c r="Y194" s="2">
        <f t="shared" si="214"/>
        <v>0</v>
      </c>
      <c r="Z194" s="2"/>
      <c r="AA194" s="2">
        <v>16687810</v>
      </c>
      <c r="AB194" s="2">
        <f t="shared" si="215"/>
        <v>270</v>
      </c>
      <c r="AC194" s="2">
        <f t="shared" si="243"/>
        <v>270</v>
      </c>
      <c r="AD194" s="2">
        <f t="shared" si="244"/>
        <v>0</v>
      </c>
      <c r="AE194" s="2">
        <f t="shared" si="245"/>
        <v>0</v>
      </c>
      <c r="AF194" s="2">
        <f t="shared" si="246"/>
        <v>0</v>
      </c>
      <c r="AG194" s="2">
        <f t="shared" si="219"/>
        <v>0</v>
      </c>
      <c r="AH194" s="2">
        <f t="shared" si="247"/>
        <v>0</v>
      </c>
      <c r="AI194" s="2">
        <f t="shared" si="248"/>
        <v>0</v>
      </c>
      <c r="AJ194" s="2">
        <f t="shared" si="221"/>
        <v>0</v>
      </c>
      <c r="AK194" s="2">
        <v>270</v>
      </c>
      <c r="AL194" s="2">
        <v>270</v>
      </c>
      <c r="AM194" s="2">
        <v>0</v>
      </c>
      <c r="AN194" s="2">
        <v>0</v>
      </c>
      <c r="AO194" s="2">
        <v>0</v>
      </c>
      <c r="AP194" s="2">
        <v>0</v>
      </c>
      <c r="AQ194" s="2">
        <v>0</v>
      </c>
      <c r="AR194" s="2">
        <v>0</v>
      </c>
      <c r="AS194" s="2">
        <v>0</v>
      </c>
      <c r="AT194" s="2">
        <v>95</v>
      </c>
      <c r="AU194" s="2">
        <v>65</v>
      </c>
      <c r="AV194" s="2">
        <v>1</v>
      </c>
      <c r="AW194" s="2">
        <v>1</v>
      </c>
      <c r="AX194" s="2"/>
      <c r="AY194" s="2"/>
      <c r="AZ194" s="2">
        <v>1</v>
      </c>
      <c r="BA194" s="2">
        <v>1</v>
      </c>
      <c r="BB194" s="2">
        <v>1</v>
      </c>
      <c r="BC194" s="2">
        <v>1</v>
      </c>
      <c r="BD194" s="2" t="s">
        <v>6</v>
      </c>
      <c r="BE194" s="2" t="s">
        <v>6</v>
      </c>
      <c r="BF194" s="2" t="s">
        <v>6</v>
      </c>
      <c r="BG194" s="2" t="s">
        <v>6</v>
      </c>
      <c r="BH194" s="2">
        <v>3</v>
      </c>
      <c r="BI194" s="2">
        <v>2</v>
      </c>
      <c r="BJ194" s="2" t="s">
        <v>332</v>
      </c>
      <c r="BK194" s="2"/>
      <c r="BL194" s="2"/>
      <c r="BM194" s="2">
        <v>108001</v>
      </c>
      <c r="BN194" s="2">
        <v>0</v>
      </c>
      <c r="BO194" s="2" t="s">
        <v>6</v>
      </c>
      <c r="BP194" s="2">
        <v>0</v>
      </c>
      <c r="BQ194" s="2">
        <v>3</v>
      </c>
      <c r="BR194" s="2">
        <v>0</v>
      </c>
      <c r="BS194" s="2">
        <v>1</v>
      </c>
      <c r="BT194" s="2">
        <v>1</v>
      </c>
      <c r="BU194" s="2">
        <v>1</v>
      </c>
      <c r="BV194" s="2">
        <v>1</v>
      </c>
      <c r="BW194" s="2">
        <v>1</v>
      </c>
      <c r="BX194" s="2">
        <v>1</v>
      </c>
      <c r="BY194" s="2" t="s">
        <v>6</v>
      </c>
      <c r="BZ194" s="2">
        <v>95</v>
      </c>
      <c r="CA194" s="2">
        <v>65</v>
      </c>
      <c r="CB194" s="2"/>
      <c r="CC194" s="2"/>
      <c r="CD194" s="2"/>
      <c r="CE194" s="2"/>
      <c r="CF194" s="2">
        <v>0</v>
      </c>
      <c r="CG194" s="2">
        <v>0</v>
      </c>
      <c r="CH194" s="2"/>
      <c r="CI194" s="2"/>
      <c r="CJ194" s="2"/>
      <c r="CK194" s="2"/>
      <c r="CL194" s="2"/>
      <c r="CM194" s="2">
        <v>0</v>
      </c>
      <c r="CN194" s="2" t="s">
        <v>6</v>
      </c>
      <c r="CO194" s="2">
        <v>0</v>
      </c>
      <c r="CP194" s="2">
        <f t="shared" si="222"/>
        <v>16.2</v>
      </c>
      <c r="CQ194" s="2">
        <f t="shared" si="223"/>
        <v>270</v>
      </c>
      <c r="CR194" s="2">
        <f t="shared" si="224"/>
        <v>0</v>
      </c>
      <c r="CS194" s="2">
        <f t="shared" si="225"/>
        <v>0</v>
      </c>
      <c r="CT194" s="2">
        <f t="shared" si="226"/>
        <v>0</v>
      </c>
      <c r="CU194" s="2">
        <f t="shared" si="227"/>
        <v>0</v>
      </c>
      <c r="CV194" s="2">
        <f t="shared" si="228"/>
        <v>0</v>
      </c>
      <c r="CW194" s="2">
        <f t="shared" si="229"/>
        <v>0</v>
      </c>
      <c r="CX194" s="2">
        <f t="shared" si="230"/>
        <v>0</v>
      </c>
      <c r="CY194" s="2">
        <f t="shared" si="231"/>
        <v>0</v>
      </c>
      <c r="CZ194" s="2">
        <f t="shared" si="232"/>
        <v>0</v>
      </c>
      <c r="DA194" s="2"/>
      <c r="DB194" s="2"/>
      <c r="DC194" s="2" t="s">
        <v>6</v>
      </c>
      <c r="DD194" s="2" t="s">
        <v>6</v>
      </c>
      <c r="DE194" s="2" t="s">
        <v>6</v>
      </c>
      <c r="DF194" s="2" t="s">
        <v>6</v>
      </c>
      <c r="DG194" s="2" t="s">
        <v>6</v>
      </c>
      <c r="DH194" s="2" t="s">
        <v>6</v>
      </c>
      <c r="DI194" s="2" t="s">
        <v>6</v>
      </c>
      <c r="DJ194" s="2" t="s">
        <v>6</v>
      </c>
      <c r="DK194" s="2" t="s">
        <v>6</v>
      </c>
      <c r="DL194" s="2" t="s">
        <v>6</v>
      </c>
      <c r="DM194" s="2" t="s">
        <v>6</v>
      </c>
      <c r="DN194" s="2">
        <v>0</v>
      </c>
      <c r="DO194" s="2">
        <v>0</v>
      </c>
      <c r="DP194" s="2">
        <v>1</v>
      </c>
      <c r="DQ194" s="2">
        <v>1</v>
      </c>
      <c r="DR194" s="2"/>
      <c r="DS194" s="2"/>
      <c r="DT194" s="2"/>
      <c r="DU194" s="2">
        <v>1003</v>
      </c>
      <c r="DV194" s="2" t="s">
        <v>35</v>
      </c>
      <c r="DW194" s="2" t="s">
        <v>35</v>
      </c>
      <c r="DX194" s="2">
        <v>100</v>
      </c>
      <c r="DY194" s="2"/>
      <c r="DZ194" s="2"/>
      <c r="EA194" s="2"/>
      <c r="EB194" s="2"/>
      <c r="EC194" s="2"/>
      <c r="ED194" s="2"/>
      <c r="EE194" s="2">
        <v>16510370</v>
      </c>
      <c r="EF194" s="2">
        <v>3</v>
      </c>
      <c r="EG194" s="2" t="s">
        <v>315</v>
      </c>
      <c r="EH194" s="2">
        <v>0</v>
      </c>
      <c r="EI194" s="2" t="s">
        <v>6</v>
      </c>
      <c r="EJ194" s="2">
        <v>2</v>
      </c>
      <c r="EK194" s="2">
        <v>108001</v>
      </c>
      <c r="EL194" s="2" t="s">
        <v>316</v>
      </c>
      <c r="EM194" s="2" t="s">
        <v>317</v>
      </c>
      <c r="EN194" s="2"/>
      <c r="EO194" s="2" t="s">
        <v>6</v>
      </c>
      <c r="EP194" s="2"/>
      <c r="EQ194" s="2">
        <v>0</v>
      </c>
      <c r="ER194" s="2">
        <v>270</v>
      </c>
      <c r="ES194" s="2">
        <v>270</v>
      </c>
      <c r="ET194" s="2">
        <v>0</v>
      </c>
      <c r="EU194" s="2">
        <v>0</v>
      </c>
      <c r="EV194" s="2">
        <v>0</v>
      </c>
      <c r="EW194" s="2">
        <v>0</v>
      </c>
      <c r="EX194" s="2">
        <v>0</v>
      </c>
      <c r="EY194" s="2"/>
      <c r="EZ194" s="2"/>
      <c r="FA194" s="2"/>
      <c r="FB194" s="2"/>
      <c r="FC194" s="2"/>
      <c r="FD194" s="2"/>
      <c r="FE194" s="2"/>
      <c r="FF194" s="2"/>
      <c r="FG194" s="2"/>
      <c r="FH194" s="2"/>
      <c r="FI194" s="2"/>
      <c r="FJ194" s="2"/>
      <c r="FK194" s="2"/>
      <c r="FL194" s="2"/>
      <c r="FM194" s="2"/>
      <c r="FN194" s="2"/>
      <c r="FO194" s="2"/>
      <c r="FP194" s="2"/>
      <c r="FQ194" s="2">
        <v>0</v>
      </c>
      <c r="FR194" s="2">
        <f t="shared" si="233"/>
        <v>0</v>
      </c>
      <c r="FS194" s="2">
        <v>0</v>
      </c>
      <c r="FT194" s="2"/>
      <c r="FU194" s="2"/>
      <c r="FV194" s="2"/>
      <c r="FW194" s="2"/>
      <c r="FX194" s="2">
        <v>95</v>
      </c>
      <c r="FY194" s="2">
        <v>65</v>
      </c>
      <c r="FZ194" s="2"/>
      <c r="GA194" s="2" t="s">
        <v>6</v>
      </c>
      <c r="GB194" s="2"/>
      <c r="GC194" s="2"/>
      <c r="GD194" s="2">
        <v>0</v>
      </c>
      <c r="GE194" s="2"/>
      <c r="GF194" s="2">
        <v>-1186909430</v>
      </c>
      <c r="GG194" s="2">
        <v>2</v>
      </c>
      <c r="GH194" s="2">
        <v>1</v>
      </c>
      <c r="GI194" s="2">
        <v>-2</v>
      </c>
      <c r="GJ194" s="2">
        <v>0</v>
      </c>
      <c r="GK194" s="2">
        <f>ROUND(R194*(R12)/100,2)</f>
        <v>0</v>
      </c>
      <c r="GL194" s="2">
        <f t="shared" si="234"/>
        <v>0</v>
      </c>
      <c r="GM194" s="2">
        <f t="shared" si="235"/>
        <v>16.2</v>
      </c>
      <c r="GN194" s="2">
        <f t="shared" si="236"/>
        <v>0</v>
      </c>
      <c r="GO194" s="2">
        <f t="shared" si="237"/>
        <v>16.2</v>
      </c>
      <c r="GP194" s="2">
        <f t="shared" si="238"/>
        <v>0</v>
      </c>
      <c r="GQ194" s="2"/>
      <c r="GR194" s="2">
        <v>0</v>
      </c>
      <c r="GS194" s="2">
        <v>3</v>
      </c>
      <c r="GT194" s="2">
        <v>0</v>
      </c>
      <c r="GU194" s="2" t="s">
        <v>6</v>
      </c>
      <c r="GV194" s="2">
        <f t="shared" si="239"/>
        <v>0</v>
      </c>
      <c r="GW194" s="2">
        <v>1</v>
      </c>
      <c r="GX194" s="2">
        <f t="shared" si="240"/>
        <v>0</v>
      </c>
      <c r="GY194" s="2"/>
      <c r="GZ194" s="2"/>
      <c r="HA194" s="2">
        <v>0</v>
      </c>
      <c r="HB194" s="2">
        <v>0</v>
      </c>
      <c r="HC194" s="2"/>
      <c r="HD194" s="2"/>
      <c r="HE194" s="2"/>
      <c r="HF194" s="2"/>
      <c r="HG194" s="2"/>
      <c r="HH194" s="2"/>
      <c r="HI194" s="2"/>
      <c r="HJ194" s="2"/>
      <c r="HK194" s="2"/>
      <c r="HL194" s="2"/>
      <c r="HM194" s="2"/>
      <c r="HN194" s="2"/>
      <c r="HO194" s="2"/>
      <c r="HP194" s="2"/>
      <c r="HQ194" s="2"/>
      <c r="HR194" s="2"/>
      <c r="HS194" s="2"/>
      <c r="HT194" s="2"/>
      <c r="HU194" s="2"/>
      <c r="HV194" s="2"/>
      <c r="HW194" s="2"/>
      <c r="HX194" s="2"/>
      <c r="HY194" s="2"/>
      <c r="HZ194" s="2"/>
      <c r="IA194" s="2"/>
      <c r="IB194" s="2"/>
      <c r="IC194" s="2"/>
      <c r="ID194" s="2"/>
      <c r="IE194" s="2"/>
      <c r="IF194" s="2"/>
      <c r="IG194" s="2"/>
      <c r="IH194" s="2"/>
      <c r="II194" s="2"/>
      <c r="IJ194" s="2"/>
      <c r="IK194" s="2">
        <v>0</v>
      </c>
      <c r="IL194" s="2"/>
      <c r="IM194" s="2"/>
      <c r="IN194" s="2"/>
      <c r="IO194" s="2"/>
      <c r="IP194" s="2"/>
      <c r="IQ194" s="2"/>
      <c r="IR194" s="2"/>
      <c r="IS194" s="2"/>
      <c r="IT194" s="2"/>
      <c r="IU194" s="2"/>
    </row>
    <row r="195" spans="1:255" x14ac:dyDescent="0.2">
      <c r="A195">
        <v>18</v>
      </c>
      <c r="B195">
        <v>1</v>
      </c>
      <c r="C195">
        <v>349</v>
      </c>
      <c r="E195" t="s">
        <v>329</v>
      </c>
      <c r="F195" t="s">
        <v>330</v>
      </c>
      <c r="G195" t="s">
        <v>331</v>
      </c>
      <c r="H195" t="s">
        <v>35</v>
      </c>
      <c r="I195">
        <f>I193*J195</f>
        <v>0.06</v>
      </c>
      <c r="J195">
        <v>1</v>
      </c>
      <c r="O195">
        <f t="shared" si="204"/>
        <v>115.51</v>
      </c>
      <c r="P195">
        <f t="shared" si="205"/>
        <v>115.51</v>
      </c>
      <c r="Q195">
        <f t="shared" si="206"/>
        <v>0</v>
      </c>
      <c r="R195">
        <f t="shared" si="207"/>
        <v>0</v>
      </c>
      <c r="S195">
        <f t="shared" si="208"/>
        <v>0</v>
      </c>
      <c r="T195">
        <f t="shared" si="209"/>
        <v>0</v>
      </c>
      <c r="U195">
        <f t="shared" si="210"/>
        <v>0</v>
      </c>
      <c r="V195">
        <f t="shared" si="211"/>
        <v>0</v>
      </c>
      <c r="W195">
        <f t="shared" si="212"/>
        <v>0</v>
      </c>
      <c r="X195">
        <f t="shared" si="213"/>
        <v>0</v>
      </c>
      <c r="Y195">
        <f t="shared" si="214"/>
        <v>0</v>
      </c>
      <c r="AA195">
        <v>16687824</v>
      </c>
      <c r="AB195">
        <f t="shared" si="215"/>
        <v>270</v>
      </c>
      <c r="AC195">
        <f t="shared" si="243"/>
        <v>270</v>
      </c>
      <c r="AD195">
        <f t="shared" si="244"/>
        <v>0</v>
      </c>
      <c r="AE195">
        <f t="shared" si="245"/>
        <v>0</v>
      </c>
      <c r="AF195">
        <f t="shared" si="246"/>
        <v>0</v>
      </c>
      <c r="AG195">
        <f t="shared" si="219"/>
        <v>0</v>
      </c>
      <c r="AH195">
        <f t="shared" si="247"/>
        <v>0</v>
      </c>
      <c r="AI195">
        <f t="shared" si="248"/>
        <v>0</v>
      </c>
      <c r="AJ195">
        <f t="shared" si="221"/>
        <v>0</v>
      </c>
      <c r="AK195">
        <v>270</v>
      </c>
      <c r="AL195">
        <v>270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95</v>
      </c>
      <c r="AU195">
        <v>65</v>
      </c>
      <c r="AV195">
        <v>1</v>
      </c>
      <c r="AW195">
        <v>1</v>
      </c>
      <c r="AZ195">
        <v>7.13</v>
      </c>
      <c r="BA195">
        <v>1</v>
      </c>
      <c r="BB195">
        <v>1</v>
      </c>
      <c r="BC195">
        <v>7.13</v>
      </c>
      <c r="BD195" t="s">
        <v>6</v>
      </c>
      <c r="BE195" t="s">
        <v>6</v>
      </c>
      <c r="BF195" t="s">
        <v>6</v>
      </c>
      <c r="BG195" t="s">
        <v>6</v>
      </c>
      <c r="BH195">
        <v>3</v>
      </c>
      <c r="BI195">
        <v>2</v>
      </c>
      <c r="BJ195" t="s">
        <v>332</v>
      </c>
      <c r="BM195">
        <v>108001</v>
      </c>
      <c r="BN195">
        <v>0</v>
      </c>
      <c r="BO195" t="s">
        <v>6</v>
      </c>
      <c r="BP195">
        <v>0</v>
      </c>
      <c r="BQ195">
        <v>3</v>
      </c>
      <c r="BR195">
        <v>0</v>
      </c>
      <c r="BS195">
        <v>1</v>
      </c>
      <c r="BT195">
        <v>1</v>
      </c>
      <c r="BU195">
        <v>1</v>
      </c>
      <c r="BV195">
        <v>1</v>
      </c>
      <c r="BW195">
        <v>1</v>
      </c>
      <c r="BX195">
        <v>1</v>
      </c>
      <c r="BY195" t="s">
        <v>6</v>
      </c>
      <c r="BZ195">
        <v>95</v>
      </c>
      <c r="CA195">
        <v>65</v>
      </c>
      <c r="CF195">
        <v>0</v>
      </c>
      <c r="CG195">
        <v>0</v>
      </c>
      <c r="CM195">
        <v>0</v>
      </c>
      <c r="CN195" t="s">
        <v>6</v>
      </c>
      <c r="CO195">
        <v>0</v>
      </c>
      <c r="CP195">
        <f t="shared" si="222"/>
        <v>115.51</v>
      </c>
      <c r="CQ195">
        <f t="shared" si="223"/>
        <v>1925.1</v>
      </c>
      <c r="CR195">
        <f t="shared" si="224"/>
        <v>0</v>
      </c>
      <c r="CS195">
        <f t="shared" si="225"/>
        <v>0</v>
      </c>
      <c r="CT195">
        <f t="shared" si="226"/>
        <v>0</v>
      </c>
      <c r="CU195">
        <f t="shared" si="227"/>
        <v>0</v>
      </c>
      <c r="CV195">
        <f t="shared" si="228"/>
        <v>0</v>
      </c>
      <c r="CW195">
        <f t="shared" si="229"/>
        <v>0</v>
      </c>
      <c r="CX195">
        <f t="shared" si="230"/>
        <v>0</v>
      </c>
      <c r="CY195">
        <f t="shared" si="231"/>
        <v>0</v>
      </c>
      <c r="CZ195">
        <f t="shared" si="232"/>
        <v>0</v>
      </c>
      <c r="DC195" t="s">
        <v>6</v>
      </c>
      <c r="DD195" t="s">
        <v>6</v>
      </c>
      <c r="DE195" t="s">
        <v>6</v>
      </c>
      <c r="DF195" t="s">
        <v>6</v>
      </c>
      <c r="DG195" t="s">
        <v>6</v>
      </c>
      <c r="DH195" t="s">
        <v>6</v>
      </c>
      <c r="DI195" t="s">
        <v>6</v>
      </c>
      <c r="DJ195" t="s">
        <v>6</v>
      </c>
      <c r="DK195" t="s">
        <v>6</v>
      </c>
      <c r="DL195" t="s">
        <v>6</v>
      </c>
      <c r="DM195" t="s">
        <v>6</v>
      </c>
      <c r="DN195">
        <v>0</v>
      </c>
      <c r="DO195">
        <v>0</v>
      </c>
      <c r="DP195">
        <v>1</v>
      </c>
      <c r="DQ195">
        <v>1</v>
      </c>
      <c r="DU195">
        <v>1003</v>
      </c>
      <c r="DV195" t="s">
        <v>35</v>
      </c>
      <c r="DW195" t="s">
        <v>35</v>
      </c>
      <c r="DX195">
        <v>100</v>
      </c>
      <c r="EE195">
        <v>16510370</v>
      </c>
      <c r="EF195">
        <v>3</v>
      </c>
      <c r="EG195" t="s">
        <v>315</v>
      </c>
      <c r="EH195">
        <v>0</v>
      </c>
      <c r="EI195" t="s">
        <v>6</v>
      </c>
      <c r="EJ195">
        <v>2</v>
      </c>
      <c r="EK195">
        <v>108001</v>
      </c>
      <c r="EL195" t="s">
        <v>316</v>
      </c>
      <c r="EM195" t="s">
        <v>317</v>
      </c>
      <c r="EO195" t="s">
        <v>6</v>
      </c>
      <c r="EQ195">
        <v>0</v>
      </c>
      <c r="ER195">
        <v>270</v>
      </c>
      <c r="ES195">
        <v>270</v>
      </c>
      <c r="ET195">
        <v>0</v>
      </c>
      <c r="EU195">
        <v>0</v>
      </c>
      <c r="EV195">
        <v>0</v>
      </c>
      <c r="EW195">
        <v>0</v>
      </c>
      <c r="EX195">
        <v>0</v>
      </c>
      <c r="FQ195">
        <v>0</v>
      </c>
      <c r="FR195">
        <f t="shared" si="233"/>
        <v>0</v>
      </c>
      <c r="FS195">
        <v>0</v>
      </c>
      <c r="FX195">
        <v>95</v>
      </c>
      <c r="FY195">
        <v>65</v>
      </c>
      <c r="GA195" t="s">
        <v>6</v>
      </c>
      <c r="GD195">
        <v>0</v>
      </c>
      <c r="GF195">
        <v>-1186909430</v>
      </c>
      <c r="GG195">
        <v>1</v>
      </c>
      <c r="GH195">
        <v>1</v>
      </c>
      <c r="GI195">
        <v>4</v>
      </c>
      <c r="GJ195">
        <v>0</v>
      </c>
      <c r="GK195">
        <f>ROUND(R195*(S12)/100,2)</f>
        <v>0</v>
      </c>
      <c r="GL195">
        <f t="shared" si="234"/>
        <v>0</v>
      </c>
      <c r="GM195">
        <f t="shared" si="235"/>
        <v>115.51</v>
      </c>
      <c r="GN195">
        <f t="shared" si="236"/>
        <v>0</v>
      </c>
      <c r="GO195">
        <f t="shared" si="237"/>
        <v>115.51</v>
      </c>
      <c r="GP195">
        <f t="shared" si="238"/>
        <v>0</v>
      </c>
      <c r="GR195">
        <v>0</v>
      </c>
      <c r="GS195">
        <v>3</v>
      </c>
      <c r="GT195">
        <v>0</v>
      </c>
      <c r="GU195" t="s">
        <v>6</v>
      </c>
      <c r="GV195">
        <f t="shared" si="239"/>
        <v>0</v>
      </c>
      <c r="GW195">
        <v>1</v>
      </c>
      <c r="GX195">
        <f t="shared" si="240"/>
        <v>0</v>
      </c>
      <c r="HA195">
        <v>0</v>
      </c>
      <c r="HB195">
        <v>0</v>
      </c>
      <c r="IK195">
        <v>0</v>
      </c>
    </row>
    <row r="196" spans="1:255" x14ac:dyDescent="0.2">
      <c r="A196" s="2">
        <v>17</v>
      </c>
      <c r="B196" s="2">
        <v>1</v>
      </c>
      <c r="C196" s="2">
        <f>ROW(SmtRes!A359)</f>
        <v>359</v>
      </c>
      <c r="D196" s="2">
        <f>ROW(EtalonRes!A332)</f>
        <v>332</v>
      </c>
      <c r="E196" s="2" t="s">
        <v>333</v>
      </c>
      <c r="F196" s="2" t="s">
        <v>334</v>
      </c>
      <c r="G196" s="2" t="s">
        <v>335</v>
      </c>
      <c r="H196" s="2" t="s">
        <v>35</v>
      </c>
      <c r="I196" s="2">
        <f>ROUND(7/100,9)</f>
        <v>7.0000000000000007E-2</v>
      </c>
      <c r="J196" s="2">
        <v>0</v>
      </c>
      <c r="K196" s="2"/>
      <c r="L196" s="2"/>
      <c r="M196" s="2"/>
      <c r="N196" s="2"/>
      <c r="O196" s="2">
        <f t="shared" si="204"/>
        <v>2.88</v>
      </c>
      <c r="P196" s="2">
        <f t="shared" si="205"/>
        <v>0.9</v>
      </c>
      <c r="Q196" s="2">
        <f t="shared" si="206"/>
        <v>0.12</v>
      </c>
      <c r="R196" s="2">
        <f t="shared" si="207"/>
        <v>0.02</v>
      </c>
      <c r="S196" s="2">
        <f t="shared" si="208"/>
        <v>1.86</v>
      </c>
      <c r="T196" s="2">
        <f t="shared" si="209"/>
        <v>0</v>
      </c>
      <c r="U196" s="2">
        <f t="shared" si="210"/>
        <v>0.19740000000000002</v>
      </c>
      <c r="V196" s="2">
        <f t="shared" si="211"/>
        <v>1.4000000000000002E-3</v>
      </c>
      <c r="W196" s="2">
        <f t="shared" si="212"/>
        <v>0</v>
      </c>
      <c r="X196" s="2">
        <f t="shared" si="213"/>
        <v>1.79</v>
      </c>
      <c r="Y196" s="2">
        <f t="shared" si="214"/>
        <v>1.22</v>
      </c>
      <c r="Z196" s="2"/>
      <c r="AA196" s="2">
        <v>16687810</v>
      </c>
      <c r="AB196" s="2">
        <f t="shared" si="215"/>
        <v>41.11</v>
      </c>
      <c r="AC196" s="2">
        <f t="shared" si="243"/>
        <v>12.82</v>
      </c>
      <c r="AD196" s="2">
        <f t="shared" si="244"/>
        <v>1.78</v>
      </c>
      <c r="AE196" s="2">
        <f t="shared" si="245"/>
        <v>0.26</v>
      </c>
      <c r="AF196" s="2">
        <f t="shared" si="246"/>
        <v>26.51</v>
      </c>
      <c r="AG196" s="2">
        <f t="shared" si="219"/>
        <v>0</v>
      </c>
      <c r="AH196" s="2">
        <f t="shared" si="247"/>
        <v>2.82</v>
      </c>
      <c r="AI196" s="2">
        <f t="shared" si="248"/>
        <v>0.02</v>
      </c>
      <c r="AJ196" s="2">
        <f t="shared" si="221"/>
        <v>0</v>
      </c>
      <c r="AK196" s="2">
        <v>41.11</v>
      </c>
      <c r="AL196" s="2">
        <v>12.82</v>
      </c>
      <c r="AM196" s="2">
        <v>1.78</v>
      </c>
      <c r="AN196" s="2">
        <v>0.26</v>
      </c>
      <c r="AO196" s="2">
        <v>26.51</v>
      </c>
      <c r="AP196" s="2">
        <v>0</v>
      </c>
      <c r="AQ196" s="2">
        <v>2.82</v>
      </c>
      <c r="AR196" s="2">
        <v>0.02</v>
      </c>
      <c r="AS196" s="2">
        <v>0</v>
      </c>
      <c r="AT196" s="2">
        <v>95</v>
      </c>
      <c r="AU196" s="2">
        <v>65</v>
      </c>
      <c r="AV196" s="2">
        <v>1</v>
      </c>
      <c r="AW196" s="2">
        <v>1</v>
      </c>
      <c r="AX196" s="2"/>
      <c r="AY196" s="2"/>
      <c r="AZ196" s="2">
        <v>1</v>
      </c>
      <c r="BA196" s="2">
        <v>1</v>
      </c>
      <c r="BB196" s="2">
        <v>1</v>
      </c>
      <c r="BC196" s="2">
        <v>1</v>
      </c>
      <c r="BD196" s="2" t="s">
        <v>6</v>
      </c>
      <c r="BE196" s="2" t="s">
        <v>6</v>
      </c>
      <c r="BF196" s="2" t="s">
        <v>6</v>
      </c>
      <c r="BG196" s="2" t="s">
        <v>6</v>
      </c>
      <c r="BH196" s="2">
        <v>0</v>
      </c>
      <c r="BI196" s="2">
        <v>2</v>
      </c>
      <c r="BJ196" s="2" t="s">
        <v>336</v>
      </c>
      <c r="BK196" s="2"/>
      <c r="BL196" s="2"/>
      <c r="BM196" s="2">
        <v>108001</v>
      </c>
      <c r="BN196" s="2">
        <v>0</v>
      </c>
      <c r="BO196" s="2" t="s">
        <v>6</v>
      </c>
      <c r="BP196" s="2">
        <v>0</v>
      </c>
      <c r="BQ196" s="2">
        <v>3</v>
      </c>
      <c r="BR196" s="2">
        <v>0</v>
      </c>
      <c r="BS196" s="2">
        <v>1</v>
      </c>
      <c r="BT196" s="2">
        <v>1</v>
      </c>
      <c r="BU196" s="2">
        <v>1</v>
      </c>
      <c r="BV196" s="2">
        <v>1</v>
      </c>
      <c r="BW196" s="2">
        <v>1</v>
      </c>
      <c r="BX196" s="2">
        <v>1</v>
      </c>
      <c r="BY196" s="2" t="s">
        <v>6</v>
      </c>
      <c r="BZ196" s="2">
        <v>95</v>
      </c>
      <c r="CA196" s="2">
        <v>65</v>
      </c>
      <c r="CB196" s="2"/>
      <c r="CC196" s="2"/>
      <c r="CD196" s="2"/>
      <c r="CE196" s="2"/>
      <c r="CF196" s="2">
        <v>0</v>
      </c>
      <c r="CG196" s="2">
        <v>0</v>
      </c>
      <c r="CH196" s="2"/>
      <c r="CI196" s="2"/>
      <c r="CJ196" s="2"/>
      <c r="CK196" s="2"/>
      <c r="CL196" s="2"/>
      <c r="CM196" s="2">
        <v>0</v>
      </c>
      <c r="CN196" s="2" t="s">
        <v>6</v>
      </c>
      <c r="CO196" s="2">
        <v>0</v>
      </c>
      <c r="CP196" s="2">
        <f t="shared" si="222"/>
        <v>2.88</v>
      </c>
      <c r="CQ196" s="2">
        <f t="shared" si="223"/>
        <v>12.82</v>
      </c>
      <c r="CR196" s="2">
        <f t="shared" si="224"/>
        <v>1.78</v>
      </c>
      <c r="CS196" s="2">
        <f t="shared" si="225"/>
        <v>0.26</v>
      </c>
      <c r="CT196" s="2">
        <f t="shared" si="226"/>
        <v>26.51</v>
      </c>
      <c r="CU196" s="2">
        <f t="shared" si="227"/>
        <v>0</v>
      </c>
      <c r="CV196" s="2">
        <f t="shared" si="228"/>
        <v>2.82</v>
      </c>
      <c r="CW196" s="2">
        <f t="shared" si="229"/>
        <v>0.02</v>
      </c>
      <c r="CX196" s="2">
        <f t="shared" si="230"/>
        <v>0</v>
      </c>
      <c r="CY196" s="2">
        <f t="shared" si="231"/>
        <v>1.7860000000000003</v>
      </c>
      <c r="CZ196" s="2">
        <f t="shared" si="232"/>
        <v>1.222</v>
      </c>
      <c r="DA196" s="2"/>
      <c r="DB196" s="2"/>
      <c r="DC196" s="2" t="s">
        <v>6</v>
      </c>
      <c r="DD196" s="2" t="s">
        <v>6</v>
      </c>
      <c r="DE196" s="2" t="s">
        <v>6</v>
      </c>
      <c r="DF196" s="2" t="s">
        <v>6</v>
      </c>
      <c r="DG196" s="2" t="s">
        <v>6</v>
      </c>
      <c r="DH196" s="2" t="s">
        <v>6</v>
      </c>
      <c r="DI196" s="2" t="s">
        <v>6</v>
      </c>
      <c r="DJ196" s="2" t="s">
        <v>6</v>
      </c>
      <c r="DK196" s="2" t="s">
        <v>6</v>
      </c>
      <c r="DL196" s="2" t="s">
        <v>6</v>
      </c>
      <c r="DM196" s="2" t="s">
        <v>6</v>
      </c>
      <c r="DN196" s="2">
        <v>0</v>
      </c>
      <c r="DO196" s="2">
        <v>0</v>
      </c>
      <c r="DP196" s="2">
        <v>1</v>
      </c>
      <c r="DQ196" s="2">
        <v>1</v>
      </c>
      <c r="DR196" s="2"/>
      <c r="DS196" s="2"/>
      <c r="DT196" s="2"/>
      <c r="DU196" s="2">
        <v>1003</v>
      </c>
      <c r="DV196" s="2" t="s">
        <v>35</v>
      </c>
      <c r="DW196" s="2" t="s">
        <v>35</v>
      </c>
      <c r="DX196" s="2">
        <v>100</v>
      </c>
      <c r="DY196" s="2"/>
      <c r="DZ196" s="2"/>
      <c r="EA196" s="2"/>
      <c r="EB196" s="2"/>
      <c r="EC196" s="2"/>
      <c r="ED196" s="2"/>
      <c r="EE196" s="2">
        <v>16510370</v>
      </c>
      <c r="EF196" s="2">
        <v>3</v>
      </c>
      <c r="EG196" s="2" t="s">
        <v>315</v>
      </c>
      <c r="EH196" s="2">
        <v>0</v>
      </c>
      <c r="EI196" s="2" t="s">
        <v>6</v>
      </c>
      <c r="EJ196" s="2">
        <v>2</v>
      </c>
      <c r="EK196" s="2">
        <v>108001</v>
      </c>
      <c r="EL196" s="2" t="s">
        <v>316</v>
      </c>
      <c r="EM196" s="2" t="s">
        <v>317</v>
      </c>
      <c r="EN196" s="2"/>
      <c r="EO196" s="2" t="s">
        <v>6</v>
      </c>
      <c r="EP196" s="2"/>
      <c r="EQ196" s="2">
        <v>0</v>
      </c>
      <c r="ER196" s="2">
        <v>41.11</v>
      </c>
      <c r="ES196" s="2">
        <v>12.82</v>
      </c>
      <c r="ET196" s="2">
        <v>1.78</v>
      </c>
      <c r="EU196" s="2">
        <v>0.26</v>
      </c>
      <c r="EV196" s="2">
        <v>26.51</v>
      </c>
      <c r="EW196" s="2">
        <v>2.82</v>
      </c>
      <c r="EX196" s="2">
        <v>0.02</v>
      </c>
      <c r="EY196" s="2">
        <v>0</v>
      </c>
      <c r="EZ196" s="2"/>
      <c r="FA196" s="2"/>
      <c r="FB196" s="2"/>
      <c r="FC196" s="2"/>
      <c r="FD196" s="2"/>
      <c r="FE196" s="2"/>
      <c r="FF196" s="2"/>
      <c r="FG196" s="2"/>
      <c r="FH196" s="2"/>
      <c r="FI196" s="2"/>
      <c r="FJ196" s="2"/>
      <c r="FK196" s="2"/>
      <c r="FL196" s="2"/>
      <c r="FM196" s="2"/>
      <c r="FN196" s="2"/>
      <c r="FO196" s="2"/>
      <c r="FP196" s="2"/>
      <c r="FQ196" s="2">
        <v>0</v>
      </c>
      <c r="FR196" s="2">
        <f t="shared" si="233"/>
        <v>0</v>
      </c>
      <c r="FS196" s="2">
        <v>0</v>
      </c>
      <c r="FT196" s="2"/>
      <c r="FU196" s="2"/>
      <c r="FV196" s="2"/>
      <c r="FW196" s="2"/>
      <c r="FX196" s="2">
        <v>95</v>
      </c>
      <c r="FY196" s="2">
        <v>65</v>
      </c>
      <c r="FZ196" s="2"/>
      <c r="GA196" s="2" t="s">
        <v>6</v>
      </c>
      <c r="GB196" s="2"/>
      <c r="GC196" s="2"/>
      <c r="GD196" s="2">
        <v>0</v>
      </c>
      <c r="GE196" s="2"/>
      <c r="GF196" s="2">
        <v>-1159239760</v>
      </c>
      <c r="GG196" s="2">
        <v>2</v>
      </c>
      <c r="GH196" s="2">
        <v>1</v>
      </c>
      <c r="GI196" s="2">
        <v>-2</v>
      </c>
      <c r="GJ196" s="2">
        <v>0</v>
      </c>
      <c r="GK196" s="2">
        <f>ROUND(R196*(R12)/100,2)</f>
        <v>0</v>
      </c>
      <c r="GL196" s="2">
        <f t="shared" si="234"/>
        <v>0</v>
      </c>
      <c r="GM196" s="2">
        <f t="shared" si="235"/>
        <v>5.89</v>
      </c>
      <c r="GN196" s="2">
        <f t="shared" si="236"/>
        <v>0</v>
      </c>
      <c r="GO196" s="2">
        <f t="shared" si="237"/>
        <v>5.89</v>
      </c>
      <c r="GP196" s="2">
        <f t="shared" si="238"/>
        <v>0</v>
      </c>
      <c r="GQ196" s="2"/>
      <c r="GR196" s="2">
        <v>0</v>
      </c>
      <c r="GS196" s="2">
        <v>3</v>
      </c>
      <c r="GT196" s="2">
        <v>0</v>
      </c>
      <c r="GU196" s="2" t="s">
        <v>6</v>
      </c>
      <c r="GV196" s="2">
        <f t="shared" si="239"/>
        <v>0</v>
      </c>
      <c r="GW196" s="2">
        <v>1</v>
      </c>
      <c r="GX196" s="2">
        <f t="shared" si="240"/>
        <v>0</v>
      </c>
      <c r="GY196" s="2"/>
      <c r="GZ196" s="2"/>
      <c r="HA196" s="2">
        <v>0</v>
      </c>
      <c r="HB196" s="2">
        <v>0</v>
      </c>
      <c r="HC196" s="2"/>
      <c r="HD196" s="2"/>
      <c r="HE196" s="2"/>
      <c r="HF196" s="2"/>
      <c r="HG196" s="2"/>
      <c r="HH196" s="2"/>
      <c r="HI196" s="2"/>
      <c r="HJ196" s="2"/>
      <c r="HK196" s="2"/>
      <c r="HL196" s="2"/>
      <c r="HM196" s="2"/>
      <c r="HN196" s="2"/>
      <c r="HO196" s="2"/>
      <c r="HP196" s="2"/>
      <c r="HQ196" s="2"/>
      <c r="HR196" s="2"/>
      <c r="HS196" s="2"/>
      <c r="HT196" s="2"/>
      <c r="HU196" s="2"/>
      <c r="HV196" s="2"/>
      <c r="HW196" s="2"/>
      <c r="HX196" s="2"/>
      <c r="HY196" s="2"/>
      <c r="HZ196" s="2"/>
      <c r="IA196" s="2"/>
      <c r="IB196" s="2"/>
      <c r="IC196" s="2"/>
      <c r="ID196" s="2"/>
      <c r="IE196" s="2"/>
      <c r="IF196" s="2"/>
      <c r="IG196" s="2"/>
      <c r="IH196" s="2"/>
      <c r="II196" s="2"/>
      <c r="IJ196" s="2"/>
      <c r="IK196" s="2">
        <v>0</v>
      </c>
      <c r="IL196" s="2"/>
      <c r="IM196" s="2"/>
      <c r="IN196" s="2"/>
      <c r="IO196" s="2"/>
      <c r="IP196" s="2"/>
      <c r="IQ196" s="2"/>
      <c r="IR196" s="2"/>
      <c r="IS196" s="2"/>
      <c r="IT196" s="2"/>
      <c r="IU196" s="2"/>
    </row>
    <row r="197" spans="1:255" x14ac:dyDescent="0.2">
      <c r="A197">
        <v>17</v>
      </c>
      <c r="B197">
        <v>1</v>
      </c>
      <c r="C197">
        <f>ROW(SmtRes!A368)</f>
        <v>368</v>
      </c>
      <c r="D197">
        <f>ROW(EtalonRes!A340)</f>
        <v>340</v>
      </c>
      <c r="E197" t="s">
        <v>333</v>
      </c>
      <c r="F197" t="s">
        <v>334</v>
      </c>
      <c r="G197" t="s">
        <v>335</v>
      </c>
      <c r="H197" t="s">
        <v>35</v>
      </c>
      <c r="I197">
        <f>ROUND(7/100,9)</f>
        <v>7.0000000000000007E-2</v>
      </c>
      <c r="J197">
        <v>0</v>
      </c>
      <c r="O197">
        <f t="shared" si="204"/>
        <v>20.52</v>
      </c>
      <c r="P197">
        <f t="shared" si="205"/>
        <v>6.4</v>
      </c>
      <c r="Q197">
        <f t="shared" si="206"/>
        <v>0.89</v>
      </c>
      <c r="R197">
        <f t="shared" si="207"/>
        <v>0.13</v>
      </c>
      <c r="S197">
        <f t="shared" si="208"/>
        <v>13.23</v>
      </c>
      <c r="T197">
        <f t="shared" si="209"/>
        <v>0</v>
      </c>
      <c r="U197">
        <f t="shared" si="210"/>
        <v>0.19740000000000002</v>
      </c>
      <c r="V197">
        <f t="shared" si="211"/>
        <v>1.4000000000000002E-3</v>
      </c>
      <c r="W197">
        <f t="shared" si="212"/>
        <v>0</v>
      </c>
      <c r="X197">
        <f t="shared" si="213"/>
        <v>12.69</v>
      </c>
      <c r="Y197">
        <f t="shared" si="214"/>
        <v>8.68</v>
      </c>
      <c r="AA197">
        <v>16687824</v>
      </c>
      <c r="AB197">
        <f t="shared" si="215"/>
        <v>41.11</v>
      </c>
      <c r="AC197">
        <f t="shared" si="243"/>
        <v>12.82</v>
      </c>
      <c r="AD197">
        <f t="shared" si="244"/>
        <v>1.78</v>
      </c>
      <c r="AE197">
        <f t="shared" si="245"/>
        <v>0.26</v>
      </c>
      <c r="AF197">
        <f t="shared" si="246"/>
        <v>26.51</v>
      </c>
      <c r="AG197">
        <f t="shared" si="219"/>
        <v>0</v>
      </c>
      <c r="AH197">
        <f t="shared" si="247"/>
        <v>2.82</v>
      </c>
      <c r="AI197">
        <f t="shared" si="248"/>
        <v>0.02</v>
      </c>
      <c r="AJ197">
        <f t="shared" si="221"/>
        <v>0</v>
      </c>
      <c r="AK197">
        <v>41.11</v>
      </c>
      <c r="AL197">
        <v>12.82</v>
      </c>
      <c r="AM197">
        <v>1.78</v>
      </c>
      <c r="AN197">
        <v>0.26</v>
      </c>
      <c r="AO197">
        <v>26.51</v>
      </c>
      <c r="AP197">
        <v>0</v>
      </c>
      <c r="AQ197">
        <v>2.82</v>
      </c>
      <c r="AR197">
        <v>0.02</v>
      </c>
      <c r="AS197">
        <v>0</v>
      </c>
      <c r="AT197">
        <v>95</v>
      </c>
      <c r="AU197">
        <v>65</v>
      </c>
      <c r="AV197">
        <v>1</v>
      </c>
      <c r="AW197">
        <v>1</v>
      </c>
      <c r="AZ197">
        <v>7.13</v>
      </c>
      <c r="BA197">
        <v>7.13</v>
      </c>
      <c r="BB197">
        <v>7.13</v>
      </c>
      <c r="BC197">
        <v>7.13</v>
      </c>
      <c r="BD197" t="s">
        <v>6</v>
      </c>
      <c r="BE197" t="s">
        <v>6</v>
      </c>
      <c r="BF197" t="s">
        <v>6</v>
      </c>
      <c r="BG197" t="s">
        <v>6</v>
      </c>
      <c r="BH197">
        <v>0</v>
      </c>
      <c r="BI197">
        <v>2</v>
      </c>
      <c r="BJ197" t="s">
        <v>336</v>
      </c>
      <c r="BM197">
        <v>108001</v>
      </c>
      <c r="BN197">
        <v>0</v>
      </c>
      <c r="BO197" t="s">
        <v>6</v>
      </c>
      <c r="BP197">
        <v>0</v>
      </c>
      <c r="BQ197">
        <v>3</v>
      </c>
      <c r="BR197">
        <v>0</v>
      </c>
      <c r="BS197">
        <v>7.13</v>
      </c>
      <c r="BT197">
        <v>1</v>
      </c>
      <c r="BU197">
        <v>1</v>
      </c>
      <c r="BV197">
        <v>1</v>
      </c>
      <c r="BW197">
        <v>1</v>
      </c>
      <c r="BX197">
        <v>1</v>
      </c>
      <c r="BY197" t="s">
        <v>6</v>
      </c>
      <c r="BZ197">
        <v>95</v>
      </c>
      <c r="CA197">
        <v>65</v>
      </c>
      <c r="CF197">
        <v>0</v>
      </c>
      <c r="CG197">
        <v>0</v>
      </c>
      <c r="CM197">
        <v>0</v>
      </c>
      <c r="CN197" t="s">
        <v>6</v>
      </c>
      <c r="CO197">
        <v>0</v>
      </c>
      <c r="CP197">
        <f t="shared" si="222"/>
        <v>20.52</v>
      </c>
      <c r="CQ197">
        <f t="shared" si="223"/>
        <v>91.406599999999997</v>
      </c>
      <c r="CR197">
        <f t="shared" si="224"/>
        <v>12.6914</v>
      </c>
      <c r="CS197">
        <f t="shared" si="225"/>
        <v>1.8538000000000001</v>
      </c>
      <c r="CT197">
        <f t="shared" si="226"/>
        <v>189.0163</v>
      </c>
      <c r="CU197">
        <f t="shared" si="227"/>
        <v>0</v>
      </c>
      <c r="CV197">
        <f t="shared" si="228"/>
        <v>2.82</v>
      </c>
      <c r="CW197">
        <f t="shared" si="229"/>
        <v>0.02</v>
      </c>
      <c r="CX197">
        <f t="shared" si="230"/>
        <v>0</v>
      </c>
      <c r="CY197">
        <f t="shared" si="231"/>
        <v>12.692</v>
      </c>
      <c r="CZ197">
        <f t="shared" si="232"/>
        <v>8.6840000000000011</v>
      </c>
      <c r="DC197" t="s">
        <v>6</v>
      </c>
      <c r="DD197" t="s">
        <v>6</v>
      </c>
      <c r="DE197" t="s">
        <v>6</v>
      </c>
      <c r="DF197" t="s">
        <v>6</v>
      </c>
      <c r="DG197" t="s">
        <v>6</v>
      </c>
      <c r="DH197" t="s">
        <v>6</v>
      </c>
      <c r="DI197" t="s">
        <v>6</v>
      </c>
      <c r="DJ197" t="s">
        <v>6</v>
      </c>
      <c r="DK197" t="s">
        <v>6</v>
      </c>
      <c r="DL197" t="s">
        <v>6</v>
      </c>
      <c r="DM197" t="s">
        <v>6</v>
      </c>
      <c r="DN197">
        <v>0</v>
      </c>
      <c r="DO197">
        <v>0</v>
      </c>
      <c r="DP197">
        <v>1</v>
      </c>
      <c r="DQ197">
        <v>1</v>
      </c>
      <c r="DU197">
        <v>1003</v>
      </c>
      <c r="DV197" t="s">
        <v>35</v>
      </c>
      <c r="DW197" t="s">
        <v>35</v>
      </c>
      <c r="DX197">
        <v>100</v>
      </c>
      <c r="EE197">
        <v>16510370</v>
      </c>
      <c r="EF197">
        <v>3</v>
      </c>
      <c r="EG197" t="s">
        <v>315</v>
      </c>
      <c r="EH197">
        <v>0</v>
      </c>
      <c r="EI197" t="s">
        <v>6</v>
      </c>
      <c r="EJ197">
        <v>2</v>
      </c>
      <c r="EK197">
        <v>108001</v>
      </c>
      <c r="EL197" t="s">
        <v>316</v>
      </c>
      <c r="EM197" t="s">
        <v>317</v>
      </c>
      <c r="EO197" t="s">
        <v>6</v>
      </c>
      <c r="EQ197">
        <v>0</v>
      </c>
      <c r="ER197">
        <v>41.11</v>
      </c>
      <c r="ES197">
        <v>12.82</v>
      </c>
      <c r="ET197">
        <v>1.78</v>
      </c>
      <c r="EU197">
        <v>0.26</v>
      </c>
      <c r="EV197">
        <v>26.51</v>
      </c>
      <c r="EW197">
        <v>2.82</v>
      </c>
      <c r="EX197">
        <v>0.02</v>
      </c>
      <c r="EY197">
        <v>0</v>
      </c>
      <c r="FQ197">
        <v>0</v>
      </c>
      <c r="FR197">
        <f t="shared" si="233"/>
        <v>0</v>
      </c>
      <c r="FS197">
        <v>0</v>
      </c>
      <c r="FX197">
        <v>95</v>
      </c>
      <c r="FY197">
        <v>65</v>
      </c>
      <c r="GA197" t="s">
        <v>6</v>
      </c>
      <c r="GD197">
        <v>0</v>
      </c>
      <c r="GF197">
        <v>-1159239760</v>
      </c>
      <c r="GG197">
        <v>1</v>
      </c>
      <c r="GH197">
        <v>1</v>
      </c>
      <c r="GI197">
        <v>4</v>
      </c>
      <c r="GJ197">
        <v>0</v>
      </c>
      <c r="GK197">
        <f>ROUND(R197*(S12)/100,2)</f>
        <v>0</v>
      </c>
      <c r="GL197">
        <f t="shared" si="234"/>
        <v>0</v>
      </c>
      <c r="GM197">
        <f t="shared" si="235"/>
        <v>41.89</v>
      </c>
      <c r="GN197">
        <f t="shared" si="236"/>
        <v>0</v>
      </c>
      <c r="GO197">
        <f t="shared" si="237"/>
        <v>41.89</v>
      </c>
      <c r="GP197">
        <f t="shared" si="238"/>
        <v>0</v>
      </c>
      <c r="GR197">
        <v>0</v>
      </c>
      <c r="GS197">
        <v>3</v>
      </c>
      <c r="GT197">
        <v>0</v>
      </c>
      <c r="GU197" t="s">
        <v>6</v>
      </c>
      <c r="GV197">
        <f t="shared" si="239"/>
        <v>0</v>
      </c>
      <c r="GW197">
        <v>1</v>
      </c>
      <c r="GX197">
        <f t="shared" si="240"/>
        <v>0</v>
      </c>
      <c r="HA197">
        <v>0</v>
      </c>
      <c r="HB197">
        <v>0</v>
      </c>
      <c r="IK197">
        <v>0</v>
      </c>
    </row>
    <row r="198" spans="1:255" x14ac:dyDescent="0.2">
      <c r="A198" s="2">
        <v>18</v>
      </c>
      <c r="B198" s="2">
        <v>1</v>
      </c>
      <c r="C198" s="2">
        <v>358</v>
      </c>
      <c r="D198" s="2"/>
      <c r="E198" s="2" t="s">
        <v>337</v>
      </c>
      <c r="F198" s="2" t="s">
        <v>338</v>
      </c>
      <c r="G198" s="2" t="s">
        <v>339</v>
      </c>
      <c r="H198" s="2" t="s">
        <v>340</v>
      </c>
      <c r="I198" s="2">
        <f>I196*J198</f>
        <v>7.0000000000000001E-3</v>
      </c>
      <c r="J198" s="2">
        <v>9.9999999999999992E-2</v>
      </c>
      <c r="K198" s="2"/>
      <c r="L198" s="2"/>
      <c r="M198" s="2"/>
      <c r="N198" s="2"/>
      <c r="O198" s="2">
        <f t="shared" si="204"/>
        <v>76.73</v>
      </c>
      <c r="P198" s="2">
        <f t="shared" si="205"/>
        <v>76.73</v>
      </c>
      <c r="Q198" s="2">
        <f t="shared" si="206"/>
        <v>0</v>
      </c>
      <c r="R198" s="2">
        <f t="shared" si="207"/>
        <v>0</v>
      </c>
      <c r="S198" s="2">
        <f t="shared" si="208"/>
        <v>0</v>
      </c>
      <c r="T198" s="2">
        <f t="shared" si="209"/>
        <v>0</v>
      </c>
      <c r="U198" s="2">
        <f t="shared" si="210"/>
        <v>0</v>
      </c>
      <c r="V198" s="2">
        <f t="shared" si="211"/>
        <v>0</v>
      </c>
      <c r="W198" s="2">
        <f t="shared" si="212"/>
        <v>0</v>
      </c>
      <c r="X198" s="2">
        <f t="shared" si="213"/>
        <v>0</v>
      </c>
      <c r="Y198" s="2">
        <f t="shared" si="214"/>
        <v>0</v>
      </c>
      <c r="Z198" s="2"/>
      <c r="AA198" s="2">
        <v>16687810</v>
      </c>
      <c r="AB198" s="2">
        <f t="shared" si="215"/>
        <v>10960.87</v>
      </c>
      <c r="AC198" s="2">
        <f t="shared" si="243"/>
        <v>10960.87</v>
      </c>
      <c r="AD198" s="2">
        <f t="shared" si="244"/>
        <v>0</v>
      </c>
      <c r="AE198" s="2">
        <f t="shared" si="245"/>
        <v>0</v>
      </c>
      <c r="AF198" s="2">
        <f t="shared" si="246"/>
        <v>0</v>
      </c>
      <c r="AG198" s="2">
        <f t="shared" si="219"/>
        <v>0</v>
      </c>
      <c r="AH198" s="2">
        <f t="shared" si="247"/>
        <v>0</v>
      </c>
      <c r="AI198" s="2">
        <f t="shared" si="248"/>
        <v>0</v>
      </c>
      <c r="AJ198" s="2">
        <f t="shared" si="221"/>
        <v>0</v>
      </c>
      <c r="AK198" s="2">
        <v>10960.87</v>
      </c>
      <c r="AL198" s="2">
        <v>10960.87</v>
      </c>
      <c r="AM198" s="2">
        <v>0</v>
      </c>
      <c r="AN198" s="2">
        <v>0</v>
      </c>
      <c r="AO198" s="2">
        <v>0</v>
      </c>
      <c r="AP198" s="2">
        <v>0</v>
      </c>
      <c r="AQ198" s="2">
        <v>0</v>
      </c>
      <c r="AR198" s="2">
        <v>0</v>
      </c>
      <c r="AS198" s="2">
        <v>0</v>
      </c>
      <c r="AT198" s="2">
        <v>95</v>
      </c>
      <c r="AU198" s="2">
        <v>65</v>
      </c>
      <c r="AV198" s="2">
        <v>1</v>
      </c>
      <c r="AW198" s="2">
        <v>1</v>
      </c>
      <c r="AX198" s="2"/>
      <c r="AY198" s="2"/>
      <c r="AZ198" s="2">
        <v>1</v>
      </c>
      <c r="BA198" s="2">
        <v>1</v>
      </c>
      <c r="BB198" s="2">
        <v>1</v>
      </c>
      <c r="BC198" s="2">
        <v>1</v>
      </c>
      <c r="BD198" s="2" t="s">
        <v>6</v>
      </c>
      <c r="BE198" s="2" t="s">
        <v>6</v>
      </c>
      <c r="BF198" s="2" t="s">
        <v>6</v>
      </c>
      <c r="BG198" s="2" t="s">
        <v>6</v>
      </c>
      <c r="BH198" s="2">
        <v>3</v>
      </c>
      <c r="BI198" s="2">
        <v>2</v>
      </c>
      <c r="BJ198" s="2" t="s">
        <v>341</v>
      </c>
      <c r="BK198" s="2"/>
      <c r="BL198" s="2"/>
      <c r="BM198" s="2">
        <v>108001</v>
      </c>
      <c r="BN198" s="2">
        <v>0</v>
      </c>
      <c r="BO198" s="2" t="s">
        <v>6</v>
      </c>
      <c r="BP198" s="2">
        <v>0</v>
      </c>
      <c r="BQ198" s="2">
        <v>3</v>
      </c>
      <c r="BR198" s="2">
        <v>0</v>
      </c>
      <c r="BS198" s="2">
        <v>1</v>
      </c>
      <c r="BT198" s="2">
        <v>1</v>
      </c>
      <c r="BU198" s="2">
        <v>1</v>
      </c>
      <c r="BV198" s="2">
        <v>1</v>
      </c>
      <c r="BW198" s="2">
        <v>1</v>
      </c>
      <c r="BX198" s="2">
        <v>1</v>
      </c>
      <c r="BY198" s="2" t="s">
        <v>6</v>
      </c>
      <c r="BZ198" s="2">
        <v>95</v>
      </c>
      <c r="CA198" s="2">
        <v>65</v>
      </c>
      <c r="CB198" s="2"/>
      <c r="CC198" s="2"/>
      <c r="CD198" s="2"/>
      <c r="CE198" s="2"/>
      <c r="CF198" s="2">
        <v>0</v>
      </c>
      <c r="CG198" s="2">
        <v>0</v>
      </c>
      <c r="CH198" s="2"/>
      <c r="CI198" s="2"/>
      <c r="CJ198" s="2"/>
      <c r="CK198" s="2"/>
      <c r="CL198" s="2"/>
      <c r="CM198" s="2">
        <v>0</v>
      </c>
      <c r="CN198" s="2" t="s">
        <v>6</v>
      </c>
      <c r="CO198" s="2">
        <v>0</v>
      </c>
      <c r="CP198" s="2">
        <f t="shared" si="222"/>
        <v>76.73</v>
      </c>
      <c r="CQ198" s="2">
        <f t="shared" si="223"/>
        <v>10960.87</v>
      </c>
      <c r="CR198" s="2">
        <f t="shared" si="224"/>
        <v>0</v>
      </c>
      <c r="CS198" s="2">
        <f t="shared" si="225"/>
        <v>0</v>
      </c>
      <c r="CT198" s="2">
        <f t="shared" si="226"/>
        <v>0</v>
      </c>
      <c r="CU198" s="2">
        <f t="shared" si="227"/>
        <v>0</v>
      </c>
      <c r="CV198" s="2">
        <f t="shared" si="228"/>
        <v>0</v>
      </c>
      <c r="CW198" s="2">
        <f t="shared" si="229"/>
        <v>0</v>
      </c>
      <c r="CX198" s="2">
        <f t="shared" si="230"/>
        <v>0</v>
      </c>
      <c r="CY198" s="2">
        <f t="shared" si="231"/>
        <v>0</v>
      </c>
      <c r="CZ198" s="2">
        <f t="shared" si="232"/>
        <v>0</v>
      </c>
      <c r="DA198" s="2"/>
      <c r="DB198" s="2"/>
      <c r="DC198" s="2" t="s">
        <v>6</v>
      </c>
      <c r="DD198" s="2" t="s">
        <v>6</v>
      </c>
      <c r="DE198" s="2" t="s">
        <v>6</v>
      </c>
      <c r="DF198" s="2" t="s">
        <v>6</v>
      </c>
      <c r="DG198" s="2" t="s">
        <v>6</v>
      </c>
      <c r="DH198" s="2" t="s">
        <v>6</v>
      </c>
      <c r="DI198" s="2" t="s">
        <v>6</v>
      </c>
      <c r="DJ198" s="2" t="s">
        <v>6</v>
      </c>
      <c r="DK198" s="2" t="s">
        <v>6</v>
      </c>
      <c r="DL198" s="2" t="s">
        <v>6</v>
      </c>
      <c r="DM198" s="2" t="s">
        <v>6</v>
      </c>
      <c r="DN198" s="2">
        <v>0</v>
      </c>
      <c r="DO198" s="2">
        <v>0</v>
      </c>
      <c r="DP198" s="2">
        <v>1</v>
      </c>
      <c r="DQ198" s="2">
        <v>1</v>
      </c>
      <c r="DR198" s="2"/>
      <c r="DS198" s="2"/>
      <c r="DT198" s="2"/>
      <c r="DU198" s="2">
        <v>1013</v>
      </c>
      <c r="DV198" s="2" t="s">
        <v>340</v>
      </c>
      <c r="DW198" s="2" t="s">
        <v>342</v>
      </c>
      <c r="DX198" s="2">
        <v>1</v>
      </c>
      <c r="DY198" s="2"/>
      <c r="DZ198" s="2"/>
      <c r="EA198" s="2"/>
      <c r="EB198" s="2"/>
      <c r="EC198" s="2"/>
      <c r="ED198" s="2"/>
      <c r="EE198" s="2">
        <v>16510370</v>
      </c>
      <c r="EF198" s="2">
        <v>3</v>
      </c>
      <c r="EG198" s="2" t="s">
        <v>315</v>
      </c>
      <c r="EH198" s="2">
        <v>0</v>
      </c>
      <c r="EI198" s="2" t="s">
        <v>6</v>
      </c>
      <c r="EJ198" s="2">
        <v>2</v>
      </c>
      <c r="EK198" s="2">
        <v>108001</v>
      </c>
      <c r="EL198" s="2" t="s">
        <v>316</v>
      </c>
      <c r="EM198" s="2" t="s">
        <v>317</v>
      </c>
      <c r="EN198" s="2"/>
      <c r="EO198" s="2" t="s">
        <v>6</v>
      </c>
      <c r="EP198" s="2"/>
      <c r="EQ198" s="2">
        <v>0</v>
      </c>
      <c r="ER198" s="2">
        <v>10960.87</v>
      </c>
      <c r="ES198" s="2">
        <v>10960.87</v>
      </c>
      <c r="ET198" s="2">
        <v>0</v>
      </c>
      <c r="EU198" s="2">
        <v>0</v>
      </c>
      <c r="EV198" s="2">
        <v>0</v>
      </c>
      <c r="EW198" s="2">
        <v>0</v>
      </c>
      <c r="EX198" s="2">
        <v>0</v>
      </c>
      <c r="EY198" s="2"/>
      <c r="EZ198" s="2"/>
      <c r="FA198" s="2"/>
      <c r="FB198" s="2"/>
      <c r="FC198" s="2"/>
      <c r="FD198" s="2"/>
      <c r="FE198" s="2"/>
      <c r="FF198" s="2"/>
      <c r="FG198" s="2"/>
      <c r="FH198" s="2"/>
      <c r="FI198" s="2"/>
      <c r="FJ198" s="2"/>
      <c r="FK198" s="2"/>
      <c r="FL198" s="2"/>
      <c r="FM198" s="2"/>
      <c r="FN198" s="2"/>
      <c r="FO198" s="2"/>
      <c r="FP198" s="2"/>
      <c r="FQ198" s="2">
        <v>0</v>
      </c>
      <c r="FR198" s="2">
        <f t="shared" si="233"/>
        <v>0</v>
      </c>
      <c r="FS198" s="2">
        <v>0</v>
      </c>
      <c r="FT198" s="2"/>
      <c r="FU198" s="2"/>
      <c r="FV198" s="2"/>
      <c r="FW198" s="2"/>
      <c r="FX198" s="2">
        <v>95</v>
      </c>
      <c r="FY198" s="2">
        <v>65</v>
      </c>
      <c r="FZ198" s="2"/>
      <c r="GA198" s="2" t="s">
        <v>6</v>
      </c>
      <c r="GB198" s="2"/>
      <c r="GC198" s="2"/>
      <c r="GD198" s="2">
        <v>0</v>
      </c>
      <c r="GE198" s="2"/>
      <c r="GF198" s="2">
        <v>-826732258</v>
      </c>
      <c r="GG198" s="2">
        <v>2</v>
      </c>
      <c r="GH198" s="2">
        <v>1</v>
      </c>
      <c r="GI198" s="2">
        <v>-2</v>
      </c>
      <c r="GJ198" s="2">
        <v>0</v>
      </c>
      <c r="GK198" s="2">
        <f>ROUND(R198*(R12)/100,2)</f>
        <v>0</v>
      </c>
      <c r="GL198" s="2">
        <f t="shared" si="234"/>
        <v>0</v>
      </c>
      <c r="GM198" s="2">
        <f t="shared" si="235"/>
        <v>76.73</v>
      </c>
      <c r="GN198" s="2">
        <f t="shared" si="236"/>
        <v>0</v>
      </c>
      <c r="GO198" s="2">
        <f t="shared" si="237"/>
        <v>76.73</v>
      </c>
      <c r="GP198" s="2">
        <f t="shared" si="238"/>
        <v>0</v>
      </c>
      <c r="GQ198" s="2"/>
      <c r="GR198" s="2">
        <v>0</v>
      </c>
      <c r="GS198" s="2">
        <v>3</v>
      </c>
      <c r="GT198" s="2">
        <v>0</v>
      </c>
      <c r="GU198" s="2" t="s">
        <v>6</v>
      </c>
      <c r="GV198" s="2">
        <f t="shared" si="239"/>
        <v>0</v>
      </c>
      <c r="GW198" s="2">
        <v>1</v>
      </c>
      <c r="GX198" s="2">
        <f t="shared" si="240"/>
        <v>0</v>
      </c>
      <c r="GY198" s="2"/>
      <c r="GZ198" s="2"/>
      <c r="HA198" s="2">
        <v>0</v>
      </c>
      <c r="HB198" s="2">
        <v>0</v>
      </c>
      <c r="HC198" s="2"/>
      <c r="HD198" s="2"/>
      <c r="HE198" s="2"/>
      <c r="HF198" s="2"/>
      <c r="HG198" s="2"/>
      <c r="HH198" s="2"/>
      <c r="HI198" s="2"/>
      <c r="HJ198" s="2"/>
      <c r="HK198" s="2"/>
      <c r="HL198" s="2"/>
      <c r="HM198" s="2"/>
      <c r="HN198" s="2"/>
      <c r="HO198" s="2"/>
      <c r="HP198" s="2"/>
      <c r="HQ198" s="2"/>
      <c r="HR198" s="2"/>
      <c r="HS198" s="2"/>
      <c r="HT198" s="2"/>
      <c r="HU198" s="2"/>
      <c r="HV198" s="2"/>
      <c r="HW198" s="2"/>
      <c r="HX198" s="2"/>
      <c r="HY198" s="2"/>
      <c r="HZ198" s="2"/>
      <c r="IA198" s="2"/>
      <c r="IB198" s="2"/>
      <c r="IC198" s="2"/>
      <c r="ID198" s="2"/>
      <c r="IE198" s="2"/>
      <c r="IF198" s="2"/>
      <c r="IG198" s="2"/>
      <c r="IH198" s="2"/>
      <c r="II198" s="2"/>
      <c r="IJ198" s="2"/>
      <c r="IK198" s="2">
        <v>0</v>
      </c>
      <c r="IL198" s="2"/>
      <c r="IM198" s="2"/>
      <c r="IN198" s="2"/>
      <c r="IO198" s="2"/>
      <c r="IP198" s="2"/>
      <c r="IQ198" s="2"/>
      <c r="IR198" s="2"/>
      <c r="IS198" s="2"/>
      <c r="IT198" s="2"/>
      <c r="IU198" s="2"/>
    </row>
    <row r="199" spans="1:255" x14ac:dyDescent="0.2">
      <c r="A199">
        <v>18</v>
      </c>
      <c r="B199">
        <v>1</v>
      </c>
      <c r="C199">
        <v>367</v>
      </c>
      <c r="E199" t="s">
        <v>337</v>
      </c>
      <c r="F199" t="s">
        <v>338</v>
      </c>
      <c r="G199" t="s">
        <v>339</v>
      </c>
      <c r="H199" t="s">
        <v>340</v>
      </c>
      <c r="I199">
        <f>I197*J199</f>
        <v>7.0000000000000001E-3</v>
      </c>
      <c r="J199">
        <v>9.9999999999999992E-2</v>
      </c>
      <c r="O199">
        <f t="shared" si="204"/>
        <v>547.05999999999995</v>
      </c>
      <c r="P199">
        <f t="shared" si="205"/>
        <v>547.05999999999995</v>
      </c>
      <c r="Q199">
        <f t="shared" si="206"/>
        <v>0</v>
      </c>
      <c r="R199">
        <f t="shared" si="207"/>
        <v>0</v>
      </c>
      <c r="S199">
        <f t="shared" si="208"/>
        <v>0</v>
      </c>
      <c r="T199">
        <f t="shared" si="209"/>
        <v>0</v>
      </c>
      <c r="U199">
        <f t="shared" si="210"/>
        <v>0</v>
      </c>
      <c r="V199">
        <f t="shared" si="211"/>
        <v>0</v>
      </c>
      <c r="W199">
        <f t="shared" si="212"/>
        <v>0</v>
      </c>
      <c r="X199">
        <f t="shared" si="213"/>
        <v>0</v>
      </c>
      <c r="Y199">
        <f t="shared" si="214"/>
        <v>0</v>
      </c>
      <c r="AA199">
        <v>16687824</v>
      </c>
      <c r="AB199">
        <f t="shared" si="215"/>
        <v>10960.87</v>
      </c>
      <c r="AC199">
        <f t="shared" si="243"/>
        <v>10960.87</v>
      </c>
      <c r="AD199">
        <f t="shared" si="244"/>
        <v>0</v>
      </c>
      <c r="AE199">
        <f t="shared" si="245"/>
        <v>0</v>
      </c>
      <c r="AF199">
        <f t="shared" si="246"/>
        <v>0</v>
      </c>
      <c r="AG199">
        <f t="shared" si="219"/>
        <v>0</v>
      </c>
      <c r="AH199">
        <f t="shared" si="247"/>
        <v>0</v>
      </c>
      <c r="AI199">
        <f t="shared" si="248"/>
        <v>0</v>
      </c>
      <c r="AJ199">
        <f t="shared" si="221"/>
        <v>0</v>
      </c>
      <c r="AK199">
        <v>10960.87</v>
      </c>
      <c r="AL199">
        <v>10960.87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95</v>
      </c>
      <c r="AU199">
        <v>65</v>
      </c>
      <c r="AV199">
        <v>1</v>
      </c>
      <c r="AW199">
        <v>1</v>
      </c>
      <c r="AZ199">
        <v>7.13</v>
      </c>
      <c r="BA199">
        <v>1</v>
      </c>
      <c r="BB199">
        <v>1</v>
      </c>
      <c r="BC199">
        <v>7.13</v>
      </c>
      <c r="BD199" t="s">
        <v>6</v>
      </c>
      <c r="BE199" t="s">
        <v>6</v>
      </c>
      <c r="BF199" t="s">
        <v>6</v>
      </c>
      <c r="BG199" t="s">
        <v>6</v>
      </c>
      <c r="BH199">
        <v>3</v>
      </c>
      <c r="BI199">
        <v>2</v>
      </c>
      <c r="BJ199" t="s">
        <v>341</v>
      </c>
      <c r="BM199">
        <v>108001</v>
      </c>
      <c r="BN199">
        <v>0</v>
      </c>
      <c r="BO199" t="s">
        <v>6</v>
      </c>
      <c r="BP199">
        <v>0</v>
      </c>
      <c r="BQ199">
        <v>3</v>
      </c>
      <c r="BR199">
        <v>0</v>
      </c>
      <c r="BS199">
        <v>1</v>
      </c>
      <c r="BT199">
        <v>1</v>
      </c>
      <c r="BU199">
        <v>1</v>
      </c>
      <c r="BV199">
        <v>1</v>
      </c>
      <c r="BW199">
        <v>1</v>
      </c>
      <c r="BX199">
        <v>1</v>
      </c>
      <c r="BY199" t="s">
        <v>6</v>
      </c>
      <c r="BZ199">
        <v>95</v>
      </c>
      <c r="CA199">
        <v>65</v>
      </c>
      <c r="CF199">
        <v>0</v>
      </c>
      <c r="CG199">
        <v>0</v>
      </c>
      <c r="CM199">
        <v>0</v>
      </c>
      <c r="CN199" t="s">
        <v>6</v>
      </c>
      <c r="CO199">
        <v>0</v>
      </c>
      <c r="CP199">
        <f t="shared" si="222"/>
        <v>547.05999999999995</v>
      </c>
      <c r="CQ199">
        <f t="shared" si="223"/>
        <v>78151.003100000002</v>
      </c>
      <c r="CR199">
        <f t="shared" si="224"/>
        <v>0</v>
      </c>
      <c r="CS199">
        <f t="shared" si="225"/>
        <v>0</v>
      </c>
      <c r="CT199">
        <f t="shared" si="226"/>
        <v>0</v>
      </c>
      <c r="CU199">
        <f t="shared" si="227"/>
        <v>0</v>
      </c>
      <c r="CV199">
        <f t="shared" si="228"/>
        <v>0</v>
      </c>
      <c r="CW199">
        <f t="shared" si="229"/>
        <v>0</v>
      </c>
      <c r="CX199">
        <f t="shared" si="230"/>
        <v>0</v>
      </c>
      <c r="CY199">
        <f t="shared" si="231"/>
        <v>0</v>
      </c>
      <c r="CZ199">
        <f t="shared" si="232"/>
        <v>0</v>
      </c>
      <c r="DC199" t="s">
        <v>6</v>
      </c>
      <c r="DD199" t="s">
        <v>6</v>
      </c>
      <c r="DE199" t="s">
        <v>6</v>
      </c>
      <c r="DF199" t="s">
        <v>6</v>
      </c>
      <c r="DG199" t="s">
        <v>6</v>
      </c>
      <c r="DH199" t="s">
        <v>6</v>
      </c>
      <c r="DI199" t="s">
        <v>6</v>
      </c>
      <c r="DJ199" t="s">
        <v>6</v>
      </c>
      <c r="DK199" t="s">
        <v>6</v>
      </c>
      <c r="DL199" t="s">
        <v>6</v>
      </c>
      <c r="DM199" t="s">
        <v>6</v>
      </c>
      <c r="DN199">
        <v>0</v>
      </c>
      <c r="DO199">
        <v>0</v>
      </c>
      <c r="DP199">
        <v>1</v>
      </c>
      <c r="DQ199">
        <v>1</v>
      </c>
      <c r="DU199">
        <v>1013</v>
      </c>
      <c r="DV199" t="s">
        <v>340</v>
      </c>
      <c r="DW199" t="s">
        <v>342</v>
      </c>
      <c r="DX199">
        <v>1</v>
      </c>
      <c r="EE199">
        <v>16510370</v>
      </c>
      <c r="EF199">
        <v>3</v>
      </c>
      <c r="EG199" t="s">
        <v>315</v>
      </c>
      <c r="EH199">
        <v>0</v>
      </c>
      <c r="EI199" t="s">
        <v>6</v>
      </c>
      <c r="EJ199">
        <v>2</v>
      </c>
      <c r="EK199">
        <v>108001</v>
      </c>
      <c r="EL199" t="s">
        <v>316</v>
      </c>
      <c r="EM199" t="s">
        <v>317</v>
      </c>
      <c r="EO199" t="s">
        <v>6</v>
      </c>
      <c r="EQ199">
        <v>0</v>
      </c>
      <c r="ER199">
        <v>10960.87</v>
      </c>
      <c r="ES199">
        <v>10960.87</v>
      </c>
      <c r="ET199">
        <v>0</v>
      </c>
      <c r="EU199">
        <v>0</v>
      </c>
      <c r="EV199">
        <v>0</v>
      </c>
      <c r="EW199">
        <v>0</v>
      </c>
      <c r="EX199">
        <v>0</v>
      </c>
      <c r="FQ199">
        <v>0</v>
      </c>
      <c r="FR199">
        <f t="shared" si="233"/>
        <v>0</v>
      </c>
      <c r="FS199">
        <v>0</v>
      </c>
      <c r="FX199">
        <v>95</v>
      </c>
      <c r="FY199">
        <v>65</v>
      </c>
      <c r="GA199" t="s">
        <v>6</v>
      </c>
      <c r="GD199">
        <v>0</v>
      </c>
      <c r="GF199">
        <v>-826732258</v>
      </c>
      <c r="GG199">
        <v>1</v>
      </c>
      <c r="GH199">
        <v>1</v>
      </c>
      <c r="GI199">
        <v>4</v>
      </c>
      <c r="GJ199">
        <v>0</v>
      </c>
      <c r="GK199">
        <f>ROUND(R199*(S12)/100,2)</f>
        <v>0</v>
      </c>
      <c r="GL199">
        <f t="shared" si="234"/>
        <v>0</v>
      </c>
      <c r="GM199">
        <f t="shared" si="235"/>
        <v>547.05999999999995</v>
      </c>
      <c r="GN199">
        <f t="shared" si="236"/>
        <v>0</v>
      </c>
      <c r="GO199">
        <f t="shared" si="237"/>
        <v>547.05999999999995</v>
      </c>
      <c r="GP199">
        <f t="shared" si="238"/>
        <v>0</v>
      </c>
      <c r="GR199">
        <v>0</v>
      </c>
      <c r="GS199">
        <v>3</v>
      </c>
      <c r="GT199">
        <v>0</v>
      </c>
      <c r="GU199" t="s">
        <v>6</v>
      </c>
      <c r="GV199">
        <f t="shared" si="239"/>
        <v>0</v>
      </c>
      <c r="GW199">
        <v>1</v>
      </c>
      <c r="GX199">
        <f t="shared" si="240"/>
        <v>0</v>
      </c>
      <c r="HA199">
        <v>0</v>
      </c>
      <c r="HB199">
        <v>0</v>
      </c>
      <c r="IK199">
        <v>0</v>
      </c>
    </row>
    <row r="200" spans="1:255" x14ac:dyDescent="0.2">
      <c r="A200" s="2">
        <v>17</v>
      </c>
      <c r="B200" s="2">
        <v>1</v>
      </c>
      <c r="C200" s="2">
        <f>ROW(SmtRes!A369)</f>
        <v>369</v>
      </c>
      <c r="D200" s="2">
        <f>ROW(EtalonRes!A342)</f>
        <v>342</v>
      </c>
      <c r="E200" s="2" t="s">
        <v>343</v>
      </c>
      <c r="F200" s="2" t="s">
        <v>344</v>
      </c>
      <c r="G200" s="2" t="s">
        <v>345</v>
      </c>
      <c r="H200" s="2" t="s">
        <v>301</v>
      </c>
      <c r="I200" s="2">
        <f>ROUND(12/100,9)</f>
        <v>0.12</v>
      </c>
      <c r="J200" s="2">
        <v>0</v>
      </c>
      <c r="K200" s="2"/>
      <c r="L200" s="2"/>
      <c r="M200" s="2"/>
      <c r="N200" s="2"/>
      <c r="O200" s="2">
        <f t="shared" si="204"/>
        <v>5.62</v>
      </c>
      <c r="P200" s="2">
        <f t="shared" si="205"/>
        <v>0</v>
      </c>
      <c r="Q200" s="2">
        <f t="shared" si="206"/>
        <v>0</v>
      </c>
      <c r="R200" s="2">
        <f t="shared" si="207"/>
        <v>0</v>
      </c>
      <c r="S200" s="2">
        <f t="shared" si="208"/>
        <v>5.62</v>
      </c>
      <c r="T200" s="2">
        <f t="shared" si="209"/>
        <v>0</v>
      </c>
      <c r="U200" s="2">
        <f t="shared" si="210"/>
        <v>0.65880000000000005</v>
      </c>
      <c r="V200" s="2">
        <f t="shared" si="211"/>
        <v>0</v>
      </c>
      <c r="W200" s="2">
        <f t="shared" si="212"/>
        <v>0</v>
      </c>
      <c r="X200" s="2">
        <f t="shared" si="213"/>
        <v>4.38</v>
      </c>
      <c r="Y200" s="2">
        <f t="shared" si="214"/>
        <v>2.81</v>
      </c>
      <c r="Z200" s="2"/>
      <c r="AA200" s="2">
        <v>16687810</v>
      </c>
      <c r="AB200" s="2">
        <f t="shared" si="215"/>
        <v>46.83</v>
      </c>
      <c r="AC200" s="2">
        <f t="shared" si="243"/>
        <v>0</v>
      </c>
      <c r="AD200" s="2">
        <f t="shared" si="244"/>
        <v>0</v>
      </c>
      <c r="AE200" s="2">
        <f t="shared" si="245"/>
        <v>0</v>
      </c>
      <c r="AF200" s="2">
        <f t="shared" si="246"/>
        <v>46.83</v>
      </c>
      <c r="AG200" s="2">
        <f t="shared" si="219"/>
        <v>0</v>
      </c>
      <c r="AH200" s="2">
        <f t="shared" si="247"/>
        <v>5.49</v>
      </c>
      <c r="AI200" s="2">
        <f t="shared" si="248"/>
        <v>0</v>
      </c>
      <c r="AJ200" s="2">
        <f t="shared" si="221"/>
        <v>0</v>
      </c>
      <c r="AK200" s="2">
        <v>46.83</v>
      </c>
      <c r="AL200" s="2">
        <v>0</v>
      </c>
      <c r="AM200" s="2">
        <v>0</v>
      </c>
      <c r="AN200" s="2">
        <v>0</v>
      </c>
      <c r="AO200" s="2">
        <v>46.83</v>
      </c>
      <c r="AP200" s="2">
        <v>0</v>
      </c>
      <c r="AQ200" s="2">
        <v>5.49</v>
      </c>
      <c r="AR200" s="2">
        <v>0</v>
      </c>
      <c r="AS200" s="2">
        <v>0</v>
      </c>
      <c r="AT200" s="2">
        <v>78</v>
      </c>
      <c r="AU200" s="2">
        <v>50</v>
      </c>
      <c r="AV200" s="2">
        <v>1</v>
      </c>
      <c r="AW200" s="2">
        <v>1</v>
      </c>
      <c r="AX200" s="2"/>
      <c r="AY200" s="2"/>
      <c r="AZ200" s="2">
        <v>1</v>
      </c>
      <c r="BA200" s="2">
        <v>1</v>
      </c>
      <c r="BB200" s="2">
        <v>1</v>
      </c>
      <c r="BC200" s="2">
        <v>1</v>
      </c>
      <c r="BD200" s="2" t="s">
        <v>6</v>
      </c>
      <c r="BE200" s="2" t="s">
        <v>6</v>
      </c>
      <c r="BF200" s="2" t="s">
        <v>6</v>
      </c>
      <c r="BG200" s="2" t="s">
        <v>6</v>
      </c>
      <c r="BH200" s="2">
        <v>0</v>
      </c>
      <c r="BI200" s="2">
        <v>1</v>
      </c>
      <c r="BJ200" s="2" t="s">
        <v>346</v>
      </c>
      <c r="BK200" s="2"/>
      <c r="BL200" s="2"/>
      <c r="BM200" s="2">
        <v>69001</v>
      </c>
      <c r="BN200" s="2">
        <v>0</v>
      </c>
      <c r="BO200" s="2" t="s">
        <v>6</v>
      </c>
      <c r="BP200" s="2">
        <v>0</v>
      </c>
      <c r="BQ200" s="2">
        <v>6</v>
      </c>
      <c r="BR200" s="2">
        <v>0</v>
      </c>
      <c r="BS200" s="2">
        <v>1</v>
      </c>
      <c r="BT200" s="2">
        <v>1</v>
      </c>
      <c r="BU200" s="2">
        <v>1</v>
      </c>
      <c r="BV200" s="2">
        <v>1</v>
      </c>
      <c r="BW200" s="2">
        <v>1</v>
      </c>
      <c r="BX200" s="2">
        <v>1</v>
      </c>
      <c r="BY200" s="2" t="s">
        <v>6</v>
      </c>
      <c r="BZ200" s="2">
        <v>78</v>
      </c>
      <c r="CA200" s="2">
        <v>50</v>
      </c>
      <c r="CB200" s="2"/>
      <c r="CC200" s="2"/>
      <c r="CD200" s="2"/>
      <c r="CE200" s="2"/>
      <c r="CF200" s="2">
        <v>0</v>
      </c>
      <c r="CG200" s="2">
        <v>0</v>
      </c>
      <c r="CH200" s="2"/>
      <c r="CI200" s="2"/>
      <c r="CJ200" s="2"/>
      <c r="CK200" s="2"/>
      <c r="CL200" s="2"/>
      <c r="CM200" s="2">
        <v>0</v>
      </c>
      <c r="CN200" s="2" t="s">
        <v>6</v>
      </c>
      <c r="CO200" s="2">
        <v>0</v>
      </c>
      <c r="CP200" s="2">
        <f t="shared" si="222"/>
        <v>5.62</v>
      </c>
      <c r="CQ200" s="2">
        <f t="shared" si="223"/>
        <v>0</v>
      </c>
      <c r="CR200" s="2">
        <f t="shared" si="224"/>
        <v>0</v>
      </c>
      <c r="CS200" s="2">
        <f t="shared" si="225"/>
        <v>0</v>
      </c>
      <c r="CT200" s="2">
        <f t="shared" si="226"/>
        <v>46.83</v>
      </c>
      <c r="CU200" s="2">
        <f t="shared" si="227"/>
        <v>0</v>
      </c>
      <c r="CV200" s="2">
        <f t="shared" si="228"/>
        <v>5.49</v>
      </c>
      <c r="CW200" s="2">
        <f t="shared" si="229"/>
        <v>0</v>
      </c>
      <c r="CX200" s="2">
        <f t="shared" si="230"/>
        <v>0</v>
      </c>
      <c r="CY200" s="2">
        <f t="shared" si="231"/>
        <v>4.3836000000000004</v>
      </c>
      <c r="CZ200" s="2">
        <f t="shared" si="232"/>
        <v>2.81</v>
      </c>
      <c r="DA200" s="2"/>
      <c r="DB200" s="2"/>
      <c r="DC200" s="2" t="s">
        <v>6</v>
      </c>
      <c r="DD200" s="2" t="s">
        <v>6</v>
      </c>
      <c r="DE200" s="2" t="s">
        <v>6</v>
      </c>
      <c r="DF200" s="2" t="s">
        <v>6</v>
      </c>
      <c r="DG200" s="2" t="s">
        <v>6</v>
      </c>
      <c r="DH200" s="2" t="s">
        <v>6</v>
      </c>
      <c r="DI200" s="2" t="s">
        <v>6</v>
      </c>
      <c r="DJ200" s="2" t="s">
        <v>6</v>
      </c>
      <c r="DK200" s="2" t="s">
        <v>6</v>
      </c>
      <c r="DL200" s="2" t="s">
        <v>6</v>
      </c>
      <c r="DM200" s="2" t="s">
        <v>6</v>
      </c>
      <c r="DN200" s="2">
        <v>0</v>
      </c>
      <c r="DO200" s="2">
        <v>0</v>
      </c>
      <c r="DP200" s="2">
        <v>1</v>
      </c>
      <c r="DQ200" s="2">
        <v>1</v>
      </c>
      <c r="DR200" s="2"/>
      <c r="DS200" s="2"/>
      <c r="DT200" s="2"/>
      <c r="DU200" s="2">
        <v>1013</v>
      </c>
      <c r="DV200" s="2" t="s">
        <v>301</v>
      </c>
      <c r="DW200" s="2" t="s">
        <v>301</v>
      </c>
      <c r="DX200" s="2">
        <v>1</v>
      </c>
      <c r="DY200" s="2"/>
      <c r="DZ200" s="2"/>
      <c r="EA200" s="2"/>
      <c r="EB200" s="2"/>
      <c r="EC200" s="2"/>
      <c r="ED200" s="2"/>
      <c r="EE200" s="2">
        <v>16510614</v>
      </c>
      <c r="EF200" s="2">
        <v>6</v>
      </c>
      <c r="EG200" s="2" t="s">
        <v>29</v>
      </c>
      <c r="EH200" s="2">
        <v>0</v>
      </c>
      <c r="EI200" s="2" t="s">
        <v>6</v>
      </c>
      <c r="EJ200" s="2">
        <v>1</v>
      </c>
      <c r="EK200" s="2">
        <v>69001</v>
      </c>
      <c r="EL200" s="2" t="s">
        <v>347</v>
      </c>
      <c r="EM200" s="2" t="s">
        <v>348</v>
      </c>
      <c r="EN200" s="2"/>
      <c r="EO200" s="2" t="s">
        <v>6</v>
      </c>
      <c r="EP200" s="2"/>
      <c r="EQ200" s="2">
        <v>0</v>
      </c>
      <c r="ER200" s="2">
        <v>46.83</v>
      </c>
      <c r="ES200" s="2">
        <v>0</v>
      </c>
      <c r="ET200" s="2">
        <v>0</v>
      </c>
      <c r="EU200" s="2">
        <v>0</v>
      </c>
      <c r="EV200" s="2">
        <v>46.83</v>
      </c>
      <c r="EW200" s="2">
        <v>5.49</v>
      </c>
      <c r="EX200" s="2">
        <v>0</v>
      </c>
      <c r="EY200" s="2">
        <v>0</v>
      </c>
      <c r="EZ200" s="2"/>
      <c r="FA200" s="2"/>
      <c r="FB200" s="2"/>
      <c r="FC200" s="2"/>
      <c r="FD200" s="2"/>
      <c r="FE200" s="2"/>
      <c r="FF200" s="2"/>
      <c r="FG200" s="2"/>
      <c r="FH200" s="2"/>
      <c r="FI200" s="2"/>
      <c r="FJ200" s="2"/>
      <c r="FK200" s="2"/>
      <c r="FL200" s="2"/>
      <c r="FM200" s="2"/>
      <c r="FN200" s="2"/>
      <c r="FO200" s="2"/>
      <c r="FP200" s="2"/>
      <c r="FQ200" s="2">
        <v>0</v>
      </c>
      <c r="FR200" s="2">
        <f t="shared" si="233"/>
        <v>0</v>
      </c>
      <c r="FS200" s="2">
        <v>0</v>
      </c>
      <c r="FT200" s="2"/>
      <c r="FU200" s="2"/>
      <c r="FV200" s="2"/>
      <c r="FW200" s="2"/>
      <c r="FX200" s="2">
        <v>78</v>
      </c>
      <c r="FY200" s="2">
        <v>50</v>
      </c>
      <c r="FZ200" s="2"/>
      <c r="GA200" s="2" t="s">
        <v>6</v>
      </c>
      <c r="GB200" s="2"/>
      <c r="GC200" s="2"/>
      <c r="GD200" s="2">
        <v>0</v>
      </c>
      <c r="GE200" s="2"/>
      <c r="GF200" s="2">
        <v>1785683280</v>
      </c>
      <c r="GG200" s="2">
        <v>2</v>
      </c>
      <c r="GH200" s="2">
        <v>1</v>
      </c>
      <c r="GI200" s="2">
        <v>-2</v>
      </c>
      <c r="GJ200" s="2">
        <v>0</v>
      </c>
      <c r="GK200" s="2">
        <f>ROUND(R200*(R12)/100,2)</f>
        <v>0</v>
      </c>
      <c r="GL200" s="2">
        <f t="shared" si="234"/>
        <v>0</v>
      </c>
      <c r="GM200" s="2">
        <f t="shared" si="235"/>
        <v>12.81</v>
      </c>
      <c r="GN200" s="2">
        <f t="shared" si="236"/>
        <v>12.81</v>
      </c>
      <c r="GO200" s="2">
        <f t="shared" si="237"/>
        <v>0</v>
      </c>
      <c r="GP200" s="2">
        <f t="shared" si="238"/>
        <v>0</v>
      </c>
      <c r="GQ200" s="2"/>
      <c r="GR200" s="2">
        <v>0</v>
      </c>
      <c r="GS200" s="2">
        <v>3</v>
      </c>
      <c r="GT200" s="2">
        <v>0</v>
      </c>
      <c r="GU200" s="2" t="s">
        <v>6</v>
      </c>
      <c r="GV200" s="2">
        <f t="shared" si="239"/>
        <v>0</v>
      </c>
      <c r="GW200" s="2">
        <v>1</v>
      </c>
      <c r="GX200" s="2">
        <f t="shared" si="240"/>
        <v>0</v>
      </c>
      <c r="GY200" s="2"/>
      <c r="GZ200" s="2"/>
      <c r="HA200" s="2">
        <v>0</v>
      </c>
      <c r="HB200" s="2">
        <v>0</v>
      </c>
      <c r="HC200" s="2"/>
      <c r="HD200" s="2"/>
      <c r="HE200" s="2"/>
      <c r="HF200" s="2"/>
      <c r="HG200" s="2"/>
      <c r="HH200" s="2"/>
      <c r="HI200" s="2"/>
      <c r="HJ200" s="2"/>
      <c r="HK200" s="2"/>
      <c r="HL200" s="2"/>
      <c r="HM200" s="2"/>
      <c r="HN200" s="2"/>
      <c r="HO200" s="2"/>
      <c r="HP200" s="2"/>
      <c r="HQ200" s="2"/>
      <c r="HR200" s="2"/>
      <c r="HS200" s="2"/>
      <c r="HT200" s="2"/>
      <c r="HU200" s="2"/>
      <c r="HV200" s="2"/>
      <c r="HW200" s="2"/>
      <c r="HX200" s="2"/>
      <c r="HY200" s="2"/>
      <c r="HZ200" s="2"/>
      <c r="IA200" s="2"/>
      <c r="IB200" s="2"/>
      <c r="IC200" s="2"/>
      <c r="ID200" s="2"/>
      <c r="IE200" s="2"/>
      <c r="IF200" s="2"/>
      <c r="IG200" s="2"/>
      <c r="IH200" s="2"/>
      <c r="II200" s="2"/>
      <c r="IJ200" s="2"/>
      <c r="IK200" s="2">
        <v>0</v>
      </c>
      <c r="IL200" s="2"/>
      <c r="IM200" s="2"/>
      <c r="IN200" s="2"/>
      <c r="IO200" s="2"/>
      <c r="IP200" s="2"/>
      <c r="IQ200" s="2"/>
      <c r="IR200" s="2"/>
      <c r="IS200" s="2"/>
      <c r="IT200" s="2"/>
      <c r="IU200" s="2"/>
    </row>
    <row r="201" spans="1:255" x14ac:dyDescent="0.2">
      <c r="A201">
        <v>17</v>
      </c>
      <c r="B201">
        <v>1</v>
      </c>
      <c r="C201">
        <f>ROW(SmtRes!A370)</f>
        <v>370</v>
      </c>
      <c r="D201">
        <f>ROW(EtalonRes!A344)</f>
        <v>344</v>
      </c>
      <c r="E201" t="s">
        <v>343</v>
      </c>
      <c r="F201" t="s">
        <v>344</v>
      </c>
      <c r="G201" t="s">
        <v>345</v>
      </c>
      <c r="H201" t="s">
        <v>301</v>
      </c>
      <c r="I201">
        <f>ROUND(12/100,9)</f>
        <v>0.12</v>
      </c>
      <c r="J201">
        <v>0</v>
      </c>
      <c r="O201">
        <f t="shared" si="204"/>
        <v>40.07</v>
      </c>
      <c r="P201">
        <f t="shared" si="205"/>
        <v>0</v>
      </c>
      <c r="Q201">
        <f t="shared" si="206"/>
        <v>0</v>
      </c>
      <c r="R201">
        <f t="shared" si="207"/>
        <v>0</v>
      </c>
      <c r="S201">
        <f t="shared" si="208"/>
        <v>40.07</v>
      </c>
      <c r="T201">
        <f t="shared" si="209"/>
        <v>0</v>
      </c>
      <c r="U201">
        <f t="shared" si="210"/>
        <v>0.65880000000000005</v>
      </c>
      <c r="V201">
        <f t="shared" si="211"/>
        <v>0</v>
      </c>
      <c r="W201">
        <f t="shared" si="212"/>
        <v>0</v>
      </c>
      <c r="X201">
        <f t="shared" si="213"/>
        <v>31.25</v>
      </c>
      <c r="Y201">
        <f t="shared" si="214"/>
        <v>20.04</v>
      </c>
      <c r="AA201">
        <v>16687824</v>
      </c>
      <c r="AB201">
        <f t="shared" si="215"/>
        <v>46.83</v>
      </c>
      <c r="AC201">
        <f t="shared" si="243"/>
        <v>0</v>
      </c>
      <c r="AD201">
        <f t="shared" si="244"/>
        <v>0</v>
      </c>
      <c r="AE201">
        <f t="shared" si="245"/>
        <v>0</v>
      </c>
      <c r="AF201">
        <f t="shared" si="246"/>
        <v>46.83</v>
      </c>
      <c r="AG201">
        <f t="shared" si="219"/>
        <v>0</v>
      </c>
      <c r="AH201">
        <f t="shared" si="247"/>
        <v>5.49</v>
      </c>
      <c r="AI201">
        <f t="shared" si="248"/>
        <v>0</v>
      </c>
      <c r="AJ201">
        <f t="shared" si="221"/>
        <v>0</v>
      </c>
      <c r="AK201">
        <v>46.83</v>
      </c>
      <c r="AL201">
        <v>0</v>
      </c>
      <c r="AM201">
        <v>0</v>
      </c>
      <c r="AN201">
        <v>0</v>
      </c>
      <c r="AO201">
        <v>46.83</v>
      </c>
      <c r="AP201">
        <v>0</v>
      </c>
      <c r="AQ201">
        <v>5.49</v>
      </c>
      <c r="AR201">
        <v>0</v>
      </c>
      <c r="AS201">
        <v>0</v>
      </c>
      <c r="AT201">
        <v>78</v>
      </c>
      <c r="AU201">
        <v>50</v>
      </c>
      <c r="AV201">
        <v>1</v>
      </c>
      <c r="AW201">
        <v>1</v>
      </c>
      <c r="AZ201">
        <v>7.13</v>
      </c>
      <c r="BA201">
        <v>7.13</v>
      </c>
      <c r="BB201">
        <v>7.13</v>
      </c>
      <c r="BC201">
        <v>7.13</v>
      </c>
      <c r="BD201" t="s">
        <v>6</v>
      </c>
      <c r="BE201" t="s">
        <v>6</v>
      </c>
      <c r="BF201" t="s">
        <v>6</v>
      </c>
      <c r="BG201" t="s">
        <v>6</v>
      </c>
      <c r="BH201">
        <v>0</v>
      </c>
      <c r="BI201">
        <v>1</v>
      </c>
      <c r="BJ201" t="s">
        <v>346</v>
      </c>
      <c r="BM201">
        <v>69001</v>
      </c>
      <c r="BN201">
        <v>0</v>
      </c>
      <c r="BO201" t="s">
        <v>6</v>
      </c>
      <c r="BP201">
        <v>0</v>
      </c>
      <c r="BQ201">
        <v>6</v>
      </c>
      <c r="BR201">
        <v>0</v>
      </c>
      <c r="BS201">
        <v>7.13</v>
      </c>
      <c r="BT201">
        <v>1</v>
      </c>
      <c r="BU201">
        <v>1</v>
      </c>
      <c r="BV201">
        <v>1</v>
      </c>
      <c r="BW201">
        <v>1</v>
      </c>
      <c r="BX201">
        <v>1</v>
      </c>
      <c r="BY201" t="s">
        <v>6</v>
      </c>
      <c r="BZ201">
        <v>78</v>
      </c>
      <c r="CA201">
        <v>50</v>
      </c>
      <c r="CF201">
        <v>0</v>
      </c>
      <c r="CG201">
        <v>0</v>
      </c>
      <c r="CM201">
        <v>0</v>
      </c>
      <c r="CN201" t="s">
        <v>6</v>
      </c>
      <c r="CO201">
        <v>0</v>
      </c>
      <c r="CP201">
        <f t="shared" si="222"/>
        <v>40.07</v>
      </c>
      <c r="CQ201">
        <f t="shared" si="223"/>
        <v>0</v>
      </c>
      <c r="CR201">
        <f t="shared" si="224"/>
        <v>0</v>
      </c>
      <c r="CS201">
        <f t="shared" si="225"/>
        <v>0</v>
      </c>
      <c r="CT201">
        <f t="shared" si="226"/>
        <v>333.89789999999999</v>
      </c>
      <c r="CU201">
        <f t="shared" si="227"/>
        <v>0</v>
      </c>
      <c r="CV201">
        <f t="shared" si="228"/>
        <v>5.49</v>
      </c>
      <c r="CW201">
        <f t="shared" si="229"/>
        <v>0</v>
      </c>
      <c r="CX201">
        <f t="shared" si="230"/>
        <v>0</v>
      </c>
      <c r="CY201">
        <f t="shared" si="231"/>
        <v>31.2546</v>
      </c>
      <c r="CZ201">
        <f t="shared" si="232"/>
        <v>20.035</v>
      </c>
      <c r="DC201" t="s">
        <v>6</v>
      </c>
      <c r="DD201" t="s">
        <v>6</v>
      </c>
      <c r="DE201" t="s">
        <v>6</v>
      </c>
      <c r="DF201" t="s">
        <v>6</v>
      </c>
      <c r="DG201" t="s">
        <v>6</v>
      </c>
      <c r="DH201" t="s">
        <v>6</v>
      </c>
      <c r="DI201" t="s">
        <v>6</v>
      </c>
      <c r="DJ201" t="s">
        <v>6</v>
      </c>
      <c r="DK201" t="s">
        <v>6</v>
      </c>
      <c r="DL201" t="s">
        <v>6</v>
      </c>
      <c r="DM201" t="s">
        <v>6</v>
      </c>
      <c r="DN201">
        <v>0</v>
      </c>
      <c r="DO201">
        <v>0</v>
      </c>
      <c r="DP201">
        <v>1</v>
      </c>
      <c r="DQ201">
        <v>1</v>
      </c>
      <c r="DU201">
        <v>1013</v>
      </c>
      <c r="DV201" t="s">
        <v>301</v>
      </c>
      <c r="DW201" t="s">
        <v>301</v>
      </c>
      <c r="DX201">
        <v>1</v>
      </c>
      <c r="EE201">
        <v>16510614</v>
      </c>
      <c r="EF201">
        <v>6</v>
      </c>
      <c r="EG201" t="s">
        <v>29</v>
      </c>
      <c r="EH201">
        <v>0</v>
      </c>
      <c r="EI201" t="s">
        <v>6</v>
      </c>
      <c r="EJ201">
        <v>1</v>
      </c>
      <c r="EK201">
        <v>69001</v>
      </c>
      <c r="EL201" t="s">
        <v>347</v>
      </c>
      <c r="EM201" t="s">
        <v>348</v>
      </c>
      <c r="EO201" t="s">
        <v>6</v>
      </c>
      <c r="EQ201">
        <v>0</v>
      </c>
      <c r="ER201">
        <v>46.83</v>
      </c>
      <c r="ES201">
        <v>0</v>
      </c>
      <c r="ET201">
        <v>0</v>
      </c>
      <c r="EU201">
        <v>0</v>
      </c>
      <c r="EV201">
        <v>46.83</v>
      </c>
      <c r="EW201">
        <v>5.49</v>
      </c>
      <c r="EX201">
        <v>0</v>
      </c>
      <c r="EY201">
        <v>0</v>
      </c>
      <c r="FQ201">
        <v>0</v>
      </c>
      <c r="FR201">
        <f t="shared" si="233"/>
        <v>0</v>
      </c>
      <c r="FS201">
        <v>0</v>
      </c>
      <c r="FX201">
        <v>78</v>
      </c>
      <c r="FY201">
        <v>50</v>
      </c>
      <c r="GA201" t="s">
        <v>6</v>
      </c>
      <c r="GD201">
        <v>0</v>
      </c>
      <c r="GF201">
        <v>1785683280</v>
      </c>
      <c r="GG201">
        <v>1</v>
      </c>
      <c r="GH201">
        <v>1</v>
      </c>
      <c r="GI201">
        <v>4</v>
      </c>
      <c r="GJ201">
        <v>0</v>
      </c>
      <c r="GK201">
        <f>ROUND(R201*(S12)/100,2)</f>
        <v>0</v>
      </c>
      <c r="GL201">
        <f t="shared" si="234"/>
        <v>0</v>
      </c>
      <c r="GM201">
        <f t="shared" si="235"/>
        <v>91.36</v>
      </c>
      <c r="GN201">
        <f t="shared" si="236"/>
        <v>91.36</v>
      </c>
      <c r="GO201">
        <f t="shared" si="237"/>
        <v>0</v>
      </c>
      <c r="GP201">
        <f t="shared" si="238"/>
        <v>0</v>
      </c>
      <c r="GR201">
        <v>0</v>
      </c>
      <c r="GS201">
        <v>3</v>
      </c>
      <c r="GT201">
        <v>0</v>
      </c>
      <c r="GU201" t="s">
        <v>6</v>
      </c>
      <c r="GV201">
        <f t="shared" si="239"/>
        <v>0</v>
      </c>
      <c r="GW201">
        <v>1</v>
      </c>
      <c r="GX201">
        <f t="shared" si="240"/>
        <v>0</v>
      </c>
      <c r="HA201">
        <v>0</v>
      </c>
      <c r="HB201">
        <v>0</v>
      </c>
      <c r="IK201">
        <v>0</v>
      </c>
    </row>
    <row r="202" spans="1:255" x14ac:dyDescent="0.2">
      <c r="A202" s="2">
        <v>17</v>
      </c>
      <c r="B202" s="2">
        <v>1</v>
      </c>
      <c r="C202" s="2">
        <f>ROW(SmtRes!A383)</f>
        <v>383</v>
      </c>
      <c r="D202" s="2">
        <f>ROW(EtalonRes!A356)</f>
        <v>356</v>
      </c>
      <c r="E202" s="2" t="s">
        <v>349</v>
      </c>
      <c r="F202" s="2" t="s">
        <v>350</v>
      </c>
      <c r="G202" s="2" t="s">
        <v>351</v>
      </c>
      <c r="H202" s="2" t="s">
        <v>301</v>
      </c>
      <c r="I202" s="2">
        <f>ROUND(2/100,9)</f>
        <v>0.02</v>
      </c>
      <c r="J202" s="2">
        <v>0</v>
      </c>
      <c r="K202" s="2"/>
      <c r="L202" s="2"/>
      <c r="M202" s="2"/>
      <c r="N202" s="2"/>
      <c r="O202" s="2">
        <f t="shared" si="204"/>
        <v>66.459999999999994</v>
      </c>
      <c r="P202" s="2">
        <f t="shared" si="205"/>
        <v>20.38</v>
      </c>
      <c r="Q202" s="2">
        <f t="shared" si="206"/>
        <v>3.7</v>
      </c>
      <c r="R202" s="2">
        <f t="shared" si="207"/>
        <v>0.5</v>
      </c>
      <c r="S202" s="2">
        <f t="shared" si="208"/>
        <v>42.38</v>
      </c>
      <c r="T202" s="2">
        <f t="shared" si="209"/>
        <v>0</v>
      </c>
      <c r="U202" s="2">
        <f t="shared" si="210"/>
        <v>4.2720000000000002</v>
      </c>
      <c r="V202" s="2">
        <f t="shared" si="211"/>
        <v>3.9600000000000003E-2</v>
      </c>
      <c r="W202" s="2">
        <f t="shared" si="212"/>
        <v>0</v>
      </c>
      <c r="X202" s="2">
        <f t="shared" si="213"/>
        <v>40.74</v>
      </c>
      <c r="Y202" s="2">
        <f t="shared" si="214"/>
        <v>27.87</v>
      </c>
      <c r="Z202" s="2"/>
      <c r="AA202" s="2">
        <v>16687810</v>
      </c>
      <c r="AB202" s="2">
        <f t="shared" si="215"/>
        <v>3323.23</v>
      </c>
      <c r="AC202" s="2">
        <f t="shared" si="243"/>
        <v>1019.17</v>
      </c>
      <c r="AD202" s="2">
        <f t="shared" si="244"/>
        <v>185.15</v>
      </c>
      <c r="AE202" s="2">
        <f t="shared" si="245"/>
        <v>24.85</v>
      </c>
      <c r="AF202" s="2">
        <f t="shared" si="246"/>
        <v>2118.91</v>
      </c>
      <c r="AG202" s="2">
        <f t="shared" si="219"/>
        <v>0</v>
      </c>
      <c r="AH202" s="2">
        <f t="shared" si="247"/>
        <v>213.6</v>
      </c>
      <c r="AI202" s="2">
        <f t="shared" si="248"/>
        <v>1.98</v>
      </c>
      <c r="AJ202" s="2">
        <f t="shared" si="221"/>
        <v>0</v>
      </c>
      <c r="AK202" s="2">
        <v>3323.23</v>
      </c>
      <c r="AL202" s="2">
        <v>1019.17</v>
      </c>
      <c r="AM202" s="2">
        <v>185.15</v>
      </c>
      <c r="AN202" s="2">
        <v>24.85</v>
      </c>
      <c r="AO202" s="2">
        <v>2118.91</v>
      </c>
      <c r="AP202" s="2">
        <v>0</v>
      </c>
      <c r="AQ202" s="2">
        <v>213.6</v>
      </c>
      <c r="AR202" s="2">
        <v>1.98</v>
      </c>
      <c r="AS202" s="2">
        <v>0</v>
      </c>
      <c r="AT202" s="2">
        <v>95</v>
      </c>
      <c r="AU202" s="2">
        <v>65</v>
      </c>
      <c r="AV202" s="2">
        <v>1</v>
      </c>
      <c r="AW202" s="2">
        <v>1</v>
      </c>
      <c r="AX202" s="2"/>
      <c r="AY202" s="2"/>
      <c r="AZ202" s="2">
        <v>1</v>
      </c>
      <c r="BA202" s="2">
        <v>1</v>
      </c>
      <c r="BB202" s="2">
        <v>1</v>
      </c>
      <c r="BC202" s="2">
        <v>1</v>
      </c>
      <c r="BD202" s="2" t="s">
        <v>6</v>
      </c>
      <c r="BE202" s="2" t="s">
        <v>6</v>
      </c>
      <c r="BF202" s="2" t="s">
        <v>6</v>
      </c>
      <c r="BG202" s="2" t="s">
        <v>6</v>
      </c>
      <c r="BH202" s="2">
        <v>0</v>
      </c>
      <c r="BI202" s="2">
        <v>2</v>
      </c>
      <c r="BJ202" s="2" t="s">
        <v>352</v>
      </c>
      <c r="BK202" s="2"/>
      <c r="BL202" s="2"/>
      <c r="BM202" s="2">
        <v>108001</v>
      </c>
      <c r="BN202" s="2">
        <v>0</v>
      </c>
      <c r="BO202" s="2" t="s">
        <v>6</v>
      </c>
      <c r="BP202" s="2">
        <v>0</v>
      </c>
      <c r="BQ202" s="2">
        <v>3</v>
      </c>
      <c r="BR202" s="2">
        <v>0</v>
      </c>
      <c r="BS202" s="2">
        <v>1</v>
      </c>
      <c r="BT202" s="2">
        <v>1</v>
      </c>
      <c r="BU202" s="2">
        <v>1</v>
      </c>
      <c r="BV202" s="2">
        <v>1</v>
      </c>
      <c r="BW202" s="2">
        <v>1</v>
      </c>
      <c r="BX202" s="2">
        <v>1</v>
      </c>
      <c r="BY202" s="2" t="s">
        <v>6</v>
      </c>
      <c r="BZ202" s="2">
        <v>95</v>
      </c>
      <c r="CA202" s="2">
        <v>65</v>
      </c>
      <c r="CB202" s="2"/>
      <c r="CC202" s="2"/>
      <c r="CD202" s="2"/>
      <c r="CE202" s="2"/>
      <c r="CF202" s="2">
        <v>0</v>
      </c>
      <c r="CG202" s="2">
        <v>0</v>
      </c>
      <c r="CH202" s="2"/>
      <c r="CI202" s="2"/>
      <c r="CJ202" s="2"/>
      <c r="CK202" s="2"/>
      <c r="CL202" s="2"/>
      <c r="CM202" s="2">
        <v>0</v>
      </c>
      <c r="CN202" s="2" t="s">
        <v>6</v>
      </c>
      <c r="CO202" s="2">
        <v>0</v>
      </c>
      <c r="CP202" s="2">
        <f t="shared" si="222"/>
        <v>66.460000000000008</v>
      </c>
      <c r="CQ202" s="2">
        <f t="shared" si="223"/>
        <v>1019.17</v>
      </c>
      <c r="CR202" s="2">
        <f t="shared" si="224"/>
        <v>185.15</v>
      </c>
      <c r="CS202" s="2">
        <f t="shared" si="225"/>
        <v>24.85</v>
      </c>
      <c r="CT202" s="2">
        <f t="shared" si="226"/>
        <v>2118.91</v>
      </c>
      <c r="CU202" s="2">
        <f t="shared" si="227"/>
        <v>0</v>
      </c>
      <c r="CV202" s="2">
        <f t="shared" si="228"/>
        <v>213.6</v>
      </c>
      <c r="CW202" s="2">
        <f t="shared" si="229"/>
        <v>1.98</v>
      </c>
      <c r="CX202" s="2">
        <f t="shared" si="230"/>
        <v>0</v>
      </c>
      <c r="CY202" s="2">
        <f t="shared" si="231"/>
        <v>40.736000000000004</v>
      </c>
      <c r="CZ202" s="2">
        <f t="shared" si="232"/>
        <v>27.872000000000003</v>
      </c>
      <c r="DA202" s="2"/>
      <c r="DB202" s="2"/>
      <c r="DC202" s="2" t="s">
        <v>6</v>
      </c>
      <c r="DD202" s="2" t="s">
        <v>6</v>
      </c>
      <c r="DE202" s="2" t="s">
        <v>6</v>
      </c>
      <c r="DF202" s="2" t="s">
        <v>6</v>
      </c>
      <c r="DG202" s="2" t="s">
        <v>6</v>
      </c>
      <c r="DH202" s="2" t="s">
        <v>6</v>
      </c>
      <c r="DI202" s="2" t="s">
        <v>6</v>
      </c>
      <c r="DJ202" s="2" t="s">
        <v>6</v>
      </c>
      <c r="DK202" s="2" t="s">
        <v>6</v>
      </c>
      <c r="DL202" s="2" t="s">
        <v>6</v>
      </c>
      <c r="DM202" s="2" t="s">
        <v>6</v>
      </c>
      <c r="DN202" s="2">
        <v>0</v>
      </c>
      <c r="DO202" s="2">
        <v>0</v>
      </c>
      <c r="DP202" s="2">
        <v>1</v>
      </c>
      <c r="DQ202" s="2">
        <v>1</v>
      </c>
      <c r="DR202" s="2"/>
      <c r="DS202" s="2"/>
      <c r="DT202" s="2"/>
      <c r="DU202" s="2">
        <v>1013</v>
      </c>
      <c r="DV202" s="2" t="s">
        <v>301</v>
      </c>
      <c r="DW202" s="2" t="s">
        <v>301</v>
      </c>
      <c r="DX202" s="2">
        <v>1</v>
      </c>
      <c r="DY202" s="2"/>
      <c r="DZ202" s="2"/>
      <c r="EA202" s="2"/>
      <c r="EB202" s="2"/>
      <c r="EC202" s="2"/>
      <c r="ED202" s="2"/>
      <c r="EE202" s="2">
        <v>16510370</v>
      </c>
      <c r="EF202" s="2">
        <v>3</v>
      </c>
      <c r="EG202" s="2" t="s">
        <v>315</v>
      </c>
      <c r="EH202" s="2">
        <v>0</v>
      </c>
      <c r="EI202" s="2" t="s">
        <v>6</v>
      </c>
      <c r="EJ202" s="2">
        <v>2</v>
      </c>
      <c r="EK202" s="2">
        <v>108001</v>
      </c>
      <c r="EL202" s="2" t="s">
        <v>316</v>
      </c>
      <c r="EM202" s="2" t="s">
        <v>317</v>
      </c>
      <c r="EN202" s="2"/>
      <c r="EO202" s="2" t="s">
        <v>6</v>
      </c>
      <c r="EP202" s="2"/>
      <c r="EQ202" s="2">
        <v>0</v>
      </c>
      <c r="ER202" s="2">
        <v>3323.23</v>
      </c>
      <c r="ES202" s="2">
        <v>1019.17</v>
      </c>
      <c r="ET202" s="2">
        <v>185.15</v>
      </c>
      <c r="EU202" s="2">
        <v>24.85</v>
      </c>
      <c r="EV202" s="2">
        <v>2118.91</v>
      </c>
      <c r="EW202" s="2">
        <v>213.6</v>
      </c>
      <c r="EX202" s="2">
        <v>1.98</v>
      </c>
      <c r="EY202" s="2">
        <v>0</v>
      </c>
      <c r="EZ202" s="2"/>
      <c r="FA202" s="2"/>
      <c r="FB202" s="2"/>
      <c r="FC202" s="2"/>
      <c r="FD202" s="2"/>
      <c r="FE202" s="2"/>
      <c r="FF202" s="2"/>
      <c r="FG202" s="2"/>
      <c r="FH202" s="2"/>
      <c r="FI202" s="2"/>
      <c r="FJ202" s="2"/>
      <c r="FK202" s="2"/>
      <c r="FL202" s="2"/>
      <c r="FM202" s="2"/>
      <c r="FN202" s="2"/>
      <c r="FO202" s="2"/>
      <c r="FP202" s="2"/>
      <c r="FQ202" s="2">
        <v>0</v>
      </c>
      <c r="FR202" s="2">
        <f t="shared" si="233"/>
        <v>0</v>
      </c>
      <c r="FS202" s="2">
        <v>0</v>
      </c>
      <c r="FT202" s="2"/>
      <c r="FU202" s="2"/>
      <c r="FV202" s="2"/>
      <c r="FW202" s="2"/>
      <c r="FX202" s="2">
        <v>95</v>
      </c>
      <c r="FY202" s="2">
        <v>65</v>
      </c>
      <c r="FZ202" s="2"/>
      <c r="GA202" s="2" t="s">
        <v>6</v>
      </c>
      <c r="GB202" s="2"/>
      <c r="GC202" s="2"/>
      <c r="GD202" s="2">
        <v>0</v>
      </c>
      <c r="GE202" s="2"/>
      <c r="GF202" s="2">
        <v>74541589</v>
      </c>
      <c r="GG202" s="2">
        <v>2</v>
      </c>
      <c r="GH202" s="2">
        <v>1</v>
      </c>
      <c r="GI202" s="2">
        <v>-2</v>
      </c>
      <c r="GJ202" s="2">
        <v>0</v>
      </c>
      <c r="GK202" s="2">
        <f>ROUND(R202*(R12)/100,2)</f>
        <v>0</v>
      </c>
      <c r="GL202" s="2">
        <f t="shared" si="234"/>
        <v>0</v>
      </c>
      <c r="GM202" s="2">
        <f t="shared" si="235"/>
        <v>135.07</v>
      </c>
      <c r="GN202" s="2">
        <f t="shared" si="236"/>
        <v>0</v>
      </c>
      <c r="GO202" s="2">
        <f t="shared" si="237"/>
        <v>135.07</v>
      </c>
      <c r="GP202" s="2">
        <f t="shared" si="238"/>
        <v>0</v>
      </c>
      <c r="GQ202" s="2"/>
      <c r="GR202" s="2">
        <v>0</v>
      </c>
      <c r="GS202" s="2">
        <v>3</v>
      </c>
      <c r="GT202" s="2">
        <v>0</v>
      </c>
      <c r="GU202" s="2" t="s">
        <v>6</v>
      </c>
      <c r="GV202" s="2">
        <f t="shared" si="239"/>
        <v>0</v>
      </c>
      <c r="GW202" s="2">
        <v>1</v>
      </c>
      <c r="GX202" s="2">
        <f t="shared" si="240"/>
        <v>0</v>
      </c>
      <c r="GY202" s="2"/>
      <c r="GZ202" s="2"/>
      <c r="HA202" s="2">
        <v>0</v>
      </c>
      <c r="HB202" s="2">
        <v>0</v>
      </c>
      <c r="HC202" s="2"/>
      <c r="HD202" s="2"/>
      <c r="HE202" s="2"/>
      <c r="HF202" s="2"/>
      <c r="HG202" s="2"/>
      <c r="HH202" s="2"/>
      <c r="HI202" s="2"/>
      <c r="HJ202" s="2"/>
      <c r="HK202" s="2"/>
      <c r="HL202" s="2"/>
      <c r="HM202" s="2"/>
      <c r="HN202" s="2"/>
      <c r="HO202" s="2"/>
      <c r="HP202" s="2"/>
      <c r="HQ202" s="2"/>
      <c r="HR202" s="2"/>
      <c r="HS202" s="2"/>
      <c r="HT202" s="2"/>
      <c r="HU202" s="2"/>
      <c r="HV202" s="2"/>
      <c r="HW202" s="2"/>
      <c r="HX202" s="2"/>
      <c r="HY202" s="2"/>
      <c r="HZ202" s="2"/>
      <c r="IA202" s="2"/>
      <c r="IB202" s="2"/>
      <c r="IC202" s="2"/>
      <c r="ID202" s="2"/>
      <c r="IE202" s="2"/>
      <c r="IF202" s="2"/>
      <c r="IG202" s="2"/>
      <c r="IH202" s="2"/>
      <c r="II202" s="2"/>
      <c r="IJ202" s="2"/>
      <c r="IK202" s="2">
        <v>0</v>
      </c>
      <c r="IL202" s="2"/>
      <c r="IM202" s="2"/>
      <c r="IN202" s="2"/>
      <c r="IO202" s="2"/>
      <c r="IP202" s="2"/>
      <c r="IQ202" s="2"/>
      <c r="IR202" s="2"/>
      <c r="IS202" s="2"/>
      <c r="IT202" s="2"/>
      <c r="IU202" s="2"/>
    </row>
    <row r="203" spans="1:255" x14ac:dyDescent="0.2">
      <c r="A203">
        <v>17</v>
      </c>
      <c r="B203">
        <v>1</v>
      </c>
      <c r="C203">
        <f>ROW(SmtRes!A396)</f>
        <v>396</v>
      </c>
      <c r="D203">
        <f>ROW(EtalonRes!A368)</f>
        <v>368</v>
      </c>
      <c r="E203" t="s">
        <v>349</v>
      </c>
      <c r="F203" t="s">
        <v>350</v>
      </c>
      <c r="G203" t="s">
        <v>351</v>
      </c>
      <c r="H203" t="s">
        <v>301</v>
      </c>
      <c r="I203">
        <f>ROUND(2/100,9)</f>
        <v>0.02</v>
      </c>
      <c r="J203">
        <v>0</v>
      </c>
      <c r="O203">
        <f t="shared" si="204"/>
        <v>473.89</v>
      </c>
      <c r="P203">
        <f t="shared" si="205"/>
        <v>145.33000000000001</v>
      </c>
      <c r="Q203">
        <f t="shared" si="206"/>
        <v>26.4</v>
      </c>
      <c r="R203">
        <f t="shared" si="207"/>
        <v>3.54</v>
      </c>
      <c r="S203">
        <f t="shared" si="208"/>
        <v>302.16000000000003</v>
      </c>
      <c r="T203">
        <f t="shared" si="209"/>
        <v>0</v>
      </c>
      <c r="U203">
        <f t="shared" si="210"/>
        <v>4.2720000000000002</v>
      </c>
      <c r="V203">
        <f t="shared" si="211"/>
        <v>3.9600000000000003E-2</v>
      </c>
      <c r="W203">
        <f t="shared" si="212"/>
        <v>0</v>
      </c>
      <c r="X203">
        <f t="shared" si="213"/>
        <v>290.42</v>
      </c>
      <c r="Y203">
        <f t="shared" si="214"/>
        <v>198.71</v>
      </c>
      <c r="AA203">
        <v>16687824</v>
      </c>
      <c r="AB203">
        <f t="shared" si="215"/>
        <v>3323.23</v>
      </c>
      <c r="AC203">
        <f t="shared" si="243"/>
        <v>1019.17</v>
      </c>
      <c r="AD203">
        <f t="shared" si="244"/>
        <v>185.15</v>
      </c>
      <c r="AE203">
        <f t="shared" si="245"/>
        <v>24.85</v>
      </c>
      <c r="AF203">
        <f t="shared" si="246"/>
        <v>2118.91</v>
      </c>
      <c r="AG203">
        <f t="shared" si="219"/>
        <v>0</v>
      </c>
      <c r="AH203">
        <f t="shared" si="247"/>
        <v>213.6</v>
      </c>
      <c r="AI203">
        <f t="shared" si="248"/>
        <v>1.98</v>
      </c>
      <c r="AJ203">
        <f t="shared" si="221"/>
        <v>0</v>
      </c>
      <c r="AK203">
        <v>3323.23</v>
      </c>
      <c r="AL203">
        <v>1019.17</v>
      </c>
      <c r="AM203">
        <v>185.15</v>
      </c>
      <c r="AN203">
        <v>24.85</v>
      </c>
      <c r="AO203">
        <v>2118.91</v>
      </c>
      <c r="AP203">
        <v>0</v>
      </c>
      <c r="AQ203">
        <v>213.6</v>
      </c>
      <c r="AR203">
        <v>1.98</v>
      </c>
      <c r="AS203">
        <v>0</v>
      </c>
      <c r="AT203">
        <v>95</v>
      </c>
      <c r="AU203">
        <v>65</v>
      </c>
      <c r="AV203">
        <v>1</v>
      </c>
      <c r="AW203">
        <v>1</v>
      </c>
      <c r="AZ203">
        <v>7.13</v>
      </c>
      <c r="BA203">
        <v>7.13</v>
      </c>
      <c r="BB203">
        <v>7.13</v>
      </c>
      <c r="BC203">
        <v>7.13</v>
      </c>
      <c r="BD203" t="s">
        <v>6</v>
      </c>
      <c r="BE203" t="s">
        <v>6</v>
      </c>
      <c r="BF203" t="s">
        <v>6</v>
      </c>
      <c r="BG203" t="s">
        <v>6</v>
      </c>
      <c r="BH203">
        <v>0</v>
      </c>
      <c r="BI203">
        <v>2</v>
      </c>
      <c r="BJ203" t="s">
        <v>352</v>
      </c>
      <c r="BM203">
        <v>108001</v>
      </c>
      <c r="BN203">
        <v>0</v>
      </c>
      <c r="BO203" t="s">
        <v>6</v>
      </c>
      <c r="BP203">
        <v>0</v>
      </c>
      <c r="BQ203">
        <v>3</v>
      </c>
      <c r="BR203">
        <v>0</v>
      </c>
      <c r="BS203">
        <v>7.13</v>
      </c>
      <c r="BT203">
        <v>1</v>
      </c>
      <c r="BU203">
        <v>1</v>
      </c>
      <c r="BV203">
        <v>1</v>
      </c>
      <c r="BW203">
        <v>1</v>
      </c>
      <c r="BX203">
        <v>1</v>
      </c>
      <c r="BY203" t="s">
        <v>6</v>
      </c>
      <c r="BZ203">
        <v>95</v>
      </c>
      <c r="CA203">
        <v>65</v>
      </c>
      <c r="CF203">
        <v>0</v>
      </c>
      <c r="CG203">
        <v>0</v>
      </c>
      <c r="CM203">
        <v>0</v>
      </c>
      <c r="CN203" t="s">
        <v>6</v>
      </c>
      <c r="CO203">
        <v>0</v>
      </c>
      <c r="CP203">
        <f t="shared" si="222"/>
        <v>473.89000000000004</v>
      </c>
      <c r="CQ203">
        <f t="shared" si="223"/>
        <v>7266.6821</v>
      </c>
      <c r="CR203">
        <f t="shared" si="224"/>
        <v>1320.1195</v>
      </c>
      <c r="CS203">
        <f t="shared" si="225"/>
        <v>177.18049999999999</v>
      </c>
      <c r="CT203">
        <f t="shared" si="226"/>
        <v>15107.828299999999</v>
      </c>
      <c r="CU203">
        <f t="shared" si="227"/>
        <v>0</v>
      </c>
      <c r="CV203">
        <f t="shared" si="228"/>
        <v>213.6</v>
      </c>
      <c r="CW203">
        <f t="shared" si="229"/>
        <v>1.98</v>
      </c>
      <c r="CX203">
        <f t="shared" si="230"/>
        <v>0</v>
      </c>
      <c r="CY203">
        <f t="shared" si="231"/>
        <v>290.41500000000002</v>
      </c>
      <c r="CZ203">
        <f t="shared" si="232"/>
        <v>198.70500000000004</v>
      </c>
      <c r="DC203" t="s">
        <v>6</v>
      </c>
      <c r="DD203" t="s">
        <v>6</v>
      </c>
      <c r="DE203" t="s">
        <v>6</v>
      </c>
      <c r="DF203" t="s">
        <v>6</v>
      </c>
      <c r="DG203" t="s">
        <v>6</v>
      </c>
      <c r="DH203" t="s">
        <v>6</v>
      </c>
      <c r="DI203" t="s">
        <v>6</v>
      </c>
      <c r="DJ203" t="s">
        <v>6</v>
      </c>
      <c r="DK203" t="s">
        <v>6</v>
      </c>
      <c r="DL203" t="s">
        <v>6</v>
      </c>
      <c r="DM203" t="s">
        <v>6</v>
      </c>
      <c r="DN203">
        <v>0</v>
      </c>
      <c r="DO203">
        <v>0</v>
      </c>
      <c r="DP203">
        <v>1</v>
      </c>
      <c r="DQ203">
        <v>1</v>
      </c>
      <c r="DU203">
        <v>1013</v>
      </c>
      <c r="DV203" t="s">
        <v>301</v>
      </c>
      <c r="DW203" t="s">
        <v>301</v>
      </c>
      <c r="DX203">
        <v>1</v>
      </c>
      <c r="EE203">
        <v>16510370</v>
      </c>
      <c r="EF203">
        <v>3</v>
      </c>
      <c r="EG203" t="s">
        <v>315</v>
      </c>
      <c r="EH203">
        <v>0</v>
      </c>
      <c r="EI203" t="s">
        <v>6</v>
      </c>
      <c r="EJ203">
        <v>2</v>
      </c>
      <c r="EK203">
        <v>108001</v>
      </c>
      <c r="EL203" t="s">
        <v>316</v>
      </c>
      <c r="EM203" t="s">
        <v>317</v>
      </c>
      <c r="EO203" t="s">
        <v>6</v>
      </c>
      <c r="EQ203">
        <v>0</v>
      </c>
      <c r="ER203">
        <v>3323.23</v>
      </c>
      <c r="ES203">
        <v>1019.17</v>
      </c>
      <c r="ET203">
        <v>185.15</v>
      </c>
      <c r="EU203">
        <v>24.85</v>
      </c>
      <c r="EV203">
        <v>2118.91</v>
      </c>
      <c r="EW203">
        <v>213.6</v>
      </c>
      <c r="EX203">
        <v>1.98</v>
      </c>
      <c r="EY203">
        <v>0</v>
      </c>
      <c r="FQ203">
        <v>0</v>
      </c>
      <c r="FR203">
        <f t="shared" si="233"/>
        <v>0</v>
      </c>
      <c r="FS203">
        <v>0</v>
      </c>
      <c r="FX203">
        <v>95</v>
      </c>
      <c r="FY203">
        <v>65</v>
      </c>
      <c r="GA203" t="s">
        <v>6</v>
      </c>
      <c r="GD203">
        <v>0</v>
      </c>
      <c r="GF203">
        <v>74541589</v>
      </c>
      <c r="GG203">
        <v>1</v>
      </c>
      <c r="GH203">
        <v>1</v>
      </c>
      <c r="GI203">
        <v>4</v>
      </c>
      <c r="GJ203">
        <v>0</v>
      </c>
      <c r="GK203">
        <f>ROUND(R203*(S12)/100,2)</f>
        <v>0</v>
      </c>
      <c r="GL203">
        <f t="shared" si="234"/>
        <v>0</v>
      </c>
      <c r="GM203">
        <f t="shared" si="235"/>
        <v>963.02</v>
      </c>
      <c r="GN203">
        <f t="shared" si="236"/>
        <v>0</v>
      </c>
      <c r="GO203">
        <f t="shared" si="237"/>
        <v>963.02</v>
      </c>
      <c r="GP203">
        <f t="shared" si="238"/>
        <v>0</v>
      </c>
      <c r="GR203">
        <v>0</v>
      </c>
      <c r="GS203">
        <v>3</v>
      </c>
      <c r="GT203">
        <v>0</v>
      </c>
      <c r="GU203" t="s">
        <v>6</v>
      </c>
      <c r="GV203">
        <f t="shared" si="239"/>
        <v>0</v>
      </c>
      <c r="GW203">
        <v>1</v>
      </c>
      <c r="GX203">
        <f t="shared" si="240"/>
        <v>0</v>
      </c>
      <c r="HA203">
        <v>0</v>
      </c>
      <c r="HB203">
        <v>0</v>
      </c>
      <c r="IK203">
        <v>0</v>
      </c>
    </row>
    <row r="204" spans="1:255" x14ac:dyDescent="0.2">
      <c r="A204" s="2">
        <v>18</v>
      </c>
      <c r="B204" s="2">
        <v>1</v>
      </c>
      <c r="C204" s="2">
        <v>382</v>
      </c>
      <c r="D204" s="2"/>
      <c r="E204" s="2" t="s">
        <v>353</v>
      </c>
      <c r="F204" s="2" t="s">
        <v>354</v>
      </c>
      <c r="G204" s="2" t="s">
        <v>355</v>
      </c>
      <c r="H204" s="2" t="s">
        <v>356</v>
      </c>
      <c r="I204" s="2">
        <f>I202*J204</f>
        <v>2</v>
      </c>
      <c r="J204" s="2">
        <v>100</v>
      </c>
      <c r="K204" s="2"/>
      <c r="L204" s="2"/>
      <c r="M204" s="2"/>
      <c r="N204" s="2"/>
      <c r="O204" s="2">
        <f t="shared" si="204"/>
        <v>628.28</v>
      </c>
      <c r="P204" s="2">
        <f t="shared" si="205"/>
        <v>628.28</v>
      </c>
      <c r="Q204" s="2">
        <f t="shared" si="206"/>
        <v>0</v>
      </c>
      <c r="R204" s="2">
        <f t="shared" si="207"/>
        <v>0</v>
      </c>
      <c r="S204" s="2">
        <f t="shared" si="208"/>
        <v>0</v>
      </c>
      <c r="T204" s="2">
        <f t="shared" si="209"/>
        <v>0</v>
      </c>
      <c r="U204" s="2">
        <f t="shared" si="210"/>
        <v>0</v>
      </c>
      <c r="V204" s="2">
        <f t="shared" si="211"/>
        <v>0</v>
      </c>
      <c r="W204" s="2">
        <f t="shared" si="212"/>
        <v>0</v>
      </c>
      <c r="X204" s="2">
        <f t="shared" si="213"/>
        <v>0</v>
      </c>
      <c r="Y204" s="2">
        <f t="shared" si="214"/>
        <v>0</v>
      </c>
      <c r="Z204" s="2"/>
      <c r="AA204" s="2">
        <v>16687810</v>
      </c>
      <c r="AB204" s="2">
        <f t="shared" si="215"/>
        <v>314.14</v>
      </c>
      <c r="AC204" s="2">
        <f t="shared" si="243"/>
        <v>314.14</v>
      </c>
      <c r="AD204" s="2">
        <f t="shared" si="244"/>
        <v>0</v>
      </c>
      <c r="AE204" s="2">
        <f t="shared" si="245"/>
        <v>0</v>
      </c>
      <c r="AF204" s="2">
        <f t="shared" si="246"/>
        <v>0</v>
      </c>
      <c r="AG204" s="2">
        <f t="shared" si="219"/>
        <v>0</v>
      </c>
      <c r="AH204" s="2">
        <f t="shared" si="247"/>
        <v>0</v>
      </c>
      <c r="AI204" s="2">
        <f t="shared" si="248"/>
        <v>0</v>
      </c>
      <c r="AJ204" s="2">
        <f t="shared" si="221"/>
        <v>0</v>
      </c>
      <c r="AK204" s="2">
        <v>314.14</v>
      </c>
      <c r="AL204" s="2">
        <v>314.14</v>
      </c>
      <c r="AM204" s="2">
        <v>0</v>
      </c>
      <c r="AN204" s="2">
        <v>0</v>
      </c>
      <c r="AO204" s="2">
        <v>0</v>
      </c>
      <c r="AP204" s="2">
        <v>0</v>
      </c>
      <c r="AQ204" s="2">
        <v>0</v>
      </c>
      <c r="AR204" s="2">
        <v>0</v>
      </c>
      <c r="AS204" s="2">
        <v>0</v>
      </c>
      <c r="AT204" s="2">
        <v>95</v>
      </c>
      <c r="AU204" s="2">
        <v>65</v>
      </c>
      <c r="AV204" s="2">
        <v>1</v>
      </c>
      <c r="AW204" s="2">
        <v>1</v>
      </c>
      <c r="AX204" s="2"/>
      <c r="AY204" s="2"/>
      <c r="AZ204" s="2">
        <v>1</v>
      </c>
      <c r="BA204" s="2">
        <v>1</v>
      </c>
      <c r="BB204" s="2">
        <v>1</v>
      </c>
      <c r="BC204" s="2">
        <v>1</v>
      </c>
      <c r="BD204" s="2" t="s">
        <v>6</v>
      </c>
      <c r="BE204" s="2" t="s">
        <v>6</v>
      </c>
      <c r="BF204" s="2" t="s">
        <v>6</v>
      </c>
      <c r="BG204" s="2" t="s">
        <v>6</v>
      </c>
      <c r="BH204" s="2">
        <v>3</v>
      </c>
      <c r="BI204" s="2">
        <v>2</v>
      </c>
      <c r="BJ204" s="2" t="s">
        <v>357</v>
      </c>
      <c r="BK204" s="2"/>
      <c r="BL204" s="2"/>
      <c r="BM204" s="2">
        <v>108001</v>
      </c>
      <c r="BN204" s="2">
        <v>0</v>
      </c>
      <c r="BO204" s="2" t="s">
        <v>6</v>
      </c>
      <c r="BP204" s="2">
        <v>0</v>
      </c>
      <c r="BQ204" s="2">
        <v>3</v>
      </c>
      <c r="BR204" s="2">
        <v>0</v>
      </c>
      <c r="BS204" s="2">
        <v>1</v>
      </c>
      <c r="BT204" s="2">
        <v>1</v>
      </c>
      <c r="BU204" s="2">
        <v>1</v>
      </c>
      <c r="BV204" s="2">
        <v>1</v>
      </c>
      <c r="BW204" s="2">
        <v>1</v>
      </c>
      <c r="BX204" s="2">
        <v>1</v>
      </c>
      <c r="BY204" s="2" t="s">
        <v>6</v>
      </c>
      <c r="BZ204" s="2">
        <v>95</v>
      </c>
      <c r="CA204" s="2">
        <v>65</v>
      </c>
      <c r="CB204" s="2"/>
      <c r="CC204" s="2"/>
      <c r="CD204" s="2"/>
      <c r="CE204" s="2"/>
      <c r="CF204" s="2">
        <v>0</v>
      </c>
      <c r="CG204" s="2">
        <v>0</v>
      </c>
      <c r="CH204" s="2"/>
      <c r="CI204" s="2"/>
      <c r="CJ204" s="2"/>
      <c r="CK204" s="2"/>
      <c r="CL204" s="2"/>
      <c r="CM204" s="2">
        <v>0</v>
      </c>
      <c r="CN204" s="2" t="s">
        <v>6</v>
      </c>
      <c r="CO204" s="2">
        <v>0</v>
      </c>
      <c r="CP204" s="2">
        <f t="shared" si="222"/>
        <v>628.28</v>
      </c>
      <c r="CQ204" s="2">
        <f t="shared" si="223"/>
        <v>314.14</v>
      </c>
      <c r="CR204" s="2">
        <f t="shared" si="224"/>
        <v>0</v>
      </c>
      <c r="CS204" s="2">
        <f t="shared" si="225"/>
        <v>0</v>
      </c>
      <c r="CT204" s="2">
        <f t="shared" si="226"/>
        <v>0</v>
      </c>
      <c r="CU204" s="2">
        <f t="shared" si="227"/>
        <v>0</v>
      </c>
      <c r="CV204" s="2">
        <f t="shared" si="228"/>
        <v>0</v>
      </c>
      <c r="CW204" s="2">
        <f t="shared" si="229"/>
        <v>0</v>
      </c>
      <c r="CX204" s="2">
        <f t="shared" si="230"/>
        <v>0</v>
      </c>
      <c r="CY204" s="2">
        <f t="shared" si="231"/>
        <v>0</v>
      </c>
      <c r="CZ204" s="2">
        <f t="shared" si="232"/>
        <v>0</v>
      </c>
      <c r="DA204" s="2"/>
      <c r="DB204" s="2"/>
      <c r="DC204" s="2" t="s">
        <v>6</v>
      </c>
      <c r="DD204" s="2" t="s">
        <v>6</v>
      </c>
      <c r="DE204" s="2" t="s">
        <v>6</v>
      </c>
      <c r="DF204" s="2" t="s">
        <v>6</v>
      </c>
      <c r="DG204" s="2" t="s">
        <v>6</v>
      </c>
      <c r="DH204" s="2" t="s">
        <v>6</v>
      </c>
      <c r="DI204" s="2" t="s">
        <v>6</v>
      </c>
      <c r="DJ204" s="2" t="s">
        <v>6</v>
      </c>
      <c r="DK204" s="2" t="s">
        <v>6</v>
      </c>
      <c r="DL204" s="2" t="s">
        <v>6</v>
      </c>
      <c r="DM204" s="2" t="s">
        <v>6</v>
      </c>
      <c r="DN204" s="2">
        <v>0</v>
      </c>
      <c r="DO204" s="2">
        <v>0</v>
      </c>
      <c r="DP204" s="2">
        <v>1</v>
      </c>
      <c r="DQ204" s="2">
        <v>1</v>
      </c>
      <c r="DR204" s="2"/>
      <c r="DS204" s="2"/>
      <c r="DT204" s="2"/>
      <c r="DU204" s="2">
        <v>1010</v>
      </c>
      <c r="DV204" s="2" t="s">
        <v>356</v>
      </c>
      <c r="DW204" s="2" t="s">
        <v>356</v>
      </c>
      <c r="DX204" s="2">
        <v>1</v>
      </c>
      <c r="DY204" s="2"/>
      <c r="DZ204" s="2"/>
      <c r="EA204" s="2"/>
      <c r="EB204" s="2"/>
      <c r="EC204" s="2"/>
      <c r="ED204" s="2"/>
      <c r="EE204" s="2">
        <v>16510370</v>
      </c>
      <c r="EF204" s="2">
        <v>3</v>
      </c>
      <c r="EG204" s="2" t="s">
        <v>315</v>
      </c>
      <c r="EH204" s="2">
        <v>0</v>
      </c>
      <c r="EI204" s="2" t="s">
        <v>6</v>
      </c>
      <c r="EJ204" s="2">
        <v>2</v>
      </c>
      <c r="EK204" s="2">
        <v>108001</v>
      </c>
      <c r="EL204" s="2" t="s">
        <v>316</v>
      </c>
      <c r="EM204" s="2" t="s">
        <v>317</v>
      </c>
      <c r="EN204" s="2"/>
      <c r="EO204" s="2" t="s">
        <v>6</v>
      </c>
      <c r="EP204" s="2"/>
      <c r="EQ204" s="2">
        <v>0</v>
      </c>
      <c r="ER204" s="2">
        <v>314.14</v>
      </c>
      <c r="ES204" s="2">
        <v>314.14</v>
      </c>
      <c r="ET204" s="2">
        <v>0</v>
      </c>
      <c r="EU204" s="2">
        <v>0</v>
      </c>
      <c r="EV204" s="2">
        <v>0</v>
      </c>
      <c r="EW204" s="2">
        <v>0</v>
      </c>
      <c r="EX204" s="2">
        <v>0</v>
      </c>
      <c r="EY204" s="2"/>
      <c r="EZ204" s="2"/>
      <c r="FA204" s="2"/>
      <c r="FB204" s="2"/>
      <c r="FC204" s="2"/>
      <c r="FD204" s="2"/>
      <c r="FE204" s="2"/>
      <c r="FF204" s="2"/>
      <c r="FG204" s="2"/>
      <c r="FH204" s="2"/>
      <c r="FI204" s="2"/>
      <c r="FJ204" s="2"/>
      <c r="FK204" s="2"/>
      <c r="FL204" s="2"/>
      <c r="FM204" s="2"/>
      <c r="FN204" s="2"/>
      <c r="FO204" s="2"/>
      <c r="FP204" s="2"/>
      <c r="FQ204" s="2">
        <v>0</v>
      </c>
      <c r="FR204" s="2">
        <f t="shared" si="233"/>
        <v>0</v>
      </c>
      <c r="FS204" s="2">
        <v>0</v>
      </c>
      <c r="FT204" s="2"/>
      <c r="FU204" s="2"/>
      <c r="FV204" s="2"/>
      <c r="FW204" s="2"/>
      <c r="FX204" s="2">
        <v>95</v>
      </c>
      <c r="FY204" s="2">
        <v>65</v>
      </c>
      <c r="FZ204" s="2"/>
      <c r="GA204" s="2" t="s">
        <v>6</v>
      </c>
      <c r="GB204" s="2"/>
      <c r="GC204" s="2"/>
      <c r="GD204" s="2">
        <v>0</v>
      </c>
      <c r="GE204" s="2"/>
      <c r="GF204" s="2">
        <v>-184760066</v>
      </c>
      <c r="GG204" s="2">
        <v>2</v>
      </c>
      <c r="GH204" s="2">
        <v>1</v>
      </c>
      <c r="GI204" s="2">
        <v>-2</v>
      </c>
      <c r="GJ204" s="2">
        <v>0</v>
      </c>
      <c r="GK204" s="2">
        <f>ROUND(R204*(R12)/100,2)</f>
        <v>0</v>
      </c>
      <c r="GL204" s="2">
        <f t="shared" si="234"/>
        <v>0</v>
      </c>
      <c r="GM204" s="2">
        <f t="shared" si="235"/>
        <v>628.28</v>
      </c>
      <c r="GN204" s="2">
        <f t="shared" si="236"/>
        <v>0</v>
      </c>
      <c r="GO204" s="2">
        <f t="shared" si="237"/>
        <v>628.28</v>
      </c>
      <c r="GP204" s="2">
        <f t="shared" si="238"/>
        <v>0</v>
      </c>
      <c r="GQ204" s="2"/>
      <c r="GR204" s="2">
        <v>0</v>
      </c>
      <c r="GS204" s="2">
        <v>3</v>
      </c>
      <c r="GT204" s="2">
        <v>0</v>
      </c>
      <c r="GU204" s="2" t="s">
        <v>6</v>
      </c>
      <c r="GV204" s="2">
        <f t="shared" si="239"/>
        <v>0</v>
      </c>
      <c r="GW204" s="2">
        <v>1</v>
      </c>
      <c r="GX204" s="2">
        <f t="shared" si="240"/>
        <v>0</v>
      </c>
      <c r="GY204" s="2"/>
      <c r="GZ204" s="2"/>
      <c r="HA204" s="2">
        <v>0</v>
      </c>
      <c r="HB204" s="2">
        <v>0</v>
      </c>
      <c r="HC204" s="2"/>
      <c r="HD204" s="2"/>
      <c r="HE204" s="2"/>
      <c r="HF204" s="2"/>
      <c r="HG204" s="2"/>
      <c r="HH204" s="2"/>
      <c r="HI204" s="2"/>
      <c r="HJ204" s="2"/>
      <c r="HK204" s="2"/>
      <c r="HL204" s="2"/>
      <c r="HM204" s="2"/>
      <c r="HN204" s="2"/>
      <c r="HO204" s="2"/>
      <c r="HP204" s="2"/>
      <c r="HQ204" s="2"/>
      <c r="HR204" s="2"/>
      <c r="HS204" s="2"/>
      <c r="HT204" s="2"/>
      <c r="HU204" s="2"/>
      <c r="HV204" s="2"/>
      <c r="HW204" s="2"/>
      <c r="HX204" s="2"/>
      <c r="HY204" s="2"/>
      <c r="HZ204" s="2"/>
      <c r="IA204" s="2"/>
      <c r="IB204" s="2"/>
      <c r="IC204" s="2"/>
      <c r="ID204" s="2"/>
      <c r="IE204" s="2"/>
      <c r="IF204" s="2"/>
      <c r="IG204" s="2"/>
      <c r="IH204" s="2"/>
      <c r="II204" s="2"/>
      <c r="IJ204" s="2"/>
      <c r="IK204" s="2">
        <v>0</v>
      </c>
      <c r="IL204" s="2"/>
      <c r="IM204" s="2"/>
      <c r="IN204" s="2"/>
      <c r="IO204" s="2"/>
      <c r="IP204" s="2"/>
      <c r="IQ204" s="2"/>
      <c r="IR204" s="2"/>
      <c r="IS204" s="2"/>
      <c r="IT204" s="2"/>
      <c r="IU204" s="2"/>
    </row>
    <row r="205" spans="1:255" x14ac:dyDescent="0.2">
      <c r="A205">
        <v>18</v>
      </c>
      <c r="B205">
        <v>1</v>
      </c>
      <c r="C205">
        <v>395</v>
      </c>
      <c r="E205" t="s">
        <v>353</v>
      </c>
      <c r="F205" t="s">
        <v>354</v>
      </c>
      <c r="G205" t="s">
        <v>355</v>
      </c>
      <c r="H205" t="s">
        <v>356</v>
      </c>
      <c r="I205">
        <f>I203*J205</f>
        <v>2</v>
      </c>
      <c r="J205">
        <v>100</v>
      </c>
      <c r="O205">
        <f t="shared" si="204"/>
        <v>4479.6400000000003</v>
      </c>
      <c r="P205">
        <f t="shared" si="205"/>
        <v>4479.6400000000003</v>
      </c>
      <c r="Q205">
        <f t="shared" si="206"/>
        <v>0</v>
      </c>
      <c r="R205">
        <f t="shared" si="207"/>
        <v>0</v>
      </c>
      <c r="S205">
        <f t="shared" si="208"/>
        <v>0</v>
      </c>
      <c r="T205">
        <f t="shared" si="209"/>
        <v>0</v>
      </c>
      <c r="U205">
        <f t="shared" si="210"/>
        <v>0</v>
      </c>
      <c r="V205">
        <f t="shared" si="211"/>
        <v>0</v>
      </c>
      <c r="W205">
        <f t="shared" si="212"/>
        <v>0</v>
      </c>
      <c r="X205">
        <f t="shared" si="213"/>
        <v>0</v>
      </c>
      <c r="Y205">
        <f t="shared" si="214"/>
        <v>0</v>
      </c>
      <c r="AA205">
        <v>16687824</v>
      </c>
      <c r="AB205">
        <f t="shared" si="215"/>
        <v>314.14</v>
      </c>
      <c r="AC205">
        <f t="shared" si="243"/>
        <v>314.14</v>
      </c>
      <c r="AD205">
        <f t="shared" si="244"/>
        <v>0</v>
      </c>
      <c r="AE205">
        <f t="shared" si="245"/>
        <v>0</v>
      </c>
      <c r="AF205">
        <f t="shared" si="246"/>
        <v>0</v>
      </c>
      <c r="AG205">
        <f t="shared" si="219"/>
        <v>0</v>
      </c>
      <c r="AH205">
        <f t="shared" si="247"/>
        <v>0</v>
      </c>
      <c r="AI205">
        <f t="shared" si="248"/>
        <v>0</v>
      </c>
      <c r="AJ205">
        <f t="shared" si="221"/>
        <v>0</v>
      </c>
      <c r="AK205">
        <v>314.14</v>
      </c>
      <c r="AL205">
        <v>314.14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95</v>
      </c>
      <c r="AU205">
        <v>65</v>
      </c>
      <c r="AV205">
        <v>1</v>
      </c>
      <c r="AW205">
        <v>1</v>
      </c>
      <c r="AZ205">
        <v>7.13</v>
      </c>
      <c r="BA205">
        <v>1</v>
      </c>
      <c r="BB205">
        <v>1</v>
      </c>
      <c r="BC205">
        <v>7.13</v>
      </c>
      <c r="BD205" t="s">
        <v>6</v>
      </c>
      <c r="BE205" t="s">
        <v>6</v>
      </c>
      <c r="BF205" t="s">
        <v>6</v>
      </c>
      <c r="BG205" t="s">
        <v>6</v>
      </c>
      <c r="BH205">
        <v>3</v>
      </c>
      <c r="BI205">
        <v>2</v>
      </c>
      <c r="BJ205" t="s">
        <v>357</v>
      </c>
      <c r="BM205">
        <v>108001</v>
      </c>
      <c r="BN205">
        <v>0</v>
      </c>
      <c r="BO205" t="s">
        <v>6</v>
      </c>
      <c r="BP205">
        <v>0</v>
      </c>
      <c r="BQ205">
        <v>3</v>
      </c>
      <c r="BR205">
        <v>0</v>
      </c>
      <c r="BS205">
        <v>1</v>
      </c>
      <c r="BT205">
        <v>1</v>
      </c>
      <c r="BU205">
        <v>1</v>
      </c>
      <c r="BV205">
        <v>1</v>
      </c>
      <c r="BW205">
        <v>1</v>
      </c>
      <c r="BX205">
        <v>1</v>
      </c>
      <c r="BY205" t="s">
        <v>6</v>
      </c>
      <c r="BZ205">
        <v>95</v>
      </c>
      <c r="CA205">
        <v>65</v>
      </c>
      <c r="CF205">
        <v>0</v>
      </c>
      <c r="CG205">
        <v>0</v>
      </c>
      <c r="CM205">
        <v>0</v>
      </c>
      <c r="CN205" t="s">
        <v>6</v>
      </c>
      <c r="CO205">
        <v>0</v>
      </c>
      <c r="CP205">
        <f t="shared" si="222"/>
        <v>4479.6400000000003</v>
      </c>
      <c r="CQ205">
        <f t="shared" si="223"/>
        <v>2239.8181999999997</v>
      </c>
      <c r="CR205">
        <f t="shared" si="224"/>
        <v>0</v>
      </c>
      <c r="CS205">
        <f t="shared" si="225"/>
        <v>0</v>
      </c>
      <c r="CT205">
        <f t="shared" si="226"/>
        <v>0</v>
      </c>
      <c r="CU205">
        <f t="shared" si="227"/>
        <v>0</v>
      </c>
      <c r="CV205">
        <f t="shared" si="228"/>
        <v>0</v>
      </c>
      <c r="CW205">
        <f t="shared" si="229"/>
        <v>0</v>
      </c>
      <c r="CX205">
        <f t="shared" si="230"/>
        <v>0</v>
      </c>
      <c r="CY205">
        <f t="shared" si="231"/>
        <v>0</v>
      </c>
      <c r="CZ205">
        <f t="shared" si="232"/>
        <v>0</v>
      </c>
      <c r="DC205" t="s">
        <v>6</v>
      </c>
      <c r="DD205" t="s">
        <v>6</v>
      </c>
      <c r="DE205" t="s">
        <v>6</v>
      </c>
      <c r="DF205" t="s">
        <v>6</v>
      </c>
      <c r="DG205" t="s">
        <v>6</v>
      </c>
      <c r="DH205" t="s">
        <v>6</v>
      </c>
      <c r="DI205" t="s">
        <v>6</v>
      </c>
      <c r="DJ205" t="s">
        <v>6</v>
      </c>
      <c r="DK205" t="s">
        <v>6</v>
      </c>
      <c r="DL205" t="s">
        <v>6</v>
      </c>
      <c r="DM205" t="s">
        <v>6</v>
      </c>
      <c r="DN205">
        <v>0</v>
      </c>
      <c r="DO205">
        <v>0</v>
      </c>
      <c r="DP205">
        <v>1</v>
      </c>
      <c r="DQ205">
        <v>1</v>
      </c>
      <c r="DU205">
        <v>1010</v>
      </c>
      <c r="DV205" t="s">
        <v>356</v>
      </c>
      <c r="DW205" t="s">
        <v>356</v>
      </c>
      <c r="DX205">
        <v>1</v>
      </c>
      <c r="EE205">
        <v>16510370</v>
      </c>
      <c r="EF205">
        <v>3</v>
      </c>
      <c r="EG205" t="s">
        <v>315</v>
      </c>
      <c r="EH205">
        <v>0</v>
      </c>
      <c r="EI205" t="s">
        <v>6</v>
      </c>
      <c r="EJ205">
        <v>2</v>
      </c>
      <c r="EK205">
        <v>108001</v>
      </c>
      <c r="EL205" t="s">
        <v>316</v>
      </c>
      <c r="EM205" t="s">
        <v>317</v>
      </c>
      <c r="EO205" t="s">
        <v>6</v>
      </c>
      <c r="EQ205">
        <v>0</v>
      </c>
      <c r="ER205">
        <v>314.14</v>
      </c>
      <c r="ES205">
        <v>314.14</v>
      </c>
      <c r="ET205">
        <v>0</v>
      </c>
      <c r="EU205">
        <v>0</v>
      </c>
      <c r="EV205">
        <v>0</v>
      </c>
      <c r="EW205">
        <v>0</v>
      </c>
      <c r="EX205">
        <v>0</v>
      </c>
      <c r="FQ205">
        <v>0</v>
      </c>
      <c r="FR205">
        <f t="shared" si="233"/>
        <v>0</v>
      </c>
      <c r="FS205">
        <v>0</v>
      </c>
      <c r="FX205">
        <v>95</v>
      </c>
      <c r="FY205">
        <v>65</v>
      </c>
      <c r="GA205" t="s">
        <v>6</v>
      </c>
      <c r="GD205">
        <v>0</v>
      </c>
      <c r="GF205">
        <v>-184760066</v>
      </c>
      <c r="GG205">
        <v>1</v>
      </c>
      <c r="GH205">
        <v>1</v>
      </c>
      <c r="GI205">
        <v>4</v>
      </c>
      <c r="GJ205">
        <v>0</v>
      </c>
      <c r="GK205">
        <f>ROUND(R205*(S12)/100,2)</f>
        <v>0</v>
      </c>
      <c r="GL205">
        <f t="shared" si="234"/>
        <v>0</v>
      </c>
      <c r="GM205">
        <f t="shared" si="235"/>
        <v>4479.6400000000003</v>
      </c>
      <c r="GN205">
        <f t="shared" si="236"/>
        <v>0</v>
      </c>
      <c r="GO205">
        <f t="shared" si="237"/>
        <v>4479.6400000000003</v>
      </c>
      <c r="GP205">
        <f t="shared" si="238"/>
        <v>0</v>
      </c>
      <c r="GR205">
        <v>0</v>
      </c>
      <c r="GS205">
        <v>3</v>
      </c>
      <c r="GT205">
        <v>0</v>
      </c>
      <c r="GU205" t="s">
        <v>6</v>
      </c>
      <c r="GV205">
        <f t="shared" si="239"/>
        <v>0</v>
      </c>
      <c r="GW205">
        <v>1</v>
      </c>
      <c r="GX205">
        <f t="shared" si="240"/>
        <v>0</v>
      </c>
      <c r="HA205">
        <v>0</v>
      </c>
      <c r="HB205">
        <v>0</v>
      </c>
      <c r="IK205">
        <v>0</v>
      </c>
    </row>
    <row r="206" spans="1:255" x14ac:dyDescent="0.2">
      <c r="A206" s="2">
        <v>17</v>
      </c>
      <c r="B206" s="2">
        <v>1</v>
      </c>
      <c r="C206" s="2">
        <f>ROW(SmtRes!A404)</f>
        <v>404</v>
      </c>
      <c r="D206" s="2">
        <f>ROW(EtalonRes!A375)</f>
        <v>375</v>
      </c>
      <c r="E206" s="2" t="s">
        <v>358</v>
      </c>
      <c r="F206" s="2" t="s">
        <v>359</v>
      </c>
      <c r="G206" s="2" t="s">
        <v>360</v>
      </c>
      <c r="H206" s="2" t="s">
        <v>301</v>
      </c>
      <c r="I206" s="2">
        <f>ROUND(1/100,9)</f>
        <v>0.01</v>
      </c>
      <c r="J206" s="2">
        <v>0</v>
      </c>
      <c r="K206" s="2"/>
      <c r="L206" s="2"/>
      <c r="M206" s="2"/>
      <c r="N206" s="2"/>
      <c r="O206" s="2">
        <f t="shared" si="204"/>
        <v>3</v>
      </c>
      <c r="P206" s="2">
        <f t="shared" si="205"/>
        <v>0.35</v>
      </c>
      <c r="Q206" s="2">
        <f t="shared" si="206"/>
        <v>0.05</v>
      </c>
      <c r="R206" s="2">
        <f t="shared" si="207"/>
        <v>0.01</v>
      </c>
      <c r="S206" s="2">
        <f t="shared" si="208"/>
        <v>2.6</v>
      </c>
      <c r="T206" s="2">
        <f t="shared" si="209"/>
        <v>0</v>
      </c>
      <c r="U206" s="2">
        <f t="shared" si="210"/>
        <v>0.26239999999999997</v>
      </c>
      <c r="V206" s="2">
        <f t="shared" si="211"/>
        <v>5.0000000000000001E-4</v>
      </c>
      <c r="W206" s="2">
        <f t="shared" si="212"/>
        <v>0</v>
      </c>
      <c r="X206" s="2">
        <f t="shared" si="213"/>
        <v>2.48</v>
      </c>
      <c r="Y206" s="2">
        <f t="shared" si="214"/>
        <v>1.7</v>
      </c>
      <c r="Z206" s="2"/>
      <c r="AA206" s="2">
        <v>16687810</v>
      </c>
      <c r="AB206" s="2">
        <f t="shared" si="215"/>
        <v>300.02</v>
      </c>
      <c r="AC206" s="2">
        <f t="shared" si="243"/>
        <v>35.049999999999997</v>
      </c>
      <c r="AD206" s="2">
        <f t="shared" si="244"/>
        <v>4.67</v>
      </c>
      <c r="AE206" s="2">
        <f t="shared" si="245"/>
        <v>0.64</v>
      </c>
      <c r="AF206" s="2">
        <f t="shared" si="246"/>
        <v>260.3</v>
      </c>
      <c r="AG206" s="2">
        <f t="shared" si="219"/>
        <v>0</v>
      </c>
      <c r="AH206" s="2">
        <f t="shared" si="247"/>
        <v>26.24</v>
      </c>
      <c r="AI206" s="2">
        <f t="shared" si="248"/>
        <v>0.05</v>
      </c>
      <c r="AJ206" s="2">
        <f t="shared" si="221"/>
        <v>0</v>
      </c>
      <c r="AK206" s="2">
        <v>300.02</v>
      </c>
      <c r="AL206" s="2">
        <v>35.049999999999997</v>
      </c>
      <c r="AM206" s="2">
        <v>4.67</v>
      </c>
      <c r="AN206" s="2">
        <v>0.64</v>
      </c>
      <c r="AO206" s="2">
        <v>260.3</v>
      </c>
      <c r="AP206" s="2">
        <v>0</v>
      </c>
      <c r="AQ206" s="2">
        <v>26.24</v>
      </c>
      <c r="AR206" s="2">
        <v>0.05</v>
      </c>
      <c r="AS206" s="2">
        <v>0</v>
      </c>
      <c r="AT206" s="2">
        <v>95</v>
      </c>
      <c r="AU206" s="2">
        <v>65</v>
      </c>
      <c r="AV206" s="2">
        <v>1</v>
      </c>
      <c r="AW206" s="2">
        <v>1</v>
      </c>
      <c r="AX206" s="2"/>
      <c r="AY206" s="2"/>
      <c r="AZ206" s="2">
        <v>1</v>
      </c>
      <c r="BA206" s="2">
        <v>1</v>
      </c>
      <c r="BB206" s="2">
        <v>1</v>
      </c>
      <c r="BC206" s="2">
        <v>1</v>
      </c>
      <c r="BD206" s="2" t="s">
        <v>6</v>
      </c>
      <c r="BE206" s="2" t="s">
        <v>6</v>
      </c>
      <c r="BF206" s="2" t="s">
        <v>6</v>
      </c>
      <c r="BG206" s="2" t="s">
        <v>6</v>
      </c>
      <c r="BH206" s="2">
        <v>0</v>
      </c>
      <c r="BI206" s="2">
        <v>2</v>
      </c>
      <c r="BJ206" s="2" t="s">
        <v>361</v>
      </c>
      <c r="BK206" s="2"/>
      <c r="BL206" s="2"/>
      <c r="BM206" s="2">
        <v>108001</v>
      </c>
      <c r="BN206" s="2">
        <v>0</v>
      </c>
      <c r="BO206" s="2" t="s">
        <v>6</v>
      </c>
      <c r="BP206" s="2">
        <v>0</v>
      </c>
      <c r="BQ206" s="2">
        <v>3</v>
      </c>
      <c r="BR206" s="2">
        <v>0</v>
      </c>
      <c r="BS206" s="2">
        <v>1</v>
      </c>
      <c r="BT206" s="2">
        <v>1</v>
      </c>
      <c r="BU206" s="2">
        <v>1</v>
      </c>
      <c r="BV206" s="2">
        <v>1</v>
      </c>
      <c r="BW206" s="2">
        <v>1</v>
      </c>
      <c r="BX206" s="2">
        <v>1</v>
      </c>
      <c r="BY206" s="2" t="s">
        <v>6</v>
      </c>
      <c r="BZ206" s="2">
        <v>95</v>
      </c>
      <c r="CA206" s="2">
        <v>65</v>
      </c>
      <c r="CB206" s="2"/>
      <c r="CC206" s="2"/>
      <c r="CD206" s="2"/>
      <c r="CE206" s="2"/>
      <c r="CF206" s="2">
        <v>0</v>
      </c>
      <c r="CG206" s="2">
        <v>0</v>
      </c>
      <c r="CH206" s="2"/>
      <c r="CI206" s="2"/>
      <c r="CJ206" s="2"/>
      <c r="CK206" s="2"/>
      <c r="CL206" s="2"/>
      <c r="CM206" s="2">
        <v>0</v>
      </c>
      <c r="CN206" s="2" t="s">
        <v>6</v>
      </c>
      <c r="CO206" s="2">
        <v>0</v>
      </c>
      <c r="CP206" s="2">
        <f t="shared" si="222"/>
        <v>3</v>
      </c>
      <c r="CQ206" s="2">
        <f t="shared" si="223"/>
        <v>35.049999999999997</v>
      </c>
      <c r="CR206" s="2">
        <f t="shared" si="224"/>
        <v>4.67</v>
      </c>
      <c r="CS206" s="2">
        <f t="shared" si="225"/>
        <v>0.64</v>
      </c>
      <c r="CT206" s="2">
        <f t="shared" si="226"/>
        <v>260.3</v>
      </c>
      <c r="CU206" s="2">
        <f t="shared" si="227"/>
        <v>0</v>
      </c>
      <c r="CV206" s="2">
        <f t="shared" si="228"/>
        <v>26.24</v>
      </c>
      <c r="CW206" s="2">
        <f t="shared" si="229"/>
        <v>0.05</v>
      </c>
      <c r="CX206" s="2">
        <f t="shared" si="230"/>
        <v>0</v>
      </c>
      <c r="CY206" s="2">
        <f t="shared" si="231"/>
        <v>2.4794999999999998</v>
      </c>
      <c r="CZ206" s="2">
        <f t="shared" si="232"/>
        <v>1.6965000000000001</v>
      </c>
      <c r="DA206" s="2"/>
      <c r="DB206" s="2"/>
      <c r="DC206" s="2" t="s">
        <v>6</v>
      </c>
      <c r="DD206" s="2" t="s">
        <v>6</v>
      </c>
      <c r="DE206" s="2" t="s">
        <v>6</v>
      </c>
      <c r="DF206" s="2" t="s">
        <v>6</v>
      </c>
      <c r="DG206" s="2" t="s">
        <v>6</v>
      </c>
      <c r="DH206" s="2" t="s">
        <v>6</v>
      </c>
      <c r="DI206" s="2" t="s">
        <v>6</v>
      </c>
      <c r="DJ206" s="2" t="s">
        <v>6</v>
      </c>
      <c r="DK206" s="2" t="s">
        <v>6</v>
      </c>
      <c r="DL206" s="2" t="s">
        <v>6</v>
      </c>
      <c r="DM206" s="2" t="s">
        <v>6</v>
      </c>
      <c r="DN206" s="2">
        <v>0</v>
      </c>
      <c r="DO206" s="2">
        <v>0</v>
      </c>
      <c r="DP206" s="2">
        <v>1</v>
      </c>
      <c r="DQ206" s="2">
        <v>1</v>
      </c>
      <c r="DR206" s="2"/>
      <c r="DS206" s="2"/>
      <c r="DT206" s="2"/>
      <c r="DU206" s="2">
        <v>1013</v>
      </c>
      <c r="DV206" s="2" t="s">
        <v>301</v>
      </c>
      <c r="DW206" s="2" t="s">
        <v>301</v>
      </c>
      <c r="DX206" s="2">
        <v>1</v>
      </c>
      <c r="DY206" s="2"/>
      <c r="DZ206" s="2"/>
      <c r="EA206" s="2"/>
      <c r="EB206" s="2"/>
      <c r="EC206" s="2"/>
      <c r="ED206" s="2"/>
      <c r="EE206" s="2">
        <v>16510370</v>
      </c>
      <c r="EF206" s="2">
        <v>3</v>
      </c>
      <c r="EG206" s="2" t="s">
        <v>315</v>
      </c>
      <c r="EH206" s="2">
        <v>0</v>
      </c>
      <c r="EI206" s="2" t="s">
        <v>6</v>
      </c>
      <c r="EJ206" s="2">
        <v>2</v>
      </c>
      <c r="EK206" s="2">
        <v>108001</v>
      </c>
      <c r="EL206" s="2" t="s">
        <v>316</v>
      </c>
      <c r="EM206" s="2" t="s">
        <v>317</v>
      </c>
      <c r="EN206" s="2"/>
      <c r="EO206" s="2" t="s">
        <v>6</v>
      </c>
      <c r="EP206" s="2"/>
      <c r="EQ206" s="2">
        <v>0</v>
      </c>
      <c r="ER206" s="2">
        <v>300.02</v>
      </c>
      <c r="ES206" s="2">
        <v>35.049999999999997</v>
      </c>
      <c r="ET206" s="2">
        <v>4.67</v>
      </c>
      <c r="EU206" s="2">
        <v>0.64</v>
      </c>
      <c r="EV206" s="2">
        <v>260.3</v>
      </c>
      <c r="EW206" s="2">
        <v>26.24</v>
      </c>
      <c r="EX206" s="2">
        <v>0.05</v>
      </c>
      <c r="EY206" s="2">
        <v>0</v>
      </c>
      <c r="EZ206" s="2"/>
      <c r="FA206" s="2"/>
      <c r="FB206" s="2"/>
      <c r="FC206" s="2"/>
      <c r="FD206" s="2"/>
      <c r="FE206" s="2"/>
      <c r="FF206" s="2"/>
      <c r="FG206" s="2"/>
      <c r="FH206" s="2"/>
      <c r="FI206" s="2"/>
      <c r="FJ206" s="2"/>
      <c r="FK206" s="2"/>
      <c r="FL206" s="2"/>
      <c r="FM206" s="2"/>
      <c r="FN206" s="2"/>
      <c r="FO206" s="2"/>
      <c r="FP206" s="2"/>
      <c r="FQ206" s="2">
        <v>0</v>
      </c>
      <c r="FR206" s="2">
        <f t="shared" si="233"/>
        <v>0</v>
      </c>
      <c r="FS206" s="2">
        <v>0</v>
      </c>
      <c r="FT206" s="2"/>
      <c r="FU206" s="2"/>
      <c r="FV206" s="2"/>
      <c r="FW206" s="2"/>
      <c r="FX206" s="2">
        <v>95</v>
      </c>
      <c r="FY206" s="2">
        <v>65</v>
      </c>
      <c r="FZ206" s="2"/>
      <c r="GA206" s="2" t="s">
        <v>6</v>
      </c>
      <c r="GB206" s="2"/>
      <c r="GC206" s="2"/>
      <c r="GD206" s="2">
        <v>0</v>
      </c>
      <c r="GE206" s="2"/>
      <c r="GF206" s="2">
        <v>-746591408</v>
      </c>
      <c r="GG206" s="2">
        <v>2</v>
      </c>
      <c r="GH206" s="2">
        <v>1</v>
      </c>
      <c r="GI206" s="2">
        <v>-2</v>
      </c>
      <c r="GJ206" s="2">
        <v>0</v>
      </c>
      <c r="GK206" s="2">
        <f>ROUND(R206*(R12)/100,2)</f>
        <v>0</v>
      </c>
      <c r="GL206" s="2">
        <f t="shared" si="234"/>
        <v>0</v>
      </c>
      <c r="GM206" s="2">
        <f t="shared" si="235"/>
        <v>7.18</v>
      </c>
      <c r="GN206" s="2">
        <f t="shared" si="236"/>
        <v>0</v>
      </c>
      <c r="GO206" s="2">
        <f t="shared" si="237"/>
        <v>7.18</v>
      </c>
      <c r="GP206" s="2">
        <f t="shared" si="238"/>
        <v>0</v>
      </c>
      <c r="GQ206" s="2"/>
      <c r="GR206" s="2">
        <v>0</v>
      </c>
      <c r="GS206" s="2">
        <v>3</v>
      </c>
      <c r="GT206" s="2">
        <v>0</v>
      </c>
      <c r="GU206" s="2" t="s">
        <v>6</v>
      </c>
      <c r="GV206" s="2">
        <f t="shared" si="239"/>
        <v>0</v>
      </c>
      <c r="GW206" s="2">
        <v>1</v>
      </c>
      <c r="GX206" s="2">
        <f t="shared" si="240"/>
        <v>0</v>
      </c>
      <c r="GY206" s="2"/>
      <c r="GZ206" s="2"/>
      <c r="HA206" s="2">
        <v>0</v>
      </c>
      <c r="HB206" s="2">
        <v>0</v>
      </c>
      <c r="HC206" s="2"/>
      <c r="HD206" s="2"/>
      <c r="HE206" s="2"/>
      <c r="HF206" s="2"/>
      <c r="HG206" s="2"/>
      <c r="HH206" s="2"/>
      <c r="HI206" s="2"/>
      <c r="HJ206" s="2"/>
      <c r="HK206" s="2"/>
      <c r="HL206" s="2"/>
      <c r="HM206" s="2"/>
      <c r="HN206" s="2"/>
      <c r="HO206" s="2"/>
      <c r="HP206" s="2"/>
      <c r="HQ206" s="2"/>
      <c r="HR206" s="2"/>
      <c r="HS206" s="2"/>
      <c r="HT206" s="2"/>
      <c r="HU206" s="2"/>
      <c r="HV206" s="2"/>
      <c r="HW206" s="2"/>
      <c r="HX206" s="2"/>
      <c r="HY206" s="2"/>
      <c r="HZ206" s="2"/>
      <c r="IA206" s="2"/>
      <c r="IB206" s="2"/>
      <c r="IC206" s="2"/>
      <c r="ID206" s="2"/>
      <c r="IE206" s="2"/>
      <c r="IF206" s="2"/>
      <c r="IG206" s="2"/>
      <c r="IH206" s="2"/>
      <c r="II206" s="2"/>
      <c r="IJ206" s="2"/>
      <c r="IK206" s="2">
        <v>0</v>
      </c>
      <c r="IL206" s="2"/>
      <c r="IM206" s="2"/>
      <c r="IN206" s="2"/>
      <c r="IO206" s="2"/>
      <c r="IP206" s="2"/>
      <c r="IQ206" s="2"/>
      <c r="IR206" s="2"/>
      <c r="IS206" s="2"/>
      <c r="IT206" s="2"/>
      <c r="IU206" s="2"/>
    </row>
    <row r="207" spans="1:255" x14ac:dyDescent="0.2">
      <c r="A207">
        <v>17</v>
      </c>
      <c r="B207">
        <v>1</v>
      </c>
      <c r="C207">
        <f>ROW(SmtRes!A412)</f>
        <v>412</v>
      </c>
      <c r="D207">
        <f>ROW(EtalonRes!A382)</f>
        <v>382</v>
      </c>
      <c r="E207" t="s">
        <v>358</v>
      </c>
      <c r="F207" t="s">
        <v>359</v>
      </c>
      <c r="G207" t="s">
        <v>360</v>
      </c>
      <c r="H207" t="s">
        <v>301</v>
      </c>
      <c r="I207">
        <f>ROUND(1/100,9)</f>
        <v>0.01</v>
      </c>
      <c r="J207">
        <v>0</v>
      </c>
      <c r="O207">
        <f t="shared" si="204"/>
        <v>21.39</v>
      </c>
      <c r="P207">
        <f t="shared" si="205"/>
        <v>2.5</v>
      </c>
      <c r="Q207">
        <f t="shared" si="206"/>
        <v>0.33</v>
      </c>
      <c r="R207">
        <f t="shared" si="207"/>
        <v>0.05</v>
      </c>
      <c r="S207">
        <f t="shared" si="208"/>
        <v>18.559999999999999</v>
      </c>
      <c r="T207">
        <f t="shared" si="209"/>
        <v>0</v>
      </c>
      <c r="U207">
        <f t="shared" si="210"/>
        <v>0.26239999999999997</v>
      </c>
      <c r="V207">
        <f t="shared" si="211"/>
        <v>5.0000000000000001E-4</v>
      </c>
      <c r="W207">
        <f t="shared" si="212"/>
        <v>0</v>
      </c>
      <c r="X207">
        <f t="shared" si="213"/>
        <v>17.68</v>
      </c>
      <c r="Y207">
        <f t="shared" si="214"/>
        <v>12.1</v>
      </c>
      <c r="AA207">
        <v>16687824</v>
      </c>
      <c r="AB207">
        <f t="shared" si="215"/>
        <v>300.02</v>
      </c>
      <c r="AC207">
        <f t="shared" si="243"/>
        <v>35.049999999999997</v>
      </c>
      <c r="AD207">
        <f t="shared" si="244"/>
        <v>4.67</v>
      </c>
      <c r="AE207">
        <f t="shared" si="245"/>
        <v>0.64</v>
      </c>
      <c r="AF207">
        <f t="shared" si="246"/>
        <v>260.3</v>
      </c>
      <c r="AG207">
        <f t="shared" si="219"/>
        <v>0</v>
      </c>
      <c r="AH207">
        <f t="shared" si="247"/>
        <v>26.24</v>
      </c>
      <c r="AI207">
        <f t="shared" si="248"/>
        <v>0.05</v>
      </c>
      <c r="AJ207">
        <f t="shared" si="221"/>
        <v>0</v>
      </c>
      <c r="AK207">
        <v>300.02</v>
      </c>
      <c r="AL207">
        <v>35.049999999999997</v>
      </c>
      <c r="AM207">
        <v>4.67</v>
      </c>
      <c r="AN207">
        <v>0.64</v>
      </c>
      <c r="AO207">
        <v>260.3</v>
      </c>
      <c r="AP207">
        <v>0</v>
      </c>
      <c r="AQ207">
        <v>26.24</v>
      </c>
      <c r="AR207">
        <v>0.05</v>
      </c>
      <c r="AS207">
        <v>0</v>
      </c>
      <c r="AT207">
        <v>95</v>
      </c>
      <c r="AU207">
        <v>65</v>
      </c>
      <c r="AV207">
        <v>1</v>
      </c>
      <c r="AW207">
        <v>1</v>
      </c>
      <c r="AZ207">
        <v>7.13</v>
      </c>
      <c r="BA207">
        <v>7.13</v>
      </c>
      <c r="BB207">
        <v>7.13</v>
      </c>
      <c r="BC207">
        <v>7.13</v>
      </c>
      <c r="BD207" t="s">
        <v>6</v>
      </c>
      <c r="BE207" t="s">
        <v>6</v>
      </c>
      <c r="BF207" t="s">
        <v>6</v>
      </c>
      <c r="BG207" t="s">
        <v>6</v>
      </c>
      <c r="BH207">
        <v>0</v>
      </c>
      <c r="BI207">
        <v>2</v>
      </c>
      <c r="BJ207" t="s">
        <v>361</v>
      </c>
      <c r="BM207">
        <v>108001</v>
      </c>
      <c r="BN207">
        <v>0</v>
      </c>
      <c r="BO207" t="s">
        <v>6</v>
      </c>
      <c r="BP207">
        <v>0</v>
      </c>
      <c r="BQ207">
        <v>3</v>
      </c>
      <c r="BR207">
        <v>0</v>
      </c>
      <c r="BS207">
        <v>7.13</v>
      </c>
      <c r="BT207">
        <v>1</v>
      </c>
      <c r="BU207">
        <v>1</v>
      </c>
      <c r="BV207">
        <v>1</v>
      </c>
      <c r="BW207">
        <v>1</v>
      </c>
      <c r="BX207">
        <v>1</v>
      </c>
      <c r="BY207" t="s">
        <v>6</v>
      </c>
      <c r="BZ207">
        <v>95</v>
      </c>
      <c r="CA207">
        <v>65</v>
      </c>
      <c r="CF207">
        <v>0</v>
      </c>
      <c r="CG207">
        <v>0</v>
      </c>
      <c r="CM207">
        <v>0</v>
      </c>
      <c r="CN207" t="s">
        <v>6</v>
      </c>
      <c r="CO207">
        <v>0</v>
      </c>
      <c r="CP207">
        <f t="shared" si="222"/>
        <v>21.39</v>
      </c>
      <c r="CQ207">
        <f t="shared" si="223"/>
        <v>249.90649999999997</v>
      </c>
      <c r="CR207">
        <f t="shared" si="224"/>
        <v>33.2971</v>
      </c>
      <c r="CS207">
        <f t="shared" si="225"/>
        <v>4.5632000000000001</v>
      </c>
      <c r="CT207">
        <f t="shared" si="226"/>
        <v>1855.9390000000001</v>
      </c>
      <c r="CU207">
        <f t="shared" si="227"/>
        <v>0</v>
      </c>
      <c r="CV207">
        <f t="shared" si="228"/>
        <v>26.24</v>
      </c>
      <c r="CW207">
        <f t="shared" si="229"/>
        <v>0.05</v>
      </c>
      <c r="CX207">
        <f t="shared" si="230"/>
        <v>0</v>
      </c>
      <c r="CY207">
        <f t="shared" si="231"/>
        <v>17.679500000000001</v>
      </c>
      <c r="CZ207">
        <f t="shared" si="232"/>
        <v>12.096499999999999</v>
      </c>
      <c r="DC207" t="s">
        <v>6</v>
      </c>
      <c r="DD207" t="s">
        <v>6</v>
      </c>
      <c r="DE207" t="s">
        <v>6</v>
      </c>
      <c r="DF207" t="s">
        <v>6</v>
      </c>
      <c r="DG207" t="s">
        <v>6</v>
      </c>
      <c r="DH207" t="s">
        <v>6</v>
      </c>
      <c r="DI207" t="s">
        <v>6</v>
      </c>
      <c r="DJ207" t="s">
        <v>6</v>
      </c>
      <c r="DK207" t="s">
        <v>6</v>
      </c>
      <c r="DL207" t="s">
        <v>6</v>
      </c>
      <c r="DM207" t="s">
        <v>6</v>
      </c>
      <c r="DN207">
        <v>0</v>
      </c>
      <c r="DO207">
        <v>0</v>
      </c>
      <c r="DP207">
        <v>1</v>
      </c>
      <c r="DQ207">
        <v>1</v>
      </c>
      <c r="DU207">
        <v>1013</v>
      </c>
      <c r="DV207" t="s">
        <v>301</v>
      </c>
      <c r="DW207" t="s">
        <v>301</v>
      </c>
      <c r="DX207">
        <v>1</v>
      </c>
      <c r="EE207">
        <v>16510370</v>
      </c>
      <c r="EF207">
        <v>3</v>
      </c>
      <c r="EG207" t="s">
        <v>315</v>
      </c>
      <c r="EH207">
        <v>0</v>
      </c>
      <c r="EI207" t="s">
        <v>6</v>
      </c>
      <c r="EJ207">
        <v>2</v>
      </c>
      <c r="EK207">
        <v>108001</v>
      </c>
      <c r="EL207" t="s">
        <v>316</v>
      </c>
      <c r="EM207" t="s">
        <v>317</v>
      </c>
      <c r="EO207" t="s">
        <v>6</v>
      </c>
      <c r="EQ207">
        <v>0</v>
      </c>
      <c r="ER207">
        <v>300.02</v>
      </c>
      <c r="ES207">
        <v>35.049999999999997</v>
      </c>
      <c r="ET207">
        <v>4.67</v>
      </c>
      <c r="EU207">
        <v>0.64</v>
      </c>
      <c r="EV207">
        <v>260.3</v>
      </c>
      <c r="EW207">
        <v>26.24</v>
      </c>
      <c r="EX207">
        <v>0.05</v>
      </c>
      <c r="EY207">
        <v>0</v>
      </c>
      <c r="FQ207">
        <v>0</v>
      </c>
      <c r="FR207">
        <f t="shared" si="233"/>
        <v>0</v>
      </c>
      <c r="FS207">
        <v>0</v>
      </c>
      <c r="FX207">
        <v>95</v>
      </c>
      <c r="FY207">
        <v>65</v>
      </c>
      <c r="GA207" t="s">
        <v>6</v>
      </c>
      <c r="GD207">
        <v>0</v>
      </c>
      <c r="GF207">
        <v>-746591408</v>
      </c>
      <c r="GG207">
        <v>1</v>
      </c>
      <c r="GH207">
        <v>1</v>
      </c>
      <c r="GI207">
        <v>4</v>
      </c>
      <c r="GJ207">
        <v>0</v>
      </c>
      <c r="GK207">
        <f>ROUND(R207*(S12)/100,2)</f>
        <v>0</v>
      </c>
      <c r="GL207">
        <f t="shared" si="234"/>
        <v>0</v>
      </c>
      <c r="GM207">
        <f t="shared" si="235"/>
        <v>51.17</v>
      </c>
      <c r="GN207">
        <f t="shared" si="236"/>
        <v>0</v>
      </c>
      <c r="GO207">
        <f t="shared" si="237"/>
        <v>51.17</v>
      </c>
      <c r="GP207">
        <f t="shared" si="238"/>
        <v>0</v>
      </c>
      <c r="GR207">
        <v>0</v>
      </c>
      <c r="GS207">
        <v>3</v>
      </c>
      <c r="GT207">
        <v>0</v>
      </c>
      <c r="GU207" t="s">
        <v>6</v>
      </c>
      <c r="GV207">
        <f t="shared" si="239"/>
        <v>0</v>
      </c>
      <c r="GW207">
        <v>1</v>
      </c>
      <c r="GX207">
        <f t="shared" si="240"/>
        <v>0</v>
      </c>
      <c r="HA207">
        <v>0</v>
      </c>
      <c r="HB207">
        <v>0</v>
      </c>
      <c r="IK207">
        <v>0</v>
      </c>
    </row>
    <row r="208" spans="1:255" x14ac:dyDescent="0.2">
      <c r="A208" s="2">
        <v>18</v>
      </c>
      <c r="B208" s="2">
        <v>1</v>
      </c>
      <c r="C208" s="2">
        <v>403</v>
      </c>
      <c r="D208" s="2"/>
      <c r="E208" s="2" t="s">
        <v>362</v>
      </c>
      <c r="F208" s="2" t="s">
        <v>363</v>
      </c>
      <c r="G208" s="2" t="s">
        <v>364</v>
      </c>
      <c r="H208" s="2" t="s">
        <v>365</v>
      </c>
      <c r="I208" s="2">
        <f>I206*J208</f>
        <v>0.1</v>
      </c>
      <c r="J208" s="2">
        <v>10</v>
      </c>
      <c r="K208" s="2"/>
      <c r="L208" s="2"/>
      <c r="M208" s="2"/>
      <c r="N208" s="2"/>
      <c r="O208" s="2">
        <f t="shared" si="204"/>
        <v>8.8800000000000008</v>
      </c>
      <c r="P208" s="2">
        <f t="shared" si="205"/>
        <v>8.8800000000000008</v>
      </c>
      <c r="Q208" s="2">
        <f t="shared" si="206"/>
        <v>0</v>
      </c>
      <c r="R208" s="2">
        <f t="shared" si="207"/>
        <v>0</v>
      </c>
      <c r="S208" s="2">
        <f t="shared" si="208"/>
        <v>0</v>
      </c>
      <c r="T208" s="2">
        <f t="shared" si="209"/>
        <v>0</v>
      </c>
      <c r="U208" s="2">
        <f t="shared" si="210"/>
        <v>0</v>
      </c>
      <c r="V208" s="2">
        <f t="shared" si="211"/>
        <v>0</v>
      </c>
      <c r="W208" s="2">
        <f t="shared" si="212"/>
        <v>0</v>
      </c>
      <c r="X208" s="2">
        <f t="shared" si="213"/>
        <v>0</v>
      </c>
      <c r="Y208" s="2">
        <f t="shared" si="214"/>
        <v>0</v>
      </c>
      <c r="Z208" s="2"/>
      <c r="AA208" s="2">
        <v>16687810</v>
      </c>
      <c r="AB208" s="2">
        <f t="shared" si="215"/>
        <v>88.8</v>
      </c>
      <c r="AC208" s="2">
        <f t="shared" si="243"/>
        <v>88.8</v>
      </c>
      <c r="AD208" s="2">
        <f t="shared" si="244"/>
        <v>0</v>
      </c>
      <c r="AE208" s="2">
        <f t="shared" si="245"/>
        <v>0</v>
      </c>
      <c r="AF208" s="2">
        <f t="shared" si="246"/>
        <v>0</v>
      </c>
      <c r="AG208" s="2">
        <f t="shared" si="219"/>
        <v>0</v>
      </c>
      <c r="AH208" s="2">
        <f t="shared" si="247"/>
        <v>0</v>
      </c>
      <c r="AI208" s="2">
        <f t="shared" si="248"/>
        <v>0</v>
      </c>
      <c r="AJ208" s="2">
        <f t="shared" si="221"/>
        <v>0</v>
      </c>
      <c r="AK208" s="2">
        <v>88.8</v>
      </c>
      <c r="AL208" s="2">
        <v>88.8</v>
      </c>
      <c r="AM208" s="2">
        <v>0</v>
      </c>
      <c r="AN208" s="2">
        <v>0</v>
      </c>
      <c r="AO208" s="2">
        <v>0</v>
      </c>
      <c r="AP208" s="2">
        <v>0</v>
      </c>
      <c r="AQ208" s="2">
        <v>0</v>
      </c>
      <c r="AR208" s="2">
        <v>0</v>
      </c>
      <c r="AS208" s="2">
        <v>0</v>
      </c>
      <c r="AT208" s="2">
        <v>95</v>
      </c>
      <c r="AU208" s="2">
        <v>65</v>
      </c>
      <c r="AV208" s="2">
        <v>1</v>
      </c>
      <c r="AW208" s="2">
        <v>1</v>
      </c>
      <c r="AX208" s="2"/>
      <c r="AY208" s="2"/>
      <c r="AZ208" s="2">
        <v>1</v>
      </c>
      <c r="BA208" s="2">
        <v>1</v>
      </c>
      <c r="BB208" s="2">
        <v>1</v>
      </c>
      <c r="BC208" s="2">
        <v>1</v>
      </c>
      <c r="BD208" s="2" t="s">
        <v>6</v>
      </c>
      <c r="BE208" s="2" t="s">
        <v>6</v>
      </c>
      <c r="BF208" s="2" t="s">
        <v>6</v>
      </c>
      <c r="BG208" s="2" t="s">
        <v>6</v>
      </c>
      <c r="BH208" s="2">
        <v>3</v>
      </c>
      <c r="BI208" s="2">
        <v>2</v>
      </c>
      <c r="BJ208" s="2" t="s">
        <v>366</v>
      </c>
      <c r="BK208" s="2"/>
      <c r="BL208" s="2"/>
      <c r="BM208" s="2">
        <v>108001</v>
      </c>
      <c r="BN208" s="2">
        <v>0</v>
      </c>
      <c r="BO208" s="2" t="s">
        <v>6</v>
      </c>
      <c r="BP208" s="2">
        <v>0</v>
      </c>
      <c r="BQ208" s="2">
        <v>3</v>
      </c>
      <c r="BR208" s="2">
        <v>0</v>
      </c>
      <c r="BS208" s="2">
        <v>1</v>
      </c>
      <c r="BT208" s="2">
        <v>1</v>
      </c>
      <c r="BU208" s="2">
        <v>1</v>
      </c>
      <c r="BV208" s="2">
        <v>1</v>
      </c>
      <c r="BW208" s="2">
        <v>1</v>
      </c>
      <c r="BX208" s="2">
        <v>1</v>
      </c>
      <c r="BY208" s="2" t="s">
        <v>6</v>
      </c>
      <c r="BZ208" s="2">
        <v>95</v>
      </c>
      <c r="CA208" s="2">
        <v>65</v>
      </c>
      <c r="CB208" s="2"/>
      <c r="CC208" s="2"/>
      <c r="CD208" s="2"/>
      <c r="CE208" s="2"/>
      <c r="CF208" s="2">
        <v>0</v>
      </c>
      <c r="CG208" s="2">
        <v>0</v>
      </c>
      <c r="CH208" s="2"/>
      <c r="CI208" s="2"/>
      <c r="CJ208" s="2"/>
      <c r="CK208" s="2"/>
      <c r="CL208" s="2"/>
      <c r="CM208" s="2">
        <v>0</v>
      </c>
      <c r="CN208" s="2" t="s">
        <v>6</v>
      </c>
      <c r="CO208" s="2">
        <v>0</v>
      </c>
      <c r="CP208" s="2">
        <f t="shared" si="222"/>
        <v>8.8800000000000008</v>
      </c>
      <c r="CQ208" s="2">
        <f t="shared" si="223"/>
        <v>88.8</v>
      </c>
      <c r="CR208" s="2">
        <f t="shared" si="224"/>
        <v>0</v>
      </c>
      <c r="CS208" s="2">
        <f t="shared" si="225"/>
        <v>0</v>
      </c>
      <c r="CT208" s="2">
        <f t="shared" si="226"/>
        <v>0</v>
      </c>
      <c r="CU208" s="2">
        <f t="shared" si="227"/>
        <v>0</v>
      </c>
      <c r="CV208" s="2">
        <f t="shared" si="228"/>
        <v>0</v>
      </c>
      <c r="CW208" s="2">
        <f t="shared" si="229"/>
        <v>0</v>
      </c>
      <c r="CX208" s="2">
        <f t="shared" si="230"/>
        <v>0</v>
      </c>
      <c r="CY208" s="2">
        <f t="shared" si="231"/>
        <v>0</v>
      </c>
      <c r="CZ208" s="2">
        <f t="shared" si="232"/>
        <v>0</v>
      </c>
      <c r="DA208" s="2"/>
      <c r="DB208" s="2"/>
      <c r="DC208" s="2" t="s">
        <v>6</v>
      </c>
      <c r="DD208" s="2" t="s">
        <v>6</v>
      </c>
      <c r="DE208" s="2" t="s">
        <v>6</v>
      </c>
      <c r="DF208" s="2" t="s">
        <v>6</v>
      </c>
      <c r="DG208" s="2" t="s">
        <v>6</v>
      </c>
      <c r="DH208" s="2" t="s">
        <v>6</v>
      </c>
      <c r="DI208" s="2" t="s">
        <v>6</v>
      </c>
      <c r="DJ208" s="2" t="s">
        <v>6</v>
      </c>
      <c r="DK208" s="2" t="s">
        <v>6</v>
      </c>
      <c r="DL208" s="2" t="s">
        <v>6</v>
      </c>
      <c r="DM208" s="2" t="s">
        <v>6</v>
      </c>
      <c r="DN208" s="2">
        <v>0</v>
      </c>
      <c r="DO208" s="2">
        <v>0</v>
      </c>
      <c r="DP208" s="2">
        <v>1</v>
      </c>
      <c r="DQ208" s="2">
        <v>1</v>
      </c>
      <c r="DR208" s="2"/>
      <c r="DS208" s="2"/>
      <c r="DT208" s="2"/>
      <c r="DU208" s="2">
        <v>1010</v>
      </c>
      <c r="DV208" s="2" t="s">
        <v>365</v>
      </c>
      <c r="DW208" s="2" t="s">
        <v>365</v>
      </c>
      <c r="DX208" s="2">
        <v>10</v>
      </c>
      <c r="DY208" s="2"/>
      <c r="DZ208" s="2"/>
      <c r="EA208" s="2"/>
      <c r="EB208" s="2"/>
      <c r="EC208" s="2"/>
      <c r="ED208" s="2"/>
      <c r="EE208" s="2">
        <v>16510370</v>
      </c>
      <c r="EF208" s="2">
        <v>3</v>
      </c>
      <c r="EG208" s="2" t="s">
        <v>315</v>
      </c>
      <c r="EH208" s="2">
        <v>0</v>
      </c>
      <c r="EI208" s="2" t="s">
        <v>6</v>
      </c>
      <c r="EJ208" s="2">
        <v>2</v>
      </c>
      <c r="EK208" s="2">
        <v>108001</v>
      </c>
      <c r="EL208" s="2" t="s">
        <v>316</v>
      </c>
      <c r="EM208" s="2" t="s">
        <v>317</v>
      </c>
      <c r="EN208" s="2"/>
      <c r="EO208" s="2" t="s">
        <v>6</v>
      </c>
      <c r="EP208" s="2"/>
      <c r="EQ208" s="2">
        <v>0</v>
      </c>
      <c r="ER208" s="2">
        <v>88.8</v>
      </c>
      <c r="ES208" s="2">
        <v>88.8</v>
      </c>
      <c r="ET208" s="2">
        <v>0</v>
      </c>
      <c r="EU208" s="2">
        <v>0</v>
      </c>
      <c r="EV208" s="2">
        <v>0</v>
      </c>
      <c r="EW208" s="2">
        <v>0</v>
      </c>
      <c r="EX208" s="2">
        <v>0</v>
      </c>
      <c r="EY208" s="2"/>
      <c r="EZ208" s="2"/>
      <c r="FA208" s="2"/>
      <c r="FB208" s="2"/>
      <c r="FC208" s="2"/>
      <c r="FD208" s="2"/>
      <c r="FE208" s="2"/>
      <c r="FF208" s="2"/>
      <c r="FG208" s="2"/>
      <c r="FH208" s="2"/>
      <c r="FI208" s="2"/>
      <c r="FJ208" s="2"/>
      <c r="FK208" s="2"/>
      <c r="FL208" s="2"/>
      <c r="FM208" s="2"/>
      <c r="FN208" s="2"/>
      <c r="FO208" s="2"/>
      <c r="FP208" s="2"/>
      <c r="FQ208" s="2">
        <v>0</v>
      </c>
      <c r="FR208" s="2">
        <f t="shared" si="233"/>
        <v>0</v>
      </c>
      <c r="FS208" s="2">
        <v>0</v>
      </c>
      <c r="FT208" s="2"/>
      <c r="FU208" s="2"/>
      <c r="FV208" s="2"/>
      <c r="FW208" s="2"/>
      <c r="FX208" s="2">
        <v>95</v>
      </c>
      <c r="FY208" s="2">
        <v>65</v>
      </c>
      <c r="FZ208" s="2"/>
      <c r="GA208" s="2" t="s">
        <v>6</v>
      </c>
      <c r="GB208" s="2"/>
      <c r="GC208" s="2"/>
      <c r="GD208" s="2">
        <v>0</v>
      </c>
      <c r="GE208" s="2"/>
      <c r="GF208" s="2">
        <v>1358722138</v>
      </c>
      <c r="GG208" s="2">
        <v>2</v>
      </c>
      <c r="GH208" s="2">
        <v>1</v>
      </c>
      <c r="GI208" s="2">
        <v>-2</v>
      </c>
      <c r="GJ208" s="2">
        <v>0</v>
      </c>
      <c r="GK208" s="2">
        <f>ROUND(R208*(R12)/100,2)</f>
        <v>0</v>
      </c>
      <c r="GL208" s="2">
        <f t="shared" si="234"/>
        <v>0</v>
      </c>
      <c r="GM208" s="2">
        <f t="shared" si="235"/>
        <v>8.8800000000000008</v>
      </c>
      <c r="GN208" s="2">
        <f t="shared" si="236"/>
        <v>0</v>
      </c>
      <c r="GO208" s="2">
        <f t="shared" si="237"/>
        <v>8.8800000000000008</v>
      </c>
      <c r="GP208" s="2">
        <f t="shared" si="238"/>
        <v>0</v>
      </c>
      <c r="GQ208" s="2"/>
      <c r="GR208" s="2">
        <v>0</v>
      </c>
      <c r="GS208" s="2">
        <v>3</v>
      </c>
      <c r="GT208" s="2">
        <v>0</v>
      </c>
      <c r="GU208" s="2" t="s">
        <v>6</v>
      </c>
      <c r="GV208" s="2">
        <f t="shared" si="239"/>
        <v>0</v>
      </c>
      <c r="GW208" s="2">
        <v>1</v>
      </c>
      <c r="GX208" s="2">
        <f t="shared" si="240"/>
        <v>0</v>
      </c>
      <c r="GY208" s="2"/>
      <c r="GZ208" s="2"/>
      <c r="HA208" s="2">
        <v>0</v>
      </c>
      <c r="HB208" s="2">
        <v>0</v>
      </c>
      <c r="HC208" s="2"/>
      <c r="HD208" s="2"/>
      <c r="HE208" s="2"/>
      <c r="HF208" s="2"/>
      <c r="HG208" s="2"/>
      <c r="HH208" s="2"/>
      <c r="HI208" s="2"/>
      <c r="HJ208" s="2"/>
      <c r="HK208" s="2"/>
      <c r="HL208" s="2"/>
      <c r="HM208" s="2"/>
      <c r="HN208" s="2"/>
      <c r="HO208" s="2"/>
      <c r="HP208" s="2"/>
      <c r="HQ208" s="2"/>
      <c r="HR208" s="2"/>
      <c r="HS208" s="2"/>
      <c r="HT208" s="2"/>
      <c r="HU208" s="2"/>
      <c r="HV208" s="2"/>
      <c r="HW208" s="2"/>
      <c r="HX208" s="2"/>
      <c r="HY208" s="2"/>
      <c r="HZ208" s="2"/>
      <c r="IA208" s="2"/>
      <c r="IB208" s="2"/>
      <c r="IC208" s="2"/>
      <c r="ID208" s="2"/>
      <c r="IE208" s="2"/>
      <c r="IF208" s="2"/>
      <c r="IG208" s="2"/>
      <c r="IH208" s="2"/>
      <c r="II208" s="2"/>
      <c r="IJ208" s="2"/>
      <c r="IK208" s="2">
        <v>0</v>
      </c>
      <c r="IL208" s="2"/>
      <c r="IM208" s="2"/>
      <c r="IN208" s="2"/>
      <c r="IO208" s="2"/>
      <c r="IP208" s="2"/>
      <c r="IQ208" s="2"/>
      <c r="IR208" s="2"/>
      <c r="IS208" s="2"/>
      <c r="IT208" s="2"/>
      <c r="IU208" s="2"/>
    </row>
    <row r="209" spans="1:255" x14ac:dyDescent="0.2">
      <c r="A209">
        <v>18</v>
      </c>
      <c r="B209">
        <v>1</v>
      </c>
      <c r="C209">
        <v>411</v>
      </c>
      <c r="E209" t="s">
        <v>362</v>
      </c>
      <c r="F209" t="s">
        <v>363</v>
      </c>
      <c r="G209" t="s">
        <v>364</v>
      </c>
      <c r="H209" t="s">
        <v>365</v>
      </c>
      <c r="I209">
        <f>I207*J209</f>
        <v>0.1</v>
      </c>
      <c r="J209">
        <v>10</v>
      </c>
      <c r="O209">
        <f t="shared" si="204"/>
        <v>63.31</v>
      </c>
      <c r="P209">
        <f t="shared" si="205"/>
        <v>63.31</v>
      </c>
      <c r="Q209">
        <f t="shared" si="206"/>
        <v>0</v>
      </c>
      <c r="R209">
        <f t="shared" si="207"/>
        <v>0</v>
      </c>
      <c r="S209">
        <f t="shared" si="208"/>
        <v>0</v>
      </c>
      <c r="T209">
        <f t="shared" si="209"/>
        <v>0</v>
      </c>
      <c r="U209">
        <f t="shared" si="210"/>
        <v>0</v>
      </c>
      <c r="V209">
        <f t="shared" si="211"/>
        <v>0</v>
      </c>
      <c r="W209">
        <f t="shared" si="212"/>
        <v>0</v>
      </c>
      <c r="X209">
        <f t="shared" si="213"/>
        <v>0</v>
      </c>
      <c r="Y209">
        <f t="shared" si="214"/>
        <v>0</v>
      </c>
      <c r="AA209">
        <v>16687824</v>
      </c>
      <c r="AB209">
        <f t="shared" si="215"/>
        <v>88.8</v>
      </c>
      <c r="AC209">
        <f t="shared" si="243"/>
        <v>88.8</v>
      </c>
      <c r="AD209">
        <f t="shared" si="244"/>
        <v>0</v>
      </c>
      <c r="AE209">
        <f t="shared" si="245"/>
        <v>0</v>
      </c>
      <c r="AF209">
        <f t="shared" si="246"/>
        <v>0</v>
      </c>
      <c r="AG209">
        <f t="shared" si="219"/>
        <v>0</v>
      </c>
      <c r="AH209">
        <f t="shared" si="247"/>
        <v>0</v>
      </c>
      <c r="AI209">
        <f t="shared" si="248"/>
        <v>0</v>
      </c>
      <c r="AJ209">
        <f t="shared" si="221"/>
        <v>0</v>
      </c>
      <c r="AK209">
        <v>88.8</v>
      </c>
      <c r="AL209">
        <v>88.8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95</v>
      </c>
      <c r="AU209">
        <v>65</v>
      </c>
      <c r="AV209">
        <v>1</v>
      </c>
      <c r="AW209">
        <v>1</v>
      </c>
      <c r="AZ209">
        <v>7.13</v>
      </c>
      <c r="BA209">
        <v>1</v>
      </c>
      <c r="BB209">
        <v>1</v>
      </c>
      <c r="BC209">
        <v>7.13</v>
      </c>
      <c r="BD209" t="s">
        <v>6</v>
      </c>
      <c r="BE209" t="s">
        <v>6</v>
      </c>
      <c r="BF209" t="s">
        <v>6</v>
      </c>
      <c r="BG209" t="s">
        <v>6</v>
      </c>
      <c r="BH209">
        <v>3</v>
      </c>
      <c r="BI209">
        <v>2</v>
      </c>
      <c r="BJ209" t="s">
        <v>366</v>
      </c>
      <c r="BM209">
        <v>108001</v>
      </c>
      <c r="BN209">
        <v>0</v>
      </c>
      <c r="BO209" t="s">
        <v>6</v>
      </c>
      <c r="BP209">
        <v>0</v>
      </c>
      <c r="BQ209">
        <v>3</v>
      </c>
      <c r="BR209">
        <v>0</v>
      </c>
      <c r="BS209">
        <v>1</v>
      </c>
      <c r="BT209">
        <v>1</v>
      </c>
      <c r="BU209">
        <v>1</v>
      </c>
      <c r="BV209">
        <v>1</v>
      </c>
      <c r="BW209">
        <v>1</v>
      </c>
      <c r="BX209">
        <v>1</v>
      </c>
      <c r="BY209" t="s">
        <v>6</v>
      </c>
      <c r="BZ209">
        <v>95</v>
      </c>
      <c r="CA209">
        <v>65</v>
      </c>
      <c r="CF209">
        <v>0</v>
      </c>
      <c r="CG209">
        <v>0</v>
      </c>
      <c r="CM209">
        <v>0</v>
      </c>
      <c r="CN209" t="s">
        <v>6</v>
      </c>
      <c r="CO209">
        <v>0</v>
      </c>
      <c r="CP209">
        <f t="shared" si="222"/>
        <v>63.31</v>
      </c>
      <c r="CQ209">
        <f t="shared" si="223"/>
        <v>633.14400000000001</v>
      </c>
      <c r="CR209">
        <f t="shared" si="224"/>
        <v>0</v>
      </c>
      <c r="CS209">
        <f t="shared" si="225"/>
        <v>0</v>
      </c>
      <c r="CT209">
        <f t="shared" si="226"/>
        <v>0</v>
      </c>
      <c r="CU209">
        <f t="shared" si="227"/>
        <v>0</v>
      </c>
      <c r="CV209">
        <f t="shared" si="228"/>
        <v>0</v>
      </c>
      <c r="CW209">
        <f t="shared" si="229"/>
        <v>0</v>
      </c>
      <c r="CX209">
        <f t="shared" si="230"/>
        <v>0</v>
      </c>
      <c r="CY209">
        <f t="shared" si="231"/>
        <v>0</v>
      </c>
      <c r="CZ209">
        <f t="shared" si="232"/>
        <v>0</v>
      </c>
      <c r="DC209" t="s">
        <v>6</v>
      </c>
      <c r="DD209" t="s">
        <v>6</v>
      </c>
      <c r="DE209" t="s">
        <v>6</v>
      </c>
      <c r="DF209" t="s">
        <v>6</v>
      </c>
      <c r="DG209" t="s">
        <v>6</v>
      </c>
      <c r="DH209" t="s">
        <v>6</v>
      </c>
      <c r="DI209" t="s">
        <v>6</v>
      </c>
      <c r="DJ209" t="s">
        <v>6</v>
      </c>
      <c r="DK209" t="s">
        <v>6</v>
      </c>
      <c r="DL209" t="s">
        <v>6</v>
      </c>
      <c r="DM209" t="s">
        <v>6</v>
      </c>
      <c r="DN209">
        <v>0</v>
      </c>
      <c r="DO209">
        <v>0</v>
      </c>
      <c r="DP209">
        <v>1</v>
      </c>
      <c r="DQ209">
        <v>1</v>
      </c>
      <c r="DU209">
        <v>1010</v>
      </c>
      <c r="DV209" t="s">
        <v>365</v>
      </c>
      <c r="DW209" t="s">
        <v>365</v>
      </c>
      <c r="DX209">
        <v>10</v>
      </c>
      <c r="EE209">
        <v>16510370</v>
      </c>
      <c r="EF209">
        <v>3</v>
      </c>
      <c r="EG209" t="s">
        <v>315</v>
      </c>
      <c r="EH209">
        <v>0</v>
      </c>
      <c r="EI209" t="s">
        <v>6</v>
      </c>
      <c r="EJ209">
        <v>2</v>
      </c>
      <c r="EK209">
        <v>108001</v>
      </c>
      <c r="EL209" t="s">
        <v>316</v>
      </c>
      <c r="EM209" t="s">
        <v>317</v>
      </c>
      <c r="EO209" t="s">
        <v>6</v>
      </c>
      <c r="EQ209">
        <v>0</v>
      </c>
      <c r="ER209">
        <v>88.8</v>
      </c>
      <c r="ES209">
        <v>88.8</v>
      </c>
      <c r="ET209">
        <v>0</v>
      </c>
      <c r="EU209">
        <v>0</v>
      </c>
      <c r="EV209">
        <v>0</v>
      </c>
      <c r="EW209">
        <v>0</v>
      </c>
      <c r="EX209">
        <v>0</v>
      </c>
      <c r="FQ209">
        <v>0</v>
      </c>
      <c r="FR209">
        <f t="shared" si="233"/>
        <v>0</v>
      </c>
      <c r="FS209">
        <v>0</v>
      </c>
      <c r="FX209">
        <v>95</v>
      </c>
      <c r="FY209">
        <v>65</v>
      </c>
      <c r="GA209" t="s">
        <v>6</v>
      </c>
      <c r="GD209">
        <v>0</v>
      </c>
      <c r="GF209">
        <v>1358722138</v>
      </c>
      <c r="GG209">
        <v>1</v>
      </c>
      <c r="GH209">
        <v>1</v>
      </c>
      <c r="GI209">
        <v>4</v>
      </c>
      <c r="GJ209">
        <v>0</v>
      </c>
      <c r="GK209">
        <f>ROUND(R209*(S12)/100,2)</f>
        <v>0</v>
      </c>
      <c r="GL209">
        <f t="shared" si="234"/>
        <v>0</v>
      </c>
      <c r="GM209">
        <f t="shared" si="235"/>
        <v>63.31</v>
      </c>
      <c r="GN209">
        <f t="shared" si="236"/>
        <v>0</v>
      </c>
      <c r="GO209">
        <f t="shared" si="237"/>
        <v>63.31</v>
      </c>
      <c r="GP209">
        <f t="shared" si="238"/>
        <v>0</v>
      </c>
      <c r="GR209">
        <v>0</v>
      </c>
      <c r="GS209">
        <v>3</v>
      </c>
      <c r="GT209">
        <v>0</v>
      </c>
      <c r="GU209" t="s">
        <v>6</v>
      </c>
      <c r="GV209">
        <f t="shared" si="239"/>
        <v>0</v>
      </c>
      <c r="GW209">
        <v>1</v>
      </c>
      <c r="GX209">
        <f t="shared" si="240"/>
        <v>0</v>
      </c>
      <c r="HA209">
        <v>0</v>
      </c>
      <c r="HB209">
        <v>0</v>
      </c>
      <c r="IK209">
        <v>0</v>
      </c>
    </row>
    <row r="210" spans="1:255" x14ac:dyDescent="0.2">
      <c r="A210" s="2">
        <v>17</v>
      </c>
      <c r="B210" s="2">
        <v>1</v>
      </c>
      <c r="C210" s="2">
        <f>ROW(SmtRes!A421)</f>
        <v>421</v>
      </c>
      <c r="D210" s="2">
        <f>ROW(EtalonRes!A390)</f>
        <v>390</v>
      </c>
      <c r="E210" s="2" t="s">
        <v>367</v>
      </c>
      <c r="F210" s="2" t="s">
        <v>308</v>
      </c>
      <c r="G210" s="2" t="s">
        <v>368</v>
      </c>
      <c r="H210" s="2" t="s">
        <v>310</v>
      </c>
      <c r="I210" s="2">
        <v>2</v>
      </c>
      <c r="J210" s="2">
        <v>0</v>
      </c>
      <c r="K210" s="2"/>
      <c r="L210" s="2"/>
      <c r="M210" s="2"/>
      <c r="N210" s="2"/>
      <c r="O210" s="2">
        <f t="shared" si="204"/>
        <v>66.84</v>
      </c>
      <c r="P210" s="2">
        <f t="shared" si="205"/>
        <v>12.4</v>
      </c>
      <c r="Q210" s="2">
        <f t="shared" si="206"/>
        <v>35.54</v>
      </c>
      <c r="R210" s="2">
        <f t="shared" si="207"/>
        <v>5.0199999999999996</v>
      </c>
      <c r="S210" s="2">
        <f t="shared" si="208"/>
        <v>18.899999999999999</v>
      </c>
      <c r="T210" s="2">
        <f t="shared" si="209"/>
        <v>0</v>
      </c>
      <c r="U210" s="2">
        <f t="shared" si="210"/>
        <v>1.8</v>
      </c>
      <c r="V210" s="2">
        <f t="shared" si="211"/>
        <v>0.4</v>
      </c>
      <c r="W210" s="2">
        <f t="shared" si="212"/>
        <v>0</v>
      </c>
      <c r="X210" s="2">
        <f t="shared" si="213"/>
        <v>22.72</v>
      </c>
      <c r="Y210" s="2">
        <f t="shared" si="214"/>
        <v>15.55</v>
      </c>
      <c r="Z210" s="2"/>
      <c r="AA210" s="2">
        <v>16687810</v>
      </c>
      <c r="AB210" s="2">
        <f t="shared" si="215"/>
        <v>33.42</v>
      </c>
      <c r="AC210" s="2">
        <f t="shared" si="243"/>
        <v>6.2</v>
      </c>
      <c r="AD210" s="2">
        <f t="shared" si="244"/>
        <v>17.77</v>
      </c>
      <c r="AE210" s="2">
        <f t="shared" si="245"/>
        <v>2.5099999999999998</v>
      </c>
      <c r="AF210" s="2">
        <f t="shared" si="246"/>
        <v>9.4499999999999993</v>
      </c>
      <c r="AG210" s="2">
        <f t="shared" si="219"/>
        <v>0</v>
      </c>
      <c r="AH210" s="2">
        <f t="shared" si="247"/>
        <v>0.9</v>
      </c>
      <c r="AI210" s="2">
        <f t="shared" si="248"/>
        <v>0.2</v>
      </c>
      <c r="AJ210" s="2">
        <f t="shared" si="221"/>
        <v>0</v>
      </c>
      <c r="AK210" s="2">
        <v>33.42</v>
      </c>
      <c r="AL210" s="2">
        <v>6.2</v>
      </c>
      <c r="AM210" s="2">
        <v>17.77</v>
      </c>
      <c r="AN210" s="2">
        <v>2.5099999999999998</v>
      </c>
      <c r="AO210" s="2">
        <v>9.4499999999999993</v>
      </c>
      <c r="AP210" s="2">
        <v>0</v>
      </c>
      <c r="AQ210" s="2">
        <v>0.9</v>
      </c>
      <c r="AR210" s="2">
        <v>0.2</v>
      </c>
      <c r="AS210" s="2">
        <v>0</v>
      </c>
      <c r="AT210" s="2">
        <v>95</v>
      </c>
      <c r="AU210" s="2">
        <v>65</v>
      </c>
      <c r="AV210" s="2">
        <v>1</v>
      </c>
      <c r="AW210" s="2">
        <v>1</v>
      </c>
      <c r="AX210" s="2"/>
      <c r="AY210" s="2"/>
      <c r="AZ210" s="2">
        <v>1</v>
      </c>
      <c r="BA210" s="2">
        <v>1</v>
      </c>
      <c r="BB210" s="2">
        <v>1</v>
      </c>
      <c r="BC210" s="2">
        <v>1</v>
      </c>
      <c r="BD210" s="2" t="s">
        <v>6</v>
      </c>
      <c r="BE210" s="2" t="s">
        <v>6</v>
      </c>
      <c r="BF210" s="2" t="s">
        <v>6</v>
      </c>
      <c r="BG210" s="2" t="s">
        <v>6</v>
      </c>
      <c r="BH210" s="2">
        <v>0</v>
      </c>
      <c r="BI210" s="2">
        <v>2</v>
      </c>
      <c r="BJ210" s="2" t="s">
        <v>311</v>
      </c>
      <c r="BK210" s="2"/>
      <c r="BL210" s="2"/>
      <c r="BM210" s="2">
        <v>108001</v>
      </c>
      <c r="BN210" s="2">
        <v>0</v>
      </c>
      <c r="BO210" s="2" t="s">
        <v>6</v>
      </c>
      <c r="BP210" s="2">
        <v>0</v>
      </c>
      <c r="BQ210" s="2">
        <v>3</v>
      </c>
      <c r="BR210" s="2">
        <v>0</v>
      </c>
      <c r="BS210" s="2">
        <v>1</v>
      </c>
      <c r="BT210" s="2">
        <v>1</v>
      </c>
      <c r="BU210" s="2">
        <v>1</v>
      </c>
      <c r="BV210" s="2">
        <v>1</v>
      </c>
      <c r="BW210" s="2">
        <v>1</v>
      </c>
      <c r="BX210" s="2">
        <v>1</v>
      </c>
      <c r="BY210" s="2" t="s">
        <v>6</v>
      </c>
      <c r="BZ210" s="2">
        <v>95</v>
      </c>
      <c r="CA210" s="2">
        <v>65</v>
      </c>
      <c r="CB210" s="2"/>
      <c r="CC210" s="2"/>
      <c r="CD210" s="2"/>
      <c r="CE210" s="2"/>
      <c r="CF210" s="2">
        <v>0</v>
      </c>
      <c r="CG210" s="2">
        <v>0</v>
      </c>
      <c r="CH210" s="2"/>
      <c r="CI210" s="2"/>
      <c r="CJ210" s="2"/>
      <c r="CK210" s="2"/>
      <c r="CL210" s="2"/>
      <c r="CM210" s="2">
        <v>0</v>
      </c>
      <c r="CN210" s="2" t="s">
        <v>312</v>
      </c>
      <c r="CO210" s="2">
        <v>0</v>
      </c>
      <c r="CP210" s="2">
        <f t="shared" si="222"/>
        <v>66.84</v>
      </c>
      <c r="CQ210" s="2">
        <f t="shared" si="223"/>
        <v>6.2</v>
      </c>
      <c r="CR210" s="2">
        <f t="shared" si="224"/>
        <v>17.77</v>
      </c>
      <c r="CS210" s="2">
        <f t="shared" si="225"/>
        <v>2.5099999999999998</v>
      </c>
      <c r="CT210" s="2">
        <f t="shared" si="226"/>
        <v>9.4499999999999993</v>
      </c>
      <c r="CU210" s="2">
        <f t="shared" si="227"/>
        <v>0</v>
      </c>
      <c r="CV210" s="2">
        <f t="shared" si="228"/>
        <v>0.9</v>
      </c>
      <c r="CW210" s="2">
        <f t="shared" si="229"/>
        <v>0.2</v>
      </c>
      <c r="CX210" s="2">
        <f t="shared" si="230"/>
        <v>0</v>
      </c>
      <c r="CY210" s="2">
        <f t="shared" si="231"/>
        <v>22.723999999999997</v>
      </c>
      <c r="CZ210" s="2">
        <f t="shared" si="232"/>
        <v>15.548</v>
      </c>
      <c r="DA210" s="2"/>
      <c r="DB210" s="2"/>
      <c r="DC210" s="2" t="s">
        <v>6</v>
      </c>
      <c r="DD210" s="2" t="s">
        <v>6</v>
      </c>
      <c r="DE210" s="2" t="s">
        <v>6</v>
      </c>
      <c r="DF210" s="2" t="s">
        <v>6</v>
      </c>
      <c r="DG210" s="2" t="s">
        <v>6</v>
      </c>
      <c r="DH210" s="2" t="s">
        <v>6</v>
      </c>
      <c r="DI210" s="2" t="s">
        <v>6</v>
      </c>
      <c r="DJ210" s="2" t="s">
        <v>6</v>
      </c>
      <c r="DK210" s="2" t="s">
        <v>6</v>
      </c>
      <c r="DL210" s="2" t="s">
        <v>6</v>
      </c>
      <c r="DM210" s="2" t="s">
        <v>6</v>
      </c>
      <c r="DN210" s="2">
        <v>0</v>
      </c>
      <c r="DO210" s="2">
        <v>0</v>
      </c>
      <c r="DP210" s="2">
        <v>1</v>
      </c>
      <c r="DQ210" s="2">
        <v>1</v>
      </c>
      <c r="DR210" s="2"/>
      <c r="DS210" s="2"/>
      <c r="DT210" s="2"/>
      <c r="DU210" s="2">
        <v>1013</v>
      </c>
      <c r="DV210" s="2" t="s">
        <v>310</v>
      </c>
      <c r="DW210" s="2" t="s">
        <v>310</v>
      </c>
      <c r="DX210" s="2">
        <v>1</v>
      </c>
      <c r="DY210" s="2"/>
      <c r="DZ210" s="2"/>
      <c r="EA210" s="2"/>
      <c r="EB210" s="2"/>
      <c r="EC210" s="2"/>
      <c r="ED210" s="2"/>
      <c r="EE210" s="2">
        <v>16510370</v>
      </c>
      <c r="EF210" s="2">
        <v>3</v>
      </c>
      <c r="EG210" s="2" t="s">
        <v>315</v>
      </c>
      <c r="EH210" s="2">
        <v>0</v>
      </c>
      <c r="EI210" s="2" t="s">
        <v>6</v>
      </c>
      <c r="EJ210" s="2">
        <v>2</v>
      </c>
      <c r="EK210" s="2">
        <v>108001</v>
      </c>
      <c r="EL210" s="2" t="s">
        <v>316</v>
      </c>
      <c r="EM210" s="2" t="s">
        <v>317</v>
      </c>
      <c r="EN210" s="2"/>
      <c r="EO210" s="2" t="s">
        <v>318</v>
      </c>
      <c r="EP210" s="2"/>
      <c r="EQ210" s="2">
        <v>0</v>
      </c>
      <c r="ER210" s="2">
        <v>33.42</v>
      </c>
      <c r="ES210" s="2">
        <v>6.2</v>
      </c>
      <c r="ET210" s="2">
        <v>17.77</v>
      </c>
      <c r="EU210" s="2">
        <v>2.5099999999999998</v>
      </c>
      <c r="EV210" s="2">
        <v>9.4499999999999993</v>
      </c>
      <c r="EW210" s="2">
        <v>0.9</v>
      </c>
      <c r="EX210" s="2">
        <v>0.2</v>
      </c>
      <c r="EY210" s="2">
        <v>0</v>
      </c>
      <c r="EZ210" s="2"/>
      <c r="FA210" s="2"/>
      <c r="FB210" s="2"/>
      <c r="FC210" s="2"/>
      <c r="FD210" s="2"/>
      <c r="FE210" s="2"/>
      <c r="FF210" s="2"/>
      <c r="FG210" s="2"/>
      <c r="FH210" s="2"/>
      <c r="FI210" s="2"/>
      <c r="FJ210" s="2"/>
      <c r="FK210" s="2"/>
      <c r="FL210" s="2"/>
      <c r="FM210" s="2"/>
      <c r="FN210" s="2"/>
      <c r="FO210" s="2"/>
      <c r="FP210" s="2"/>
      <c r="FQ210" s="2">
        <v>0</v>
      </c>
      <c r="FR210" s="2">
        <f t="shared" si="233"/>
        <v>0</v>
      </c>
      <c r="FS210" s="2">
        <v>0</v>
      </c>
      <c r="FT210" s="2"/>
      <c r="FU210" s="2"/>
      <c r="FV210" s="2"/>
      <c r="FW210" s="2"/>
      <c r="FX210" s="2">
        <v>95</v>
      </c>
      <c r="FY210" s="2">
        <v>65</v>
      </c>
      <c r="FZ210" s="2"/>
      <c r="GA210" s="2" t="s">
        <v>6</v>
      </c>
      <c r="GB210" s="2"/>
      <c r="GC210" s="2"/>
      <c r="GD210" s="2">
        <v>0</v>
      </c>
      <c r="GE210" s="2"/>
      <c r="GF210" s="2">
        <v>-64978218</v>
      </c>
      <c r="GG210" s="2">
        <v>2</v>
      </c>
      <c r="GH210" s="2">
        <v>1</v>
      </c>
      <c r="GI210" s="2">
        <v>-2</v>
      </c>
      <c r="GJ210" s="2">
        <v>0</v>
      </c>
      <c r="GK210" s="2">
        <f>ROUND(R210*(R12)/100,2)</f>
        <v>0</v>
      </c>
      <c r="GL210" s="2">
        <f t="shared" si="234"/>
        <v>0</v>
      </c>
      <c r="GM210" s="2">
        <f t="shared" si="235"/>
        <v>105.11</v>
      </c>
      <c r="GN210" s="2">
        <f t="shared" si="236"/>
        <v>0</v>
      </c>
      <c r="GO210" s="2">
        <f t="shared" si="237"/>
        <v>105.11</v>
      </c>
      <c r="GP210" s="2">
        <f t="shared" si="238"/>
        <v>0</v>
      </c>
      <c r="GQ210" s="2"/>
      <c r="GR210" s="2">
        <v>0</v>
      </c>
      <c r="GS210" s="2">
        <v>3</v>
      </c>
      <c r="GT210" s="2">
        <v>0</v>
      </c>
      <c r="GU210" s="2" t="s">
        <v>6</v>
      </c>
      <c r="GV210" s="2">
        <f t="shared" si="239"/>
        <v>0</v>
      </c>
      <c r="GW210" s="2">
        <v>1</v>
      </c>
      <c r="GX210" s="2">
        <f t="shared" si="240"/>
        <v>0</v>
      </c>
      <c r="GY210" s="2"/>
      <c r="GZ210" s="2"/>
      <c r="HA210" s="2">
        <v>0</v>
      </c>
      <c r="HB210" s="2">
        <v>0</v>
      </c>
      <c r="HC210" s="2"/>
      <c r="HD210" s="2"/>
      <c r="HE210" s="2"/>
      <c r="HF210" s="2"/>
      <c r="HG210" s="2"/>
      <c r="HH210" s="2"/>
      <c r="HI210" s="2"/>
      <c r="HJ210" s="2"/>
      <c r="HK210" s="2"/>
      <c r="HL210" s="2"/>
      <c r="HM210" s="2"/>
      <c r="HN210" s="2"/>
      <c r="HO210" s="2"/>
      <c r="HP210" s="2"/>
      <c r="HQ210" s="2"/>
      <c r="HR210" s="2"/>
      <c r="HS210" s="2"/>
      <c r="HT210" s="2"/>
      <c r="HU210" s="2"/>
      <c r="HV210" s="2"/>
      <c r="HW210" s="2"/>
      <c r="HX210" s="2"/>
      <c r="HY210" s="2"/>
      <c r="HZ210" s="2"/>
      <c r="IA210" s="2"/>
      <c r="IB210" s="2"/>
      <c r="IC210" s="2"/>
      <c r="ID210" s="2"/>
      <c r="IE210" s="2"/>
      <c r="IF210" s="2"/>
      <c r="IG210" s="2"/>
      <c r="IH210" s="2"/>
      <c r="II210" s="2"/>
      <c r="IJ210" s="2"/>
      <c r="IK210" s="2">
        <v>0</v>
      </c>
      <c r="IL210" s="2"/>
      <c r="IM210" s="2"/>
      <c r="IN210" s="2"/>
      <c r="IO210" s="2"/>
      <c r="IP210" s="2"/>
      <c r="IQ210" s="2"/>
      <c r="IR210" s="2"/>
      <c r="IS210" s="2"/>
      <c r="IT210" s="2"/>
      <c r="IU210" s="2"/>
    </row>
    <row r="211" spans="1:255" x14ac:dyDescent="0.2">
      <c r="A211">
        <v>17</v>
      </c>
      <c r="B211">
        <v>1</v>
      </c>
      <c r="C211">
        <f>ROW(SmtRes!A430)</f>
        <v>430</v>
      </c>
      <c r="D211">
        <f>ROW(EtalonRes!A398)</f>
        <v>398</v>
      </c>
      <c r="E211" t="s">
        <v>367</v>
      </c>
      <c r="F211" t="s">
        <v>308</v>
      </c>
      <c r="G211" t="s">
        <v>368</v>
      </c>
      <c r="H211" t="s">
        <v>310</v>
      </c>
      <c r="I211">
        <v>2</v>
      </c>
      <c r="J211">
        <v>0</v>
      </c>
      <c r="O211">
        <f t="shared" si="204"/>
        <v>476.57</v>
      </c>
      <c r="P211">
        <f t="shared" si="205"/>
        <v>88.41</v>
      </c>
      <c r="Q211">
        <f t="shared" si="206"/>
        <v>253.4</v>
      </c>
      <c r="R211">
        <f t="shared" si="207"/>
        <v>35.79</v>
      </c>
      <c r="S211">
        <f t="shared" si="208"/>
        <v>134.76</v>
      </c>
      <c r="T211">
        <f t="shared" si="209"/>
        <v>0</v>
      </c>
      <c r="U211">
        <f t="shared" si="210"/>
        <v>1.8</v>
      </c>
      <c r="V211">
        <f t="shared" si="211"/>
        <v>0.4</v>
      </c>
      <c r="W211">
        <f t="shared" si="212"/>
        <v>0</v>
      </c>
      <c r="X211">
        <f t="shared" si="213"/>
        <v>162.02000000000001</v>
      </c>
      <c r="Y211">
        <f t="shared" si="214"/>
        <v>110.86</v>
      </c>
      <c r="AA211">
        <v>16687824</v>
      </c>
      <c r="AB211">
        <f t="shared" si="215"/>
        <v>33.42</v>
      </c>
      <c r="AC211">
        <f t="shared" si="243"/>
        <v>6.2</v>
      </c>
      <c r="AD211">
        <f t="shared" si="244"/>
        <v>17.77</v>
      </c>
      <c r="AE211">
        <f t="shared" si="245"/>
        <v>2.5099999999999998</v>
      </c>
      <c r="AF211">
        <f t="shared" si="246"/>
        <v>9.4499999999999993</v>
      </c>
      <c r="AG211">
        <f t="shared" si="219"/>
        <v>0</v>
      </c>
      <c r="AH211">
        <f t="shared" si="247"/>
        <v>0.9</v>
      </c>
      <c r="AI211">
        <f t="shared" si="248"/>
        <v>0.2</v>
      </c>
      <c r="AJ211">
        <f t="shared" si="221"/>
        <v>0</v>
      </c>
      <c r="AK211">
        <v>33.42</v>
      </c>
      <c r="AL211">
        <v>6.2</v>
      </c>
      <c r="AM211">
        <v>17.77</v>
      </c>
      <c r="AN211">
        <v>2.5099999999999998</v>
      </c>
      <c r="AO211">
        <v>9.4499999999999993</v>
      </c>
      <c r="AP211">
        <v>0</v>
      </c>
      <c r="AQ211">
        <v>0.9</v>
      </c>
      <c r="AR211">
        <v>0.2</v>
      </c>
      <c r="AS211">
        <v>0</v>
      </c>
      <c r="AT211">
        <v>95</v>
      </c>
      <c r="AU211">
        <v>65</v>
      </c>
      <c r="AV211">
        <v>1</v>
      </c>
      <c r="AW211">
        <v>1</v>
      </c>
      <c r="AZ211">
        <v>7.13</v>
      </c>
      <c r="BA211">
        <v>7.13</v>
      </c>
      <c r="BB211">
        <v>7.13</v>
      </c>
      <c r="BC211">
        <v>7.13</v>
      </c>
      <c r="BD211" t="s">
        <v>6</v>
      </c>
      <c r="BE211" t="s">
        <v>6</v>
      </c>
      <c r="BF211" t="s">
        <v>6</v>
      </c>
      <c r="BG211" t="s">
        <v>6</v>
      </c>
      <c r="BH211">
        <v>0</v>
      </c>
      <c r="BI211">
        <v>2</v>
      </c>
      <c r="BJ211" t="s">
        <v>311</v>
      </c>
      <c r="BM211">
        <v>108001</v>
      </c>
      <c r="BN211">
        <v>0</v>
      </c>
      <c r="BO211" t="s">
        <v>6</v>
      </c>
      <c r="BP211">
        <v>0</v>
      </c>
      <c r="BQ211">
        <v>3</v>
      </c>
      <c r="BR211">
        <v>0</v>
      </c>
      <c r="BS211">
        <v>7.13</v>
      </c>
      <c r="BT211">
        <v>1</v>
      </c>
      <c r="BU211">
        <v>1</v>
      </c>
      <c r="BV211">
        <v>1</v>
      </c>
      <c r="BW211">
        <v>1</v>
      </c>
      <c r="BX211">
        <v>1</v>
      </c>
      <c r="BY211" t="s">
        <v>6</v>
      </c>
      <c r="BZ211">
        <v>95</v>
      </c>
      <c r="CA211">
        <v>65</v>
      </c>
      <c r="CF211">
        <v>0</v>
      </c>
      <c r="CG211">
        <v>0</v>
      </c>
      <c r="CM211">
        <v>0</v>
      </c>
      <c r="CN211" t="s">
        <v>312</v>
      </c>
      <c r="CO211">
        <v>0</v>
      </c>
      <c r="CP211">
        <f t="shared" si="222"/>
        <v>476.57</v>
      </c>
      <c r="CQ211">
        <f t="shared" si="223"/>
        <v>44.206000000000003</v>
      </c>
      <c r="CR211">
        <f t="shared" si="224"/>
        <v>126.70009999999999</v>
      </c>
      <c r="CS211">
        <f t="shared" si="225"/>
        <v>17.896299999999997</v>
      </c>
      <c r="CT211">
        <f t="shared" si="226"/>
        <v>67.378499999999988</v>
      </c>
      <c r="CU211">
        <f t="shared" si="227"/>
        <v>0</v>
      </c>
      <c r="CV211">
        <f t="shared" si="228"/>
        <v>0.9</v>
      </c>
      <c r="CW211">
        <f t="shared" si="229"/>
        <v>0.2</v>
      </c>
      <c r="CX211">
        <f t="shared" si="230"/>
        <v>0</v>
      </c>
      <c r="CY211">
        <f t="shared" si="231"/>
        <v>162.02249999999998</v>
      </c>
      <c r="CZ211">
        <f t="shared" si="232"/>
        <v>110.85749999999999</v>
      </c>
      <c r="DC211" t="s">
        <v>6</v>
      </c>
      <c r="DD211" t="s">
        <v>6</v>
      </c>
      <c r="DE211" t="s">
        <v>6</v>
      </c>
      <c r="DF211" t="s">
        <v>6</v>
      </c>
      <c r="DG211" t="s">
        <v>6</v>
      </c>
      <c r="DH211" t="s">
        <v>6</v>
      </c>
      <c r="DI211" t="s">
        <v>6</v>
      </c>
      <c r="DJ211" t="s">
        <v>6</v>
      </c>
      <c r="DK211" t="s">
        <v>6</v>
      </c>
      <c r="DL211" t="s">
        <v>6</v>
      </c>
      <c r="DM211" t="s">
        <v>6</v>
      </c>
      <c r="DN211">
        <v>0</v>
      </c>
      <c r="DO211">
        <v>0</v>
      </c>
      <c r="DP211">
        <v>1</v>
      </c>
      <c r="DQ211">
        <v>1</v>
      </c>
      <c r="DU211">
        <v>1013</v>
      </c>
      <c r="DV211" t="s">
        <v>310</v>
      </c>
      <c r="DW211" t="s">
        <v>310</v>
      </c>
      <c r="DX211">
        <v>1</v>
      </c>
      <c r="EE211">
        <v>16510370</v>
      </c>
      <c r="EF211">
        <v>3</v>
      </c>
      <c r="EG211" t="s">
        <v>315</v>
      </c>
      <c r="EH211">
        <v>0</v>
      </c>
      <c r="EI211" t="s">
        <v>6</v>
      </c>
      <c r="EJ211">
        <v>2</v>
      </c>
      <c r="EK211">
        <v>108001</v>
      </c>
      <c r="EL211" t="s">
        <v>316</v>
      </c>
      <c r="EM211" t="s">
        <v>317</v>
      </c>
      <c r="EO211" t="s">
        <v>318</v>
      </c>
      <c r="EQ211">
        <v>0</v>
      </c>
      <c r="ER211">
        <v>33.42</v>
      </c>
      <c r="ES211">
        <v>6.2</v>
      </c>
      <c r="ET211">
        <v>17.77</v>
      </c>
      <c r="EU211">
        <v>2.5099999999999998</v>
      </c>
      <c r="EV211">
        <v>9.4499999999999993</v>
      </c>
      <c r="EW211">
        <v>0.9</v>
      </c>
      <c r="EX211">
        <v>0.2</v>
      </c>
      <c r="EY211">
        <v>0</v>
      </c>
      <c r="FQ211">
        <v>0</v>
      </c>
      <c r="FR211">
        <f t="shared" si="233"/>
        <v>0</v>
      </c>
      <c r="FS211">
        <v>0</v>
      </c>
      <c r="FX211">
        <v>95</v>
      </c>
      <c r="FY211">
        <v>65</v>
      </c>
      <c r="GA211" t="s">
        <v>6</v>
      </c>
      <c r="GD211">
        <v>0</v>
      </c>
      <c r="GF211">
        <v>-64978218</v>
      </c>
      <c r="GG211">
        <v>1</v>
      </c>
      <c r="GH211">
        <v>1</v>
      </c>
      <c r="GI211">
        <v>4</v>
      </c>
      <c r="GJ211">
        <v>0</v>
      </c>
      <c r="GK211">
        <f>ROUND(R211*(S12)/100,2)</f>
        <v>0</v>
      </c>
      <c r="GL211">
        <f t="shared" si="234"/>
        <v>0</v>
      </c>
      <c r="GM211">
        <f t="shared" si="235"/>
        <v>749.45</v>
      </c>
      <c r="GN211">
        <f t="shared" si="236"/>
        <v>0</v>
      </c>
      <c r="GO211">
        <f t="shared" si="237"/>
        <v>749.45</v>
      </c>
      <c r="GP211">
        <f t="shared" si="238"/>
        <v>0</v>
      </c>
      <c r="GR211">
        <v>0</v>
      </c>
      <c r="GS211">
        <v>3</v>
      </c>
      <c r="GT211">
        <v>0</v>
      </c>
      <c r="GU211" t="s">
        <v>6</v>
      </c>
      <c r="GV211">
        <f t="shared" si="239"/>
        <v>0</v>
      </c>
      <c r="GW211">
        <v>1</v>
      </c>
      <c r="GX211">
        <f t="shared" si="240"/>
        <v>0</v>
      </c>
      <c r="HA211">
        <v>0</v>
      </c>
      <c r="HB211">
        <v>0</v>
      </c>
      <c r="IK211">
        <v>0</v>
      </c>
    </row>
    <row r="212" spans="1:255" x14ac:dyDescent="0.2">
      <c r="A212" s="2">
        <v>18</v>
      </c>
      <c r="B212" s="2">
        <v>1</v>
      </c>
      <c r="C212" s="2">
        <v>420</v>
      </c>
      <c r="D212" s="2"/>
      <c r="E212" s="2" t="s">
        <v>369</v>
      </c>
      <c r="F212" s="2" t="s">
        <v>370</v>
      </c>
      <c r="G212" s="2" t="s">
        <v>371</v>
      </c>
      <c r="H212" s="2" t="s">
        <v>356</v>
      </c>
      <c r="I212" s="2">
        <f>I210*J212</f>
        <v>2</v>
      </c>
      <c r="J212" s="2">
        <v>1</v>
      </c>
      <c r="K212" s="2"/>
      <c r="L212" s="2"/>
      <c r="M212" s="2"/>
      <c r="N212" s="2"/>
      <c r="O212" s="2">
        <f t="shared" si="204"/>
        <v>883.68</v>
      </c>
      <c r="P212" s="2">
        <f t="shared" si="205"/>
        <v>883.68</v>
      </c>
      <c r="Q212" s="2">
        <f t="shared" si="206"/>
        <v>0</v>
      </c>
      <c r="R212" s="2">
        <f t="shared" si="207"/>
        <v>0</v>
      </c>
      <c r="S212" s="2">
        <f t="shared" si="208"/>
        <v>0</v>
      </c>
      <c r="T212" s="2">
        <f t="shared" si="209"/>
        <v>0</v>
      </c>
      <c r="U212" s="2">
        <f t="shared" si="210"/>
        <v>0</v>
      </c>
      <c r="V212" s="2">
        <f t="shared" si="211"/>
        <v>0</v>
      </c>
      <c r="W212" s="2">
        <f t="shared" si="212"/>
        <v>0</v>
      </c>
      <c r="X212" s="2">
        <f t="shared" si="213"/>
        <v>0</v>
      </c>
      <c r="Y212" s="2">
        <f t="shared" si="214"/>
        <v>0</v>
      </c>
      <c r="Z212" s="2"/>
      <c r="AA212" s="2">
        <v>16687810</v>
      </c>
      <c r="AB212" s="2">
        <f t="shared" si="215"/>
        <v>441.84</v>
      </c>
      <c r="AC212" s="2">
        <f t="shared" si="243"/>
        <v>441.84</v>
      </c>
      <c r="AD212" s="2">
        <f t="shared" si="244"/>
        <v>0</v>
      </c>
      <c r="AE212" s="2">
        <f t="shared" si="245"/>
        <v>0</v>
      </c>
      <c r="AF212" s="2">
        <f t="shared" si="246"/>
        <v>0</v>
      </c>
      <c r="AG212" s="2">
        <f t="shared" si="219"/>
        <v>0</v>
      </c>
      <c r="AH212" s="2">
        <f t="shared" si="247"/>
        <v>0</v>
      </c>
      <c r="AI212" s="2">
        <f t="shared" si="248"/>
        <v>0</v>
      </c>
      <c r="AJ212" s="2">
        <f t="shared" si="221"/>
        <v>0</v>
      </c>
      <c r="AK212" s="2">
        <v>441.84</v>
      </c>
      <c r="AL212" s="2">
        <v>441.84</v>
      </c>
      <c r="AM212" s="2">
        <v>0</v>
      </c>
      <c r="AN212" s="2">
        <v>0</v>
      </c>
      <c r="AO212" s="2">
        <v>0</v>
      </c>
      <c r="AP212" s="2">
        <v>0</v>
      </c>
      <c r="AQ212" s="2">
        <v>0</v>
      </c>
      <c r="AR212" s="2">
        <v>0</v>
      </c>
      <c r="AS212" s="2">
        <v>0</v>
      </c>
      <c r="AT212" s="2">
        <v>95</v>
      </c>
      <c r="AU212" s="2">
        <v>65</v>
      </c>
      <c r="AV212" s="2">
        <v>1</v>
      </c>
      <c r="AW212" s="2">
        <v>1</v>
      </c>
      <c r="AX212" s="2"/>
      <c r="AY212" s="2"/>
      <c r="AZ212" s="2">
        <v>1</v>
      </c>
      <c r="BA212" s="2">
        <v>1</v>
      </c>
      <c r="BB212" s="2">
        <v>1</v>
      </c>
      <c r="BC212" s="2">
        <v>1</v>
      </c>
      <c r="BD212" s="2" t="s">
        <v>6</v>
      </c>
      <c r="BE212" s="2" t="s">
        <v>6</v>
      </c>
      <c r="BF212" s="2" t="s">
        <v>6</v>
      </c>
      <c r="BG212" s="2" t="s">
        <v>6</v>
      </c>
      <c r="BH212" s="2">
        <v>3</v>
      </c>
      <c r="BI212" s="2">
        <v>2</v>
      </c>
      <c r="BJ212" s="2" t="s">
        <v>372</v>
      </c>
      <c r="BK212" s="2"/>
      <c r="BL212" s="2"/>
      <c r="BM212" s="2">
        <v>108001</v>
      </c>
      <c r="BN212" s="2">
        <v>0</v>
      </c>
      <c r="BO212" s="2" t="s">
        <v>6</v>
      </c>
      <c r="BP212" s="2">
        <v>0</v>
      </c>
      <c r="BQ212" s="2">
        <v>3</v>
      </c>
      <c r="BR212" s="2">
        <v>0</v>
      </c>
      <c r="BS212" s="2">
        <v>1</v>
      </c>
      <c r="BT212" s="2">
        <v>1</v>
      </c>
      <c r="BU212" s="2">
        <v>1</v>
      </c>
      <c r="BV212" s="2">
        <v>1</v>
      </c>
      <c r="BW212" s="2">
        <v>1</v>
      </c>
      <c r="BX212" s="2">
        <v>1</v>
      </c>
      <c r="BY212" s="2" t="s">
        <v>6</v>
      </c>
      <c r="BZ212" s="2">
        <v>95</v>
      </c>
      <c r="CA212" s="2">
        <v>65</v>
      </c>
      <c r="CB212" s="2"/>
      <c r="CC212" s="2"/>
      <c r="CD212" s="2"/>
      <c r="CE212" s="2"/>
      <c r="CF212" s="2">
        <v>0</v>
      </c>
      <c r="CG212" s="2">
        <v>0</v>
      </c>
      <c r="CH212" s="2"/>
      <c r="CI212" s="2"/>
      <c r="CJ212" s="2"/>
      <c r="CK212" s="2"/>
      <c r="CL212" s="2"/>
      <c r="CM212" s="2">
        <v>0</v>
      </c>
      <c r="CN212" s="2" t="s">
        <v>6</v>
      </c>
      <c r="CO212" s="2">
        <v>0</v>
      </c>
      <c r="CP212" s="2">
        <f t="shared" si="222"/>
        <v>883.68</v>
      </c>
      <c r="CQ212" s="2">
        <f t="shared" si="223"/>
        <v>441.84</v>
      </c>
      <c r="CR212" s="2">
        <f t="shared" si="224"/>
        <v>0</v>
      </c>
      <c r="CS212" s="2">
        <f t="shared" si="225"/>
        <v>0</v>
      </c>
      <c r="CT212" s="2">
        <f t="shared" si="226"/>
        <v>0</v>
      </c>
      <c r="CU212" s="2">
        <f t="shared" si="227"/>
        <v>0</v>
      </c>
      <c r="CV212" s="2">
        <f t="shared" si="228"/>
        <v>0</v>
      </c>
      <c r="CW212" s="2">
        <f t="shared" si="229"/>
        <v>0</v>
      </c>
      <c r="CX212" s="2">
        <f t="shared" si="230"/>
        <v>0</v>
      </c>
      <c r="CY212" s="2">
        <f t="shared" si="231"/>
        <v>0</v>
      </c>
      <c r="CZ212" s="2">
        <f t="shared" si="232"/>
        <v>0</v>
      </c>
      <c r="DA212" s="2"/>
      <c r="DB212" s="2"/>
      <c r="DC212" s="2" t="s">
        <v>6</v>
      </c>
      <c r="DD212" s="2" t="s">
        <v>6</v>
      </c>
      <c r="DE212" s="2" t="s">
        <v>6</v>
      </c>
      <c r="DF212" s="2" t="s">
        <v>6</v>
      </c>
      <c r="DG212" s="2" t="s">
        <v>6</v>
      </c>
      <c r="DH212" s="2" t="s">
        <v>6</v>
      </c>
      <c r="DI212" s="2" t="s">
        <v>6</v>
      </c>
      <c r="DJ212" s="2" t="s">
        <v>6</v>
      </c>
      <c r="DK212" s="2" t="s">
        <v>6</v>
      </c>
      <c r="DL212" s="2" t="s">
        <v>6</v>
      </c>
      <c r="DM212" s="2" t="s">
        <v>6</v>
      </c>
      <c r="DN212" s="2">
        <v>0</v>
      </c>
      <c r="DO212" s="2">
        <v>0</v>
      </c>
      <c r="DP212" s="2">
        <v>1</v>
      </c>
      <c r="DQ212" s="2">
        <v>1</v>
      </c>
      <c r="DR212" s="2"/>
      <c r="DS212" s="2"/>
      <c r="DT212" s="2"/>
      <c r="DU212" s="2">
        <v>1010</v>
      </c>
      <c r="DV212" s="2" t="s">
        <v>356</v>
      </c>
      <c r="DW212" s="2" t="s">
        <v>356</v>
      </c>
      <c r="DX212" s="2">
        <v>1</v>
      </c>
      <c r="DY212" s="2"/>
      <c r="DZ212" s="2"/>
      <c r="EA212" s="2"/>
      <c r="EB212" s="2"/>
      <c r="EC212" s="2"/>
      <c r="ED212" s="2"/>
      <c r="EE212" s="2">
        <v>16510370</v>
      </c>
      <c r="EF212" s="2">
        <v>3</v>
      </c>
      <c r="EG212" s="2" t="s">
        <v>315</v>
      </c>
      <c r="EH212" s="2">
        <v>0</v>
      </c>
      <c r="EI212" s="2" t="s">
        <v>6</v>
      </c>
      <c r="EJ212" s="2">
        <v>2</v>
      </c>
      <c r="EK212" s="2">
        <v>108001</v>
      </c>
      <c r="EL212" s="2" t="s">
        <v>316</v>
      </c>
      <c r="EM212" s="2" t="s">
        <v>317</v>
      </c>
      <c r="EN212" s="2"/>
      <c r="EO212" s="2" t="s">
        <v>6</v>
      </c>
      <c r="EP212" s="2"/>
      <c r="EQ212" s="2">
        <v>0</v>
      </c>
      <c r="ER212" s="2">
        <v>441.84</v>
      </c>
      <c r="ES212" s="2">
        <v>441.84</v>
      </c>
      <c r="ET212" s="2">
        <v>0</v>
      </c>
      <c r="EU212" s="2">
        <v>0</v>
      </c>
      <c r="EV212" s="2">
        <v>0</v>
      </c>
      <c r="EW212" s="2">
        <v>0</v>
      </c>
      <c r="EX212" s="2">
        <v>0</v>
      </c>
      <c r="EY212" s="2"/>
      <c r="EZ212" s="2"/>
      <c r="FA212" s="2"/>
      <c r="FB212" s="2"/>
      <c r="FC212" s="2"/>
      <c r="FD212" s="2"/>
      <c r="FE212" s="2"/>
      <c r="FF212" s="2"/>
      <c r="FG212" s="2"/>
      <c r="FH212" s="2"/>
      <c r="FI212" s="2"/>
      <c r="FJ212" s="2"/>
      <c r="FK212" s="2"/>
      <c r="FL212" s="2"/>
      <c r="FM212" s="2"/>
      <c r="FN212" s="2"/>
      <c r="FO212" s="2"/>
      <c r="FP212" s="2"/>
      <c r="FQ212" s="2">
        <v>0</v>
      </c>
      <c r="FR212" s="2">
        <f t="shared" si="233"/>
        <v>0</v>
      </c>
      <c r="FS212" s="2">
        <v>0</v>
      </c>
      <c r="FT212" s="2"/>
      <c r="FU212" s="2"/>
      <c r="FV212" s="2"/>
      <c r="FW212" s="2"/>
      <c r="FX212" s="2">
        <v>95</v>
      </c>
      <c r="FY212" s="2">
        <v>65</v>
      </c>
      <c r="FZ212" s="2"/>
      <c r="GA212" s="2" t="s">
        <v>6</v>
      </c>
      <c r="GB212" s="2"/>
      <c r="GC212" s="2"/>
      <c r="GD212" s="2">
        <v>0</v>
      </c>
      <c r="GE212" s="2"/>
      <c r="GF212" s="2">
        <v>-124255970</v>
      </c>
      <c r="GG212" s="2">
        <v>2</v>
      </c>
      <c r="GH212" s="2">
        <v>1</v>
      </c>
      <c r="GI212" s="2">
        <v>-2</v>
      </c>
      <c r="GJ212" s="2">
        <v>0</v>
      </c>
      <c r="GK212" s="2">
        <f>ROUND(R212*(R12)/100,2)</f>
        <v>0</v>
      </c>
      <c r="GL212" s="2">
        <f t="shared" si="234"/>
        <v>0</v>
      </c>
      <c r="GM212" s="2">
        <f t="shared" si="235"/>
        <v>883.68</v>
      </c>
      <c r="GN212" s="2">
        <f t="shared" si="236"/>
        <v>0</v>
      </c>
      <c r="GO212" s="2">
        <f t="shared" si="237"/>
        <v>883.68</v>
      </c>
      <c r="GP212" s="2">
        <f t="shared" si="238"/>
        <v>0</v>
      </c>
      <c r="GQ212" s="2"/>
      <c r="GR212" s="2">
        <v>0</v>
      </c>
      <c r="GS212" s="2">
        <v>3</v>
      </c>
      <c r="GT212" s="2">
        <v>0</v>
      </c>
      <c r="GU212" s="2" t="s">
        <v>6</v>
      </c>
      <c r="GV212" s="2">
        <f t="shared" si="239"/>
        <v>0</v>
      </c>
      <c r="GW212" s="2">
        <v>1</v>
      </c>
      <c r="GX212" s="2">
        <f t="shared" si="240"/>
        <v>0</v>
      </c>
      <c r="GY212" s="2"/>
      <c r="GZ212" s="2"/>
      <c r="HA212" s="2">
        <v>0</v>
      </c>
      <c r="HB212" s="2">
        <v>0</v>
      </c>
      <c r="HC212" s="2"/>
      <c r="HD212" s="2"/>
      <c r="HE212" s="2"/>
      <c r="HF212" s="2"/>
      <c r="HG212" s="2"/>
      <c r="HH212" s="2"/>
      <c r="HI212" s="2"/>
      <c r="HJ212" s="2"/>
      <c r="HK212" s="2"/>
      <c r="HL212" s="2"/>
      <c r="HM212" s="2"/>
      <c r="HN212" s="2"/>
      <c r="HO212" s="2"/>
      <c r="HP212" s="2"/>
      <c r="HQ212" s="2"/>
      <c r="HR212" s="2"/>
      <c r="HS212" s="2"/>
      <c r="HT212" s="2"/>
      <c r="HU212" s="2"/>
      <c r="HV212" s="2"/>
      <c r="HW212" s="2"/>
      <c r="HX212" s="2"/>
      <c r="HY212" s="2"/>
      <c r="HZ212" s="2"/>
      <c r="IA212" s="2"/>
      <c r="IB212" s="2"/>
      <c r="IC212" s="2"/>
      <c r="ID212" s="2"/>
      <c r="IE212" s="2"/>
      <c r="IF212" s="2"/>
      <c r="IG212" s="2"/>
      <c r="IH212" s="2"/>
      <c r="II212" s="2"/>
      <c r="IJ212" s="2"/>
      <c r="IK212" s="2">
        <v>0</v>
      </c>
      <c r="IL212" s="2"/>
      <c r="IM212" s="2"/>
      <c r="IN212" s="2"/>
      <c r="IO212" s="2"/>
      <c r="IP212" s="2"/>
      <c r="IQ212" s="2"/>
      <c r="IR212" s="2"/>
      <c r="IS212" s="2"/>
      <c r="IT212" s="2"/>
      <c r="IU212" s="2"/>
    </row>
    <row r="213" spans="1:255" x14ac:dyDescent="0.2">
      <c r="A213">
        <v>18</v>
      </c>
      <c r="B213">
        <v>1</v>
      </c>
      <c r="C213">
        <v>429</v>
      </c>
      <c r="E213" t="s">
        <v>369</v>
      </c>
      <c r="F213" t="s">
        <v>370</v>
      </c>
      <c r="G213" t="s">
        <v>371</v>
      </c>
      <c r="H213" t="s">
        <v>356</v>
      </c>
      <c r="I213">
        <f>I211*J213</f>
        <v>2</v>
      </c>
      <c r="J213">
        <v>1</v>
      </c>
      <c r="O213">
        <f t="shared" si="204"/>
        <v>6300.64</v>
      </c>
      <c r="P213">
        <f t="shared" si="205"/>
        <v>6300.64</v>
      </c>
      <c r="Q213">
        <f t="shared" si="206"/>
        <v>0</v>
      </c>
      <c r="R213">
        <f t="shared" si="207"/>
        <v>0</v>
      </c>
      <c r="S213">
        <f t="shared" si="208"/>
        <v>0</v>
      </c>
      <c r="T213">
        <f t="shared" si="209"/>
        <v>0</v>
      </c>
      <c r="U213">
        <f t="shared" si="210"/>
        <v>0</v>
      </c>
      <c r="V213">
        <f t="shared" si="211"/>
        <v>0</v>
      </c>
      <c r="W213">
        <f t="shared" si="212"/>
        <v>0</v>
      </c>
      <c r="X213">
        <f t="shared" si="213"/>
        <v>0</v>
      </c>
      <c r="Y213">
        <f t="shared" si="214"/>
        <v>0</v>
      </c>
      <c r="AA213">
        <v>16687824</v>
      </c>
      <c r="AB213">
        <f t="shared" si="215"/>
        <v>441.84</v>
      </c>
      <c r="AC213">
        <f t="shared" si="243"/>
        <v>441.84</v>
      </c>
      <c r="AD213">
        <f t="shared" si="244"/>
        <v>0</v>
      </c>
      <c r="AE213">
        <f t="shared" si="245"/>
        <v>0</v>
      </c>
      <c r="AF213">
        <f t="shared" si="246"/>
        <v>0</v>
      </c>
      <c r="AG213">
        <f t="shared" si="219"/>
        <v>0</v>
      </c>
      <c r="AH213">
        <f t="shared" si="247"/>
        <v>0</v>
      </c>
      <c r="AI213">
        <f t="shared" si="248"/>
        <v>0</v>
      </c>
      <c r="AJ213">
        <f t="shared" si="221"/>
        <v>0</v>
      </c>
      <c r="AK213">
        <v>441.84</v>
      </c>
      <c r="AL213">
        <v>441.84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95</v>
      </c>
      <c r="AU213">
        <v>65</v>
      </c>
      <c r="AV213">
        <v>1</v>
      </c>
      <c r="AW213">
        <v>1</v>
      </c>
      <c r="AZ213">
        <v>7.13</v>
      </c>
      <c r="BA213">
        <v>1</v>
      </c>
      <c r="BB213">
        <v>1</v>
      </c>
      <c r="BC213">
        <v>7.13</v>
      </c>
      <c r="BD213" t="s">
        <v>6</v>
      </c>
      <c r="BE213" t="s">
        <v>6</v>
      </c>
      <c r="BF213" t="s">
        <v>6</v>
      </c>
      <c r="BG213" t="s">
        <v>6</v>
      </c>
      <c r="BH213">
        <v>3</v>
      </c>
      <c r="BI213">
        <v>2</v>
      </c>
      <c r="BJ213" t="s">
        <v>372</v>
      </c>
      <c r="BM213">
        <v>108001</v>
      </c>
      <c r="BN213">
        <v>0</v>
      </c>
      <c r="BO213" t="s">
        <v>6</v>
      </c>
      <c r="BP213">
        <v>0</v>
      </c>
      <c r="BQ213">
        <v>3</v>
      </c>
      <c r="BR213">
        <v>0</v>
      </c>
      <c r="BS213">
        <v>1</v>
      </c>
      <c r="BT213">
        <v>1</v>
      </c>
      <c r="BU213">
        <v>1</v>
      </c>
      <c r="BV213">
        <v>1</v>
      </c>
      <c r="BW213">
        <v>1</v>
      </c>
      <c r="BX213">
        <v>1</v>
      </c>
      <c r="BY213" t="s">
        <v>6</v>
      </c>
      <c r="BZ213">
        <v>95</v>
      </c>
      <c r="CA213">
        <v>65</v>
      </c>
      <c r="CF213">
        <v>0</v>
      </c>
      <c r="CG213">
        <v>0</v>
      </c>
      <c r="CM213">
        <v>0</v>
      </c>
      <c r="CN213" t="s">
        <v>6</v>
      </c>
      <c r="CO213">
        <v>0</v>
      </c>
      <c r="CP213">
        <f t="shared" si="222"/>
        <v>6300.64</v>
      </c>
      <c r="CQ213">
        <f t="shared" si="223"/>
        <v>3150.3191999999999</v>
      </c>
      <c r="CR213">
        <f t="shared" si="224"/>
        <v>0</v>
      </c>
      <c r="CS213">
        <f t="shared" si="225"/>
        <v>0</v>
      </c>
      <c r="CT213">
        <f t="shared" si="226"/>
        <v>0</v>
      </c>
      <c r="CU213">
        <f t="shared" si="227"/>
        <v>0</v>
      </c>
      <c r="CV213">
        <f t="shared" si="228"/>
        <v>0</v>
      </c>
      <c r="CW213">
        <f t="shared" si="229"/>
        <v>0</v>
      </c>
      <c r="CX213">
        <f t="shared" si="230"/>
        <v>0</v>
      </c>
      <c r="CY213">
        <f t="shared" si="231"/>
        <v>0</v>
      </c>
      <c r="CZ213">
        <f t="shared" si="232"/>
        <v>0</v>
      </c>
      <c r="DC213" t="s">
        <v>6</v>
      </c>
      <c r="DD213" t="s">
        <v>6</v>
      </c>
      <c r="DE213" t="s">
        <v>6</v>
      </c>
      <c r="DF213" t="s">
        <v>6</v>
      </c>
      <c r="DG213" t="s">
        <v>6</v>
      </c>
      <c r="DH213" t="s">
        <v>6</v>
      </c>
      <c r="DI213" t="s">
        <v>6</v>
      </c>
      <c r="DJ213" t="s">
        <v>6</v>
      </c>
      <c r="DK213" t="s">
        <v>6</v>
      </c>
      <c r="DL213" t="s">
        <v>6</v>
      </c>
      <c r="DM213" t="s">
        <v>6</v>
      </c>
      <c r="DN213">
        <v>0</v>
      </c>
      <c r="DO213">
        <v>0</v>
      </c>
      <c r="DP213">
        <v>1</v>
      </c>
      <c r="DQ213">
        <v>1</v>
      </c>
      <c r="DU213">
        <v>1010</v>
      </c>
      <c r="DV213" t="s">
        <v>356</v>
      </c>
      <c r="DW213" t="s">
        <v>356</v>
      </c>
      <c r="DX213">
        <v>1</v>
      </c>
      <c r="EE213">
        <v>16510370</v>
      </c>
      <c r="EF213">
        <v>3</v>
      </c>
      <c r="EG213" t="s">
        <v>315</v>
      </c>
      <c r="EH213">
        <v>0</v>
      </c>
      <c r="EI213" t="s">
        <v>6</v>
      </c>
      <c r="EJ213">
        <v>2</v>
      </c>
      <c r="EK213">
        <v>108001</v>
      </c>
      <c r="EL213" t="s">
        <v>316</v>
      </c>
      <c r="EM213" t="s">
        <v>317</v>
      </c>
      <c r="EO213" t="s">
        <v>6</v>
      </c>
      <c r="EQ213">
        <v>0</v>
      </c>
      <c r="ER213">
        <v>441.84</v>
      </c>
      <c r="ES213">
        <v>441.84</v>
      </c>
      <c r="ET213">
        <v>0</v>
      </c>
      <c r="EU213">
        <v>0</v>
      </c>
      <c r="EV213">
        <v>0</v>
      </c>
      <c r="EW213">
        <v>0</v>
      </c>
      <c r="EX213">
        <v>0</v>
      </c>
      <c r="FQ213">
        <v>0</v>
      </c>
      <c r="FR213">
        <f t="shared" si="233"/>
        <v>0</v>
      </c>
      <c r="FS213">
        <v>0</v>
      </c>
      <c r="FX213">
        <v>95</v>
      </c>
      <c r="FY213">
        <v>65</v>
      </c>
      <c r="GA213" t="s">
        <v>6</v>
      </c>
      <c r="GD213">
        <v>0</v>
      </c>
      <c r="GF213">
        <v>-124255970</v>
      </c>
      <c r="GG213">
        <v>1</v>
      </c>
      <c r="GH213">
        <v>1</v>
      </c>
      <c r="GI213">
        <v>4</v>
      </c>
      <c r="GJ213">
        <v>0</v>
      </c>
      <c r="GK213">
        <f>ROUND(R213*(S12)/100,2)</f>
        <v>0</v>
      </c>
      <c r="GL213">
        <f t="shared" si="234"/>
        <v>0</v>
      </c>
      <c r="GM213">
        <f t="shared" si="235"/>
        <v>6300.64</v>
      </c>
      <c r="GN213">
        <f t="shared" si="236"/>
        <v>0</v>
      </c>
      <c r="GO213">
        <f t="shared" si="237"/>
        <v>6300.64</v>
      </c>
      <c r="GP213">
        <f t="shared" si="238"/>
        <v>0</v>
      </c>
      <c r="GR213">
        <v>0</v>
      </c>
      <c r="GS213">
        <v>3</v>
      </c>
      <c r="GT213">
        <v>0</v>
      </c>
      <c r="GU213" t="s">
        <v>6</v>
      </c>
      <c r="GV213">
        <f t="shared" si="239"/>
        <v>0</v>
      </c>
      <c r="GW213">
        <v>1</v>
      </c>
      <c r="GX213">
        <f t="shared" si="240"/>
        <v>0</v>
      </c>
      <c r="HA213">
        <v>0</v>
      </c>
      <c r="HB213">
        <v>0</v>
      </c>
      <c r="IK213">
        <v>0</v>
      </c>
    </row>
    <row r="215" spans="1:255" x14ac:dyDescent="0.2">
      <c r="A215" s="3">
        <v>51</v>
      </c>
      <c r="B215" s="3">
        <f>B176</f>
        <v>1</v>
      </c>
      <c r="C215" s="3">
        <f>A176</f>
        <v>4</v>
      </c>
      <c r="D215" s="3">
        <f>ROW(A176)</f>
        <v>176</v>
      </c>
      <c r="E215" s="3"/>
      <c r="F215" s="3" t="str">
        <f>IF(F176&lt;&gt;"",F176,"")</f>
        <v>Новый раздел</v>
      </c>
      <c r="G215" s="3" t="str">
        <f>IF(G176&lt;&gt;"",G176,"")</f>
        <v>Раздел 2 Система электроснабжения</v>
      </c>
      <c r="H215" s="3">
        <v>0</v>
      </c>
      <c r="I215" s="3"/>
      <c r="J215" s="3"/>
      <c r="K215" s="3"/>
      <c r="L215" s="3"/>
      <c r="M215" s="3"/>
      <c r="N215" s="3"/>
      <c r="O215" s="3">
        <f t="shared" ref="O215:T215" si="249">ROUND(AB215,2)</f>
        <v>1816.39</v>
      </c>
      <c r="P215" s="3">
        <f t="shared" si="249"/>
        <v>1650.89</v>
      </c>
      <c r="Q215" s="3">
        <f t="shared" si="249"/>
        <v>50.11</v>
      </c>
      <c r="R215" s="3">
        <f t="shared" si="249"/>
        <v>7.08</v>
      </c>
      <c r="S215" s="3">
        <f t="shared" si="249"/>
        <v>115.39</v>
      </c>
      <c r="T215" s="3">
        <f t="shared" si="249"/>
        <v>0</v>
      </c>
      <c r="U215" s="3">
        <f>AH215</f>
        <v>11.9436</v>
      </c>
      <c r="V215" s="3">
        <f>AI215</f>
        <v>0.56269999999999998</v>
      </c>
      <c r="W215" s="3">
        <f>ROUND(AJ215,2)</f>
        <v>0</v>
      </c>
      <c r="X215" s="3">
        <f>ROUND(AK215,2)</f>
        <v>114.38</v>
      </c>
      <c r="Y215" s="3">
        <f>ROUND(AL215,2)</f>
        <v>78.77</v>
      </c>
      <c r="Z215" s="3"/>
      <c r="AA215" s="3"/>
      <c r="AB215" s="3">
        <f>ROUND(SUMIF(AA180:AA213,"=16687810",O180:O213),2)</f>
        <v>1816.39</v>
      </c>
      <c r="AC215" s="3">
        <f>ROUND(SUMIF(AA180:AA213,"=16687810",P180:P213),2)</f>
        <v>1650.89</v>
      </c>
      <c r="AD215" s="3">
        <f>ROUND(SUMIF(AA180:AA213,"=16687810",Q180:Q213),2)</f>
        <v>50.11</v>
      </c>
      <c r="AE215" s="3">
        <f>ROUND(SUMIF(AA180:AA213,"=16687810",R180:R213),2)</f>
        <v>7.08</v>
      </c>
      <c r="AF215" s="3">
        <f>ROUND(SUMIF(AA180:AA213,"=16687810",S180:S213),2)</f>
        <v>115.39</v>
      </c>
      <c r="AG215" s="3">
        <f>ROUND(SUMIF(AA180:AA213,"=16687810",T180:T213),2)</f>
        <v>0</v>
      </c>
      <c r="AH215" s="3">
        <f>SUMIF(AA180:AA213,"=16687810",U180:U213)</f>
        <v>11.9436</v>
      </c>
      <c r="AI215" s="3">
        <f>SUMIF(AA180:AA213,"=16687810",V180:V213)</f>
        <v>0.56269999999999998</v>
      </c>
      <c r="AJ215" s="3">
        <f>ROUND(SUMIF(AA180:AA213,"=16687810",W180:W213),2)</f>
        <v>0</v>
      </c>
      <c r="AK215" s="3">
        <f>ROUND(SUMIF(AA180:AA213,"=16687810",X180:X213),2)</f>
        <v>114.38</v>
      </c>
      <c r="AL215" s="3">
        <f>ROUND(SUMIF(AA180:AA213,"=16687810",Y180:Y213),2)</f>
        <v>78.77</v>
      </c>
      <c r="AM215" s="3"/>
      <c r="AN215" s="3"/>
      <c r="AO215" s="3">
        <f t="shared" ref="AO215:BC215" si="250">ROUND(BX215,2)</f>
        <v>0</v>
      </c>
      <c r="AP215" s="3">
        <f t="shared" si="250"/>
        <v>0</v>
      </c>
      <c r="AQ215" s="3">
        <f t="shared" si="250"/>
        <v>0</v>
      </c>
      <c r="AR215" s="3">
        <f t="shared" si="250"/>
        <v>2009.54</v>
      </c>
      <c r="AS215" s="3">
        <f t="shared" si="250"/>
        <v>17.47</v>
      </c>
      <c r="AT215" s="3">
        <f t="shared" si="250"/>
        <v>1992.07</v>
      </c>
      <c r="AU215" s="3">
        <f t="shared" si="250"/>
        <v>0</v>
      </c>
      <c r="AV215" s="3">
        <f t="shared" si="250"/>
        <v>1650.89</v>
      </c>
      <c r="AW215" s="3">
        <f t="shared" si="250"/>
        <v>1650.89</v>
      </c>
      <c r="AX215" s="3">
        <f t="shared" si="250"/>
        <v>0</v>
      </c>
      <c r="AY215" s="3">
        <f t="shared" si="250"/>
        <v>1650.89</v>
      </c>
      <c r="AZ215" s="3">
        <f t="shared" si="250"/>
        <v>0</v>
      </c>
      <c r="BA215" s="3">
        <f t="shared" si="250"/>
        <v>0</v>
      </c>
      <c r="BB215" s="3">
        <f t="shared" si="250"/>
        <v>0</v>
      </c>
      <c r="BC215" s="3">
        <f t="shared" si="250"/>
        <v>0</v>
      </c>
      <c r="BD215" s="3"/>
      <c r="BE215" s="3"/>
      <c r="BF215" s="3"/>
      <c r="BG215" s="3"/>
      <c r="BH215" s="3"/>
      <c r="BI215" s="3"/>
      <c r="BJ215" s="3"/>
      <c r="BK215" s="3"/>
      <c r="BL215" s="3"/>
      <c r="BM215" s="3"/>
      <c r="BN215" s="3"/>
      <c r="BO215" s="3"/>
      <c r="BP215" s="3"/>
      <c r="BQ215" s="3"/>
      <c r="BR215" s="3"/>
      <c r="BS215" s="3"/>
      <c r="BT215" s="3"/>
      <c r="BU215" s="3"/>
      <c r="BV215" s="3"/>
      <c r="BW215" s="3"/>
      <c r="BX215" s="3">
        <f>ROUND(SUMIF(AA180:AA213,"=16687810",FQ180:FQ213),2)</f>
        <v>0</v>
      </c>
      <c r="BY215" s="3">
        <f>ROUND(SUMIF(AA180:AA213,"=16687810",FR180:FR213),2)</f>
        <v>0</v>
      </c>
      <c r="BZ215" s="3">
        <f>ROUND(SUMIF(AA180:AA213,"=16687810",GL180:GL213),2)</f>
        <v>0</v>
      </c>
      <c r="CA215" s="3">
        <f>ROUND(SUMIF(AA180:AA213,"=16687810",GM180:GM213),2)</f>
        <v>2009.54</v>
      </c>
      <c r="CB215" s="3">
        <f>ROUND(SUMIF(AA180:AA213,"=16687810",GN180:GN213),2)</f>
        <v>17.47</v>
      </c>
      <c r="CC215" s="3">
        <f>ROUND(SUMIF(AA180:AA213,"=16687810",GO180:GO213),2)</f>
        <v>1992.07</v>
      </c>
      <c r="CD215" s="3">
        <f>ROUND(SUMIF(AA180:AA213,"=16687810",GP180:GP213),2)</f>
        <v>0</v>
      </c>
      <c r="CE215" s="3">
        <f>AC215-BX215</f>
        <v>1650.89</v>
      </c>
      <c r="CF215" s="3">
        <f>AC215-BY215</f>
        <v>1650.89</v>
      </c>
      <c r="CG215" s="3">
        <f>BX215-BZ215</f>
        <v>0</v>
      </c>
      <c r="CH215" s="3">
        <f>AC215-BX215-BY215+BZ215</f>
        <v>1650.89</v>
      </c>
      <c r="CI215" s="3">
        <f>BY215-BZ215</f>
        <v>0</v>
      </c>
      <c r="CJ215" s="3">
        <f>ROUND(SUMIF(AA180:AA213,"=16687810",GX180:GX213),2)</f>
        <v>0</v>
      </c>
      <c r="CK215" s="3">
        <f>ROUND(SUMIF(AA180:AA213,"=16687810",GY180:GY213),2)</f>
        <v>0</v>
      </c>
      <c r="CL215" s="3">
        <f>ROUND(SUMIF(AA180:AA213,"=16687810",GZ180:GZ213),2)</f>
        <v>0</v>
      </c>
      <c r="CM215" s="3"/>
      <c r="CN215" s="3"/>
      <c r="CO215" s="3"/>
      <c r="CP215" s="3"/>
      <c r="CQ215" s="3"/>
      <c r="CR215" s="3"/>
      <c r="CS215" s="3"/>
      <c r="CT215" s="3"/>
      <c r="CU215" s="3"/>
      <c r="CV215" s="3"/>
      <c r="CW215" s="3"/>
      <c r="CX215" s="3"/>
      <c r="CY215" s="3"/>
      <c r="CZ215" s="3"/>
      <c r="DA215" s="3"/>
      <c r="DB215" s="3"/>
      <c r="DC215" s="3"/>
      <c r="DD215" s="3"/>
      <c r="DE215" s="3"/>
      <c r="DF215" s="3"/>
      <c r="DG215" s="4">
        <f t="shared" ref="DG215:DL215" si="251">ROUND(DT215,2)</f>
        <v>12950.73</v>
      </c>
      <c r="DH215" s="4">
        <f t="shared" si="251"/>
        <v>11770.84</v>
      </c>
      <c r="DI215" s="4">
        <f t="shared" si="251"/>
        <v>357.3</v>
      </c>
      <c r="DJ215" s="4">
        <f t="shared" si="251"/>
        <v>50.37</v>
      </c>
      <c r="DK215" s="4">
        <f t="shared" si="251"/>
        <v>822.59</v>
      </c>
      <c r="DL215" s="4">
        <f t="shared" si="251"/>
        <v>0</v>
      </c>
      <c r="DM215" s="4">
        <f>DZ215</f>
        <v>11.9436</v>
      </c>
      <c r="DN215" s="4">
        <f>EA215</f>
        <v>0.56269999999999998</v>
      </c>
      <c r="DO215" s="4">
        <f>ROUND(EB215,2)</f>
        <v>0</v>
      </c>
      <c r="DP215" s="4">
        <f>ROUND(EC215,2)</f>
        <v>815.36</v>
      </c>
      <c r="DQ215" s="4">
        <f>ROUND(ED215,2)</f>
        <v>561.41999999999996</v>
      </c>
      <c r="DR215" s="4"/>
      <c r="DS215" s="4"/>
      <c r="DT215" s="4">
        <f>ROUND(SUMIF(AA180:AA213,"=16687824",O180:O213),2)</f>
        <v>12950.73</v>
      </c>
      <c r="DU215" s="4">
        <f>ROUND(SUMIF(AA180:AA213,"=16687824",P180:P213),2)</f>
        <v>11770.84</v>
      </c>
      <c r="DV215" s="4">
        <f>ROUND(SUMIF(AA180:AA213,"=16687824",Q180:Q213),2)</f>
        <v>357.3</v>
      </c>
      <c r="DW215" s="4">
        <f>ROUND(SUMIF(AA180:AA213,"=16687824",R180:R213),2)</f>
        <v>50.37</v>
      </c>
      <c r="DX215" s="4">
        <f>ROUND(SUMIF(AA180:AA213,"=16687824",S180:S213),2)</f>
        <v>822.59</v>
      </c>
      <c r="DY215" s="4">
        <f>ROUND(SUMIF(AA180:AA213,"=16687824",T180:T213),2)</f>
        <v>0</v>
      </c>
      <c r="DZ215" s="4">
        <f>SUMIF(AA180:AA213,"=16687824",U180:U213)</f>
        <v>11.9436</v>
      </c>
      <c r="EA215" s="4">
        <f>SUMIF(AA180:AA213,"=16687824",V180:V213)</f>
        <v>0.56269999999999998</v>
      </c>
      <c r="EB215" s="4">
        <f>ROUND(SUMIF(AA180:AA213,"=16687824",W180:W213),2)</f>
        <v>0</v>
      </c>
      <c r="EC215" s="4">
        <f>ROUND(SUMIF(AA180:AA213,"=16687824",X180:X213),2)</f>
        <v>815.36</v>
      </c>
      <c r="ED215" s="4">
        <f>ROUND(SUMIF(AA180:AA213,"=16687824",Y180:Y213),2)</f>
        <v>561.41999999999996</v>
      </c>
      <c r="EE215" s="4"/>
      <c r="EF215" s="4"/>
      <c r="EG215" s="4">
        <f t="shared" ref="EG215:EU215" si="252">ROUND(FP215,2)</f>
        <v>0</v>
      </c>
      <c r="EH215" s="4">
        <f t="shared" si="252"/>
        <v>0</v>
      </c>
      <c r="EI215" s="4">
        <f t="shared" si="252"/>
        <v>0</v>
      </c>
      <c r="EJ215" s="4">
        <f t="shared" si="252"/>
        <v>14327.51</v>
      </c>
      <c r="EK215" s="4">
        <f t="shared" si="252"/>
        <v>124.33</v>
      </c>
      <c r="EL215" s="4">
        <f t="shared" si="252"/>
        <v>14203.18</v>
      </c>
      <c r="EM215" s="4">
        <f t="shared" si="252"/>
        <v>0</v>
      </c>
      <c r="EN215" s="4">
        <f t="shared" si="252"/>
        <v>11770.84</v>
      </c>
      <c r="EO215" s="4">
        <f t="shared" si="252"/>
        <v>11770.84</v>
      </c>
      <c r="EP215" s="4">
        <f t="shared" si="252"/>
        <v>0</v>
      </c>
      <c r="EQ215" s="4">
        <f t="shared" si="252"/>
        <v>11770.84</v>
      </c>
      <c r="ER215" s="4">
        <f t="shared" si="252"/>
        <v>0</v>
      </c>
      <c r="ES215" s="4">
        <f t="shared" si="252"/>
        <v>0</v>
      </c>
      <c r="ET215" s="4">
        <f t="shared" si="252"/>
        <v>0</v>
      </c>
      <c r="EU215" s="4">
        <f t="shared" si="252"/>
        <v>0</v>
      </c>
      <c r="EV215" s="4"/>
      <c r="EW215" s="4"/>
      <c r="EX215" s="4"/>
      <c r="EY215" s="4"/>
      <c r="EZ215" s="4"/>
      <c r="FA215" s="4"/>
      <c r="FB215" s="4"/>
      <c r="FC215" s="4"/>
      <c r="FD215" s="4"/>
      <c r="FE215" s="4"/>
      <c r="FF215" s="4"/>
      <c r="FG215" s="4"/>
      <c r="FH215" s="4"/>
      <c r="FI215" s="4"/>
      <c r="FJ215" s="4"/>
      <c r="FK215" s="4"/>
      <c r="FL215" s="4"/>
      <c r="FM215" s="4"/>
      <c r="FN215" s="4"/>
      <c r="FO215" s="4"/>
      <c r="FP215" s="4">
        <f>ROUND(SUMIF(AA180:AA213,"=16687824",FQ180:FQ213),2)</f>
        <v>0</v>
      </c>
      <c r="FQ215" s="4">
        <f>ROUND(SUMIF(AA180:AA213,"=16687824",FR180:FR213),2)</f>
        <v>0</v>
      </c>
      <c r="FR215" s="4">
        <f>ROUND(SUMIF(AA180:AA213,"=16687824",GL180:GL213),2)</f>
        <v>0</v>
      </c>
      <c r="FS215" s="4">
        <f>ROUND(SUMIF(AA180:AA213,"=16687824",GM180:GM213),2)</f>
        <v>14327.51</v>
      </c>
      <c r="FT215" s="4">
        <f>ROUND(SUMIF(AA180:AA213,"=16687824",GN180:GN213),2)</f>
        <v>124.33</v>
      </c>
      <c r="FU215" s="4">
        <f>ROUND(SUMIF(AA180:AA213,"=16687824",GO180:GO213),2)</f>
        <v>14203.18</v>
      </c>
      <c r="FV215" s="4">
        <f>ROUND(SUMIF(AA180:AA213,"=16687824",GP180:GP213),2)</f>
        <v>0</v>
      </c>
      <c r="FW215" s="4">
        <f>DU215-FP215</f>
        <v>11770.84</v>
      </c>
      <c r="FX215" s="4">
        <f>DU215-FQ215</f>
        <v>11770.84</v>
      </c>
      <c r="FY215" s="4">
        <f>FP215-FR215</f>
        <v>0</v>
      </c>
      <c r="FZ215" s="4">
        <f>DU215-FP215-FQ215+FR215</f>
        <v>11770.84</v>
      </c>
      <c r="GA215" s="4">
        <f>FQ215-FR215</f>
        <v>0</v>
      </c>
      <c r="GB215" s="4">
        <f>ROUND(SUMIF(AA180:AA213,"=16687824",GX180:GX213),2)</f>
        <v>0</v>
      </c>
      <c r="GC215" s="4">
        <f>ROUND(SUMIF(AA180:AA213,"=16687824",GY180:GY213),2)</f>
        <v>0</v>
      </c>
      <c r="GD215" s="4">
        <f>ROUND(SUMIF(AA180:AA213,"=16687824",GZ180:GZ213),2)</f>
        <v>0</v>
      </c>
      <c r="GE215" s="4"/>
      <c r="GF215" s="4"/>
      <c r="GG215" s="4"/>
      <c r="GH215" s="4"/>
      <c r="GI215" s="4"/>
      <c r="GJ215" s="4"/>
      <c r="GK215" s="4"/>
      <c r="GL215" s="4"/>
      <c r="GM215" s="4"/>
      <c r="GN215" s="4"/>
      <c r="GO215" s="4"/>
      <c r="GP215" s="4"/>
      <c r="GQ215" s="4"/>
      <c r="GR215" s="4"/>
      <c r="GS215" s="4"/>
      <c r="GT215" s="4"/>
      <c r="GU215" s="4"/>
      <c r="GV215" s="4"/>
      <c r="GW215" s="4"/>
      <c r="GX215" s="4">
        <v>0</v>
      </c>
    </row>
    <row r="217" spans="1:255" x14ac:dyDescent="0.2">
      <c r="A217" s="5">
        <v>50</v>
      </c>
      <c r="B217" s="5">
        <v>0</v>
      </c>
      <c r="C217" s="5">
        <v>0</v>
      </c>
      <c r="D217" s="5">
        <v>1</v>
      </c>
      <c r="E217" s="5">
        <v>201</v>
      </c>
      <c r="F217" s="5">
        <f>ROUND(Source!O215,O217)</f>
        <v>1816.39</v>
      </c>
      <c r="G217" s="5" t="s">
        <v>236</v>
      </c>
      <c r="H217" s="5" t="s">
        <v>237</v>
      </c>
      <c r="I217" s="5"/>
      <c r="J217" s="5"/>
      <c r="K217" s="5">
        <v>201</v>
      </c>
      <c r="L217" s="5">
        <v>1</v>
      </c>
      <c r="M217" s="5">
        <v>3</v>
      </c>
      <c r="N217" s="5" t="s">
        <v>6</v>
      </c>
      <c r="O217" s="5">
        <v>2</v>
      </c>
      <c r="P217" s="5">
        <f>ROUND(Source!DG215,O217)</f>
        <v>12950.73</v>
      </c>
      <c r="Q217" s="5"/>
      <c r="R217" s="5"/>
      <c r="S217" s="5"/>
      <c r="T217" s="5"/>
      <c r="U217" s="5"/>
      <c r="V217" s="5"/>
      <c r="W217" s="5"/>
    </row>
    <row r="218" spans="1:255" x14ac:dyDescent="0.2">
      <c r="A218" s="5">
        <v>50</v>
      </c>
      <c r="B218" s="5">
        <v>0</v>
      </c>
      <c r="C218" s="5">
        <v>0</v>
      </c>
      <c r="D218" s="5">
        <v>1</v>
      </c>
      <c r="E218" s="5">
        <v>202</v>
      </c>
      <c r="F218" s="5">
        <f>ROUND(Source!P215,O218)</f>
        <v>1650.89</v>
      </c>
      <c r="G218" s="5" t="s">
        <v>238</v>
      </c>
      <c r="H218" s="5" t="s">
        <v>239</v>
      </c>
      <c r="I218" s="5"/>
      <c r="J218" s="5"/>
      <c r="K218" s="5">
        <v>202</v>
      </c>
      <c r="L218" s="5">
        <v>2</v>
      </c>
      <c r="M218" s="5">
        <v>3</v>
      </c>
      <c r="N218" s="5" t="s">
        <v>6</v>
      </c>
      <c r="O218" s="5">
        <v>2</v>
      </c>
      <c r="P218" s="5">
        <f>ROUND(Source!DH215,O218)</f>
        <v>11770.84</v>
      </c>
      <c r="Q218" s="5"/>
      <c r="R218" s="5"/>
      <c r="S218" s="5"/>
      <c r="T218" s="5"/>
      <c r="U218" s="5"/>
      <c r="V218" s="5"/>
      <c r="W218" s="5"/>
    </row>
    <row r="219" spans="1:255" x14ac:dyDescent="0.2">
      <c r="A219" s="5">
        <v>50</v>
      </c>
      <c r="B219" s="5">
        <v>0</v>
      </c>
      <c r="C219" s="5">
        <v>0</v>
      </c>
      <c r="D219" s="5">
        <v>1</v>
      </c>
      <c r="E219" s="5">
        <v>222</v>
      </c>
      <c r="F219" s="5">
        <f>ROUND(Source!AO215,O219)</f>
        <v>0</v>
      </c>
      <c r="G219" s="5" t="s">
        <v>240</v>
      </c>
      <c r="H219" s="5" t="s">
        <v>241</v>
      </c>
      <c r="I219" s="5"/>
      <c r="J219" s="5"/>
      <c r="K219" s="5">
        <v>222</v>
      </c>
      <c r="L219" s="5">
        <v>3</v>
      </c>
      <c r="M219" s="5">
        <v>3</v>
      </c>
      <c r="N219" s="5" t="s">
        <v>6</v>
      </c>
      <c r="O219" s="5">
        <v>2</v>
      </c>
      <c r="P219" s="5">
        <f>ROUND(Source!EG215,O219)</f>
        <v>0</v>
      </c>
      <c r="Q219" s="5"/>
      <c r="R219" s="5"/>
      <c r="S219" s="5"/>
      <c r="T219" s="5"/>
      <c r="U219" s="5"/>
      <c r="V219" s="5"/>
      <c r="W219" s="5"/>
    </row>
    <row r="220" spans="1:255" x14ac:dyDescent="0.2">
      <c r="A220" s="5">
        <v>50</v>
      </c>
      <c r="B220" s="5">
        <v>0</v>
      </c>
      <c r="C220" s="5">
        <v>0</v>
      </c>
      <c r="D220" s="5">
        <v>1</v>
      </c>
      <c r="E220" s="5">
        <v>225</v>
      </c>
      <c r="F220" s="5">
        <f>ROUND(Source!AV215,O220)</f>
        <v>1650.89</v>
      </c>
      <c r="G220" s="5" t="s">
        <v>242</v>
      </c>
      <c r="H220" s="5" t="s">
        <v>243</v>
      </c>
      <c r="I220" s="5"/>
      <c r="J220" s="5"/>
      <c r="K220" s="5">
        <v>225</v>
      </c>
      <c r="L220" s="5">
        <v>4</v>
      </c>
      <c r="M220" s="5">
        <v>3</v>
      </c>
      <c r="N220" s="5" t="s">
        <v>6</v>
      </c>
      <c r="O220" s="5">
        <v>2</v>
      </c>
      <c r="P220" s="5">
        <f>ROUND(Source!EN215,O220)</f>
        <v>11770.84</v>
      </c>
      <c r="Q220" s="5"/>
      <c r="R220" s="5"/>
      <c r="S220" s="5"/>
      <c r="T220" s="5"/>
      <c r="U220" s="5"/>
      <c r="V220" s="5"/>
      <c r="W220" s="5"/>
    </row>
    <row r="221" spans="1:255" x14ac:dyDescent="0.2">
      <c r="A221" s="5">
        <v>50</v>
      </c>
      <c r="B221" s="5">
        <v>0</v>
      </c>
      <c r="C221" s="5">
        <v>0</v>
      </c>
      <c r="D221" s="5">
        <v>1</v>
      </c>
      <c r="E221" s="5">
        <v>226</v>
      </c>
      <c r="F221" s="5">
        <f>ROUND(Source!AW215,O221)</f>
        <v>1650.89</v>
      </c>
      <c r="G221" s="5" t="s">
        <v>244</v>
      </c>
      <c r="H221" s="5" t="s">
        <v>245</v>
      </c>
      <c r="I221" s="5"/>
      <c r="J221" s="5"/>
      <c r="K221" s="5">
        <v>226</v>
      </c>
      <c r="L221" s="5">
        <v>5</v>
      </c>
      <c r="M221" s="5">
        <v>3</v>
      </c>
      <c r="N221" s="5" t="s">
        <v>6</v>
      </c>
      <c r="O221" s="5">
        <v>2</v>
      </c>
      <c r="P221" s="5">
        <f>ROUND(Source!EO215,O221)</f>
        <v>11770.84</v>
      </c>
      <c r="Q221" s="5"/>
      <c r="R221" s="5"/>
      <c r="S221" s="5"/>
      <c r="T221" s="5"/>
      <c r="U221" s="5"/>
      <c r="V221" s="5"/>
      <c r="W221" s="5"/>
    </row>
    <row r="222" spans="1:255" x14ac:dyDescent="0.2">
      <c r="A222" s="5">
        <v>50</v>
      </c>
      <c r="B222" s="5">
        <v>0</v>
      </c>
      <c r="C222" s="5">
        <v>0</v>
      </c>
      <c r="D222" s="5">
        <v>1</v>
      </c>
      <c r="E222" s="5">
        <v>227</v>
      </c>
      <c r="F222" s="5">
        <f>ROUND(Source!AX215,O222)</f>
        <v>0</v>
      </c>
      <c r="G222" s="5" t="s">
        <v>246</v>
      </c>
      <c r="H222" s="5" t="s">
        <v>247</v>
      </c>
      <c r="I222" s="5"/>
      <c r="J222" s="5"/>
      <c r="K222" s="5">
        <v>227</v>
      </c>
      <c r="L222" s="5">
        <v>6</v>
      </c>
      <c r="M222" s="5">
        <v>3</v>
      </c>
      <c r="N222" s="5" t="s">
        <v>6</v>
      </c>
      <c r="O222" s="5">
        <v>2</v>
      </c>
      <c r="P222" s="5">
        <f>ROUND(Source!EP215,O222)</f>
        <v>0</v>
      </c>
      <c r="Q222" s="5"/>
      <c r="R222" s="5"/>
      <c r="S222" s="5"/>
      <c r="T222" s="5"/>
      <c r="U222" s="5"/>
      <c r="V222" s="5"/>
      <c r="W222" s="5"/>
    </row>
    <row r="223" spans="1:255" x14ac:dyDescent="0.2">
      <c r="A223" s="5">
        <v>50</v>
      </c>
      <c r="B223" s="5">
        <v>0</v>
      </c>
      <c r="C223" s="5">
        <v>0</v>
      </c>
      <c r="D223" s="5">
        <v>1</v>
      </c>
      <c r="E223" s="5">
        <v>228</v>
      </c>
      <c r="F223" s="5">
        <f>ROUND(Source!AY215,O223)</f>
        <v>1650.89</v>
      </c>
      <c r="G223" s="5" t="s">
        <v>248</v>
      </c>
      <c r="H223" s="5" t="s">
        <v>249</v>
      </c>
      <c r="I223" s="5"/>
      <c r="J223" s="5"/>
      <c r="K223" s="5">
        <v>228</v>
      </c>
      <c r="L223" s="5">
        <v>7</v>
      </c>
      <c r="M223" s="5">
        <v>3</v>
      </c>
      <c r="N223" s="5" t="s">
        <v>6</v>
      </c>
      <c r="O223" s="5">
        <v>2</v>
      </c>
      <c r="P223" s="5">
        <f>ROUND(Source!EQ215,O223)</f>
        <v>11770.84</v>
      </c>
      <c r="Q223" s="5"/>
      <c r="R223" s="5"/>
      <c r="S223" s="5"/>
      <c r="T223" s="5"/>
      <c r="U223" s="5"/>
      <c r="V223" s="5"/>
      <c r="W223" s="5"/>
    </row>
    <row r="224" spans="1:255" x14ac:dyDescent="0.2">
      <c r="A224" s="5">
        <v>50</v>
      </c>
      <c r="B224" s="5">
        <v>0</v>
      </c>
      <c r="C224" s="5">
        <v>0</v>
      </c>
      <c r="D224" s="5">
        <v>1</v>
      </c>
      <c r="E224" s="5">
        <v>216</v>
      </c>
      <c r="F224" s="5">
        <f>ROUND(Source!AP215,O224)</f>
        <v>0</v>
      </c>
      <c r="G224" s="5" t="s">
        <v>250</v>
      </c>
      <c r="H224" s="5" t="s">
        <v>251</v>
      </c>
      <c r="I224" s="5"/>
      <c r="J224" s="5"/>
      <c r="K224" s="5">
        <v>216</v>
      </c>
      <c r="L224" s="5">
        <v>8</v>
      </c>
      <c r="M224" s="5">
        <v>3</v>
      </c>
      <c r="N224" s="5" t="s">
        <v>6</v>
      </c>
      <c r="O224" s="5">
        <v>2</v>
      </c>
      <c r="P224" s="5">
        <f>ROUND(Source!EH215,O224)</f>
        <v>0</v>
      </c>
      <c r="Q224" s="5"/>
      <c r="R224" s="5"/>
      <c r="S224" s="5"/>
      <c r="T224" s="5"/>
      <c r="U224" s="5"/>
      <c r="V224" s="5"/>
      <c r="W224" s="5"/>
    </row>
    <row r="225" spans="1:23" x14ac:dyDescent="0.2">
      <c r="A225" s="5">
        <v>50</v>
      </c>
      <c r="B225" s="5">
        <v>0</v>
      </c>
      <c r="C225" s="5">
        <v>0</v>
      </c>
      <c r="D225" s="5">
        <v>1</v>
      </c>
      <c r="E225" s="5">
        <v>223</v>
      </c>
      <c r="F225" s="5">
        <f>ROUND(Source!AQ215,O225)</f>
        <v>0</v>
      </c>
      <c r="G225" s="5" t="s">
        <v>252</v>
      </c>
      <c r="H225" s="5" t="s">
        <v>253</v>
      </c>
      <c r="I225" s="5"/>
      <c r="J225" s="5"/>
      <c r="K225" s="5">
        <v>223</v>
      </c>
      <c r="L225" s="5">
        <v>9</v>
      </c>
      <c r="M225" s="5">
        <v>3</v>
      </c>
      <c r="N225" s="5" t="s">
        <v>6</v>
      </c>
      <c r="O225" s="5">
        <v>2</v>
      </c>
      <c r="P225" s="5">
        <f>ROUND(Source!EI215,O225)</f>
        <v>0</v>
      </c>
      <c r="Q225" s="5"/>
      <c r="R225" s="5"/>
      <c r="S225" s="5"/>
      <c r="T225" s="5"/>
      <c r="U225" s="5"/>
      <c r="V225" s="5"/>
      <c r="W225" s="5"/>
    </row>
    <row r="226" spans="1:23" x14ac:dyDescent="0.2">
      <c r="A226" s="5">
        <v>50</v>
      </c>
      <c r="B226" s="5">
        <v>0</v>
      </c>
      <c r="C226" s="5">
        <v>0</v>
      </c>
      <c r="D226" s="5">
        <v>1</v>
      </c>
      <c r="E226" s="5">
        <v>229</v>
      </c>
      <c r="F226" s="5">
        <f>ROUND(Source!AZ215,O226)</f>
        <v>0</v>
      </c>
      <c r="G226" s="5" t="s">
        <v>254</v>
      </c>
      <c r="H226" s="5" t="s">
        <v>255</v>
      </c>
      <c r="I226" s="5"/>
      <c r="J226" s="5"/>
      <c r="K226" s="5">
        <v>229</v>
      </c>
      <c r="L226" s="5">
        <v>10</v>
      </c>
      <c r="M226" s="5">
        <v>3</v>
      </c>
      <c r="N226" s="5" t="s">
        <v>6</v>
      </c>
      <c r="O226" s="5">
        <v>2</v>
      </c>
      <c r="P226" s="5">
        <f>ROUND(Source!ER215,O226)</f>
        <v>0</v>
      </c>
      <c r="Q226" s="5"/>
      <c r="R226" s="5"/>
      <c r="S226" s="5"/>
      <c r="T226" s="5"/>
      <c r="U226" s="5"/>
      <c r="V226" s="5"/>
      <c r="W226" s="5"/>
    </row>
    <row r="227" spans="1:23" x14ac:dyDescent="0.2">
      <c r="A227" s="5">
        <v>50</v>
      </c>
      <c r="B227" s="5">
        <v>0</v>
      </c>
      <c r="C227" s="5">
        <v>0</v>
      </c>
      <c r="D227" s="5">
        <v>1</v>
      </c>
      <c r="E227" s="5">
        <v>203</v>
      </c>
      <c r="F227" s="5">
        <f>ROUND(Source!Q215,O227)</f>
        <v>50.11</v>
      </c>
      <c r="G227" s="5" t="s">
        <v>256</v>
      </c>
      <c r="H227" s="5" t="s">
        <v>257</v>
      </c>
      <c r="I227" s="5"/>
      <c r="J227" s="5"/>
      <c r="K227" s="5">
        <v>203</v>
      </c>
      <c r="L227" s="5">
        <v>11</v>
      </c>
      <c r="M227" s="5">
        <v>3</v>
      </c>
      <c r="N227" s="5" t="s">
        <v>6</v>
      </c>
      <c r="O227" s="5">
        <v>2</v>
      </c>
      <c r="P227" s="5">
        <f>ROUND(Source!DI215,O227)</f>
        <v>357.3</v>
      </c>
      <c r="Q227" s="5"/>
      <c r="R227" s="5"/>
      <c r="S227" s="5"/>
      <c r="T227" s="5"/>
      <c r="U227" s="5"/>
      <c r="V227" s="5"/>
      <c r="W227" s="5"/>
    </row>
    <row r="228" spans="1:23" x14ac:dyDescent="0.2">
      <c r="A228" s="5">
        <v>50</v>
      </c>
      <c r="B228" s="5">
        <v>0</v>
      </c>
      <c r="C228" s="5">
        <v>0</v>
      </c>
      <c r="D228" s="5">
        <v>1</v>
      </c>
      <c r="E228" s="5">
        <v>231</v>
      </c>
      <c r="F228" s="5">
        <f>ROUND(Source!BB215,O228)</f>
        <v>0</v>
      </c>
      <c r="G228" s="5" t="s">
        <v>258</v>
      </c>
      <c r="H228" s="5" t="s">
        <v>259</v>
      </c>
      <c r="I228" s="5"/>
      <c r="J228" s="5"/>
      <c r="K228" s="5">
        <v>231</v>
      </c>
      <c r="L228" s="5">
        <v>12</v>
      </c>
      <c r="M228" s="5">
        <v>3</v>
      </c>
      <c r="N228" s="5" t="s">
        <v>6</v>
      </c>
      <c r="O228" s="5">
        <v>2</v>
      </c>
      <c r="P228" s="5">
        <f>ROUND(Source!ET215,O228)</f>
        <v>0</v>
      </c>
      <c r="Q228" s="5"/>
      <c r="R228" s="5"/>
      <c r="S228" s="5"/>
      <c r="T228" s="5"/>
      <c r="U228" s="5"/>
      <c r="V228" s="5"/>
      <c r="W228" s="5"/>
    </row>
    <row r="229" spans="1:23" x14ac:dyDescent="0.2">
      <c r="A229" s="5">
        <v>50</v>
      </c>
      <c r="B229" s="5">
        <v>0</v>
      </c>
      <c r="C229" s="5">
        <v>0</v>
      </c>
      <c r="D229" s="5">
        <v>1</v>
      </c>
      <c r="E229" s="5">
        <v>204</v>
      </c>
      <c r="F229" s="5">
        <f>ROUND(Source!R215,O229)</f>
        <v>7.08</v>
      </c>
      <c r="G229" s="5" t="s">
        <v>260</v>
      </c>
      <c r="H229" s="5" t="s">
        <v>261</v>
      </c>
      <c r="I229" s="5"/>
      <c r="J229" s="5"/>
      <c r="K229" s="5">
        <v>204</v>
      </c>
      <c r="L229" s="5">
        <v>13</v>
      </c>
      <c r="M229" s="5">
        <v>3</v>
      </c>
      <c r="N229" s="5" t="s">
        <v>6</v>
      </c>
      <c r="O229" s="5">
        <v>2</v>
      </c>
      <c r="P229" s="5">
        <f>ROUND(Source!DJ215,O229)</f>
        <v>50.37</v>
      </c>
      <c r="Q229" s="5"/>
      <c r="R229" s="5"/>
      <c r="S229" s="5"/>
      <c r="T229" s="5"/>
      <c r="U229" s="5"/>
      <c r="V229" s="5"/>
      <c r="W229" s="5"/>
    </row>
    <row r="230" spans="1:23" x14ac:dyDescent="0.2">
      <c r="A230" s="5">
        <v>50</v>
      </c>
      <c r="B230" s="5">
        <v>0</v>
      </c>
      <c r="C230" s="5">
        <v>0</v>
      </c>
      <c r="D230" s="5">
        <v>1</v>
      </c>
      <c r="E230" s="5">
        <v>205</v>
      </c>
      <c r="F230" s="5">
        <f>ROUND(Source!S215,O230)</f>
        <v>115.39</v>
      </c>
      <c r="G230" s="5" t="s">
        <v>262</v>
      </c>
      <c r="H230" s="5" t="s">
        <v>263</v>
      </c>
      <c r="I230" s="5"/>
      <c r="J230" s="5"/>
      <c r="K230" s="5">
        <v>205</v>
      </c>
      <c r="L230" s="5">
        <v>14</v>
      </c>
      <c r="M230" s="5">
        <v>3</v>
      </c>
      <c r="N230" s="5" t="s">
        <v>6</v>
      </c>
      <c r="O230" s="5">
        <v>2</v>
      </c>
      <c r="P230" s="5">
        <f>ROUND(Source!DK215,O230)</f>
        <v>822.59</v>
      </c>
      <c r="Q230" s="5"/>
      <c r="R230" s="5"/>
      <c r="S230" s="5"/>
      <c r="T230" s="5"/>
      <c r="U230" s="5"/>
      <c r="V230" s="5"/>
      <c r="W230" s="5"/>
    </row>
    <row r="231" spans="1:23" x14ac:dyDescent="0.2">
      <c r="A231" s="5">
        <v>50</v>
      </c>
      <c r="B231" s="5">
        <v>0</v>
      </c>
      <c r="C231" s="5">
        <v>0</v>
      </c>
      <c r="D231" s="5">
        <v>1</v>
      </c>
      <c r="E231" s="5">
        <v>232</v>
      </c>
      <c r="F231" s="5">
        <f>ROUND(Source!BC215,O231)</f>
        <v>0</v>
      </c>
      <c r="G231" s="5" t="s">
        <v>264</v>
      </c>
      <c r="H231" s="5" t="s">
        <v>265</v>
      </c>
      <c r="I231" s="5"/>
      <c r="J231" s="5"/>
      <c r="K231" s="5">
        <v>232</v>
      </c>
      <c r="L231" s="5">
        <v>15</v>
      </c>
      <c r="M231" s="5">
        <v>3</v>
      </c>
      <c r="N231" s="5" t="s">
        <v>6</v>
      </c>
      <c r="O231" s="5">
        <v>2</v>
      </c>
      <c r="P231" s="5">
        <f>ROUND(Source!EU215,O231)</f>
        <v>0</v>
      </c>
      <c r="Q231" s="5"/>
      <c r="R231" s="5"/>
      <c r="S231" s="5"/>
      <c r="T231" s="5"/>
      <c r="U231" s="5"/>
      <c r="V231" s="5"/>
      <c r="W231" s="5"/>
    </row>
    <row r="232" spans="1:23" x14ac:dyDescent="0.2">
      <c r="A232" s="5">
        <v>50</v>
      </c>
      <c r="B232" s="5">
        <v>0</v>
      </c>
      <c r="C232" s="5">
        <v>0</v>
      </c>
      <c r="D232" s="5">
        <v>1</v>
      </c>
      <c r="E232" s="5">
        <v>214</v>
      </c>
      <c r="F232" s="5">
        <f>ROUND(Source!AS215,O232)</f>
        <v>17.47</v>
      </c>
      <c r="G232" s="5" t="s">
        <v>266</v>
      </c>
      <c r="H232" s="5" t="s">
        <v>267</v>
      </c>
      <c r="I232" s="5"/>
      <c r="J232" s="5"/>
      <c r="K232" s="5">
        <v>214</v>
      </c>
      <c r="L232" s="5">
        <v>16</v>
      </c>
      <c r="M232" s="5">
        <v>3</v>
      </c>
      <c r="N232" s="5" t="s">
        <v>6</v>
      </c>
      <c r="O232" s="5">
        <v>2</v>
      </c>
      <c r="P232" s="5">
        <f>ROUND(Source!EK215,O232)</f>
        <v>124.33</v>
      </c>
      <c r="Q232" s="5"/>
      <c r="R232" s="5"/>
      <c r="S232" s="5"/>
      <c r="T232" s="5"/>
      <c r="U232" s="5"/>
      <c r="V232" s="5"/>
      <c r="W232" s="5"/>
    </row>
    <row r="233" spans="1:23" x14ac:dyDescent="0.2">
      <c r="A233" s="5">
        <v>50</v>
      </c>
      <c r="B233" s="5">
        <v>0</v>
      </c>
      <c r="C233" s="5">
        <v>0</v>
      </c>
      <c r="D233" s="5">
        <v>1</v>
      </c>
      <c r="E233" s="5">
        <v>215</v>
      </c>
      <c r="F233" s="5">
        <f>ROUND(Source!AT215,O233)</f>
        <v>1992.07</v>
      </c>
      <c r="G233" s="5" t="s">
        <v>268</v>
      </c>
      <c r="H233" s="5" t="s">
        <v>269</v>
      </c>
      <c r="I233" s="5"/>
      <c r="J233" s="5"/>
      <c r="K233" s="5">
        <v>215</v>
      </c>
      <c r="L233" s="5">
        <v>17</v>
      </c>
      <c r="M233" s="5">
        <v>3</v>
      </c>
      <c r="N233" s="5" t="s">
        <v>6</v>
      </c>
      <c r="O233" s="5">
        <v>2</v>
      </c>
      <c r="P233" s="5">
        <f>ROUND(Source!EL215,O233)</f>
        <v>14203.18</v>
      </c>
      <c r="Q233" s="5"/>
      <c r="R233" s="5"/>
      <c r="S233" s="5"/>
      <c r="T233" s="5"/>
      <c r="U233" s="5"/>
      <c r="V233" s="5"/>
      <c r="W233" s="5"/>
    </row>
    <row r="234" spans="1:23" x14ac:dyDescent="0.2">
      <c r="A234" s="5">
        <v>50</v>
      </c>
      <c r="B234" s="5">
        <v>0</v>
      </c>
      <c r="C234" s="5">
        <v>0</v>
      </c>
      <c r="D234" s="5">
        <v>1</v>
      </c>
      <c r="E234" s="5">
        <v>217</v>
      </c>
      <c r="F234" s="5">
        <f>ROUND(Source!AU215,O234)</f>
        <v>0</v>
      </c>
      <c r="G234" s="5" t="s">
        <v>270</v>
      </c>
      <c r="H234" s="5" t="s">
        <v>271</v>
      </c>
      <c r="I234" s="5"/>
      <c r="J234" s="5"/>
      <c r="K234" s="5">
        <v>217</v>
      </c>
      <c r="L234" s="5">
        <v>18</v>
      </c>
      <c r="M234" s="5">
        <v>3</v>
      </c>
      <c r="N234" s="5" t="s">
        <v>6</v>
      </c>
      <c r="O234" s="5">
        <v>2</v>
      </c>
      <c r="P234" s="5">
        <f>ROUND(Source!EM215,O234)</f>
        <v>0</v>
      </c>
      <c r="Q234" s="5"/>
      <c r="R234" s="5"/>
      <c r="S234" s="5"/>
      <c r="T234" s="5"/>
      <c r="U234" s="5"/>
      <c r="V234" s="5"/>
      <c r="W234" s="5"/>
    </row>
    <row r="235" spans="1:23" x14ac:dyDescent="0.2">
      <c r="A235" s="5">
        <v>50</v>
      </c>
      <c r="B235" s="5">
        <v>0</v>
      </c>
      <c r="C235" s="5">
        <v>0</v>
      </c>
      <c r="D235" s="5">
        <v>1</v>
      </c>
      <c r="E235" s="5">
        <v>230</v>
      </c>
      <c r="F235" s="5">
        <f>ROUND(Source!BA215,O235)</f>
        <v>0</v>
      </c>
      <c r="G235" s="5" t="s">
        <v>272</v>
      </c>
      <c r="H235" s="5" t="s">
        <v>273</v>
      </c>
      <c r="I235" s="5"/>
      <c r="J235" s="5"/>
      <c r="K235" s="5">
        <v>230</v>
      </c>
      <c r="L235" s="5">
        <v>19</v>
      </c>
      <c r="M235" s="5">
        <v>3</v>
      </c>
      <c r="N235" s="5" t="s">
        <v>6</v>
      </c>
      <c r="O235" s="5">
        <v>2</v>
      </c>
      <c r="P235" s="5">
        <f>ROUND(Source!ES215,O235)</f>
        <v>0</v>
      </c>
      <c r="Q235" s="5"/>
      <c r="R235" s="5"/>
      <c r="S235" s="5"/>
      <c r="T235" s="5"/>
      <c r="U235" s="5"/>
      <c r="V235" s="5"/>
      <c r="W235" s="5"/>
    </row>
    <row r="236" spans="1:23" x14ac:dyDescent="0.2">
      <c r="A236" s="5">
        <v>50</v>
      </c>
      <c r="B236" s="5">
        <v>0</v>
      </c>
      <c r="C236" s="5">
        <v>0</v>
      </c>
      <c r="D236" s="5">
        <v>1</v>
      </c>
      <c r="E236" s="5">
        <v>206</v>
      </c>
      <c r="F236" s="5">
        <f>ROUND(Source!T215,O236)</f>
        <v>0</v>
      </c>
      <c r="G236" s="5" t="s">
        <v>274</v>
      </c>
      <c r="H236" s="5" t="s">
        <v>275</v>
      </c>
      <c r="I236" s="5"/>
      <c r="J236" s="5"/>
      <c r="K236" s="5">
        <v>206</v>
      </c>
      <c r="L236" s="5">
        <v>20</v>
      </c>
      <c r="M236" s="5">
        <v>3</v>
      </c>
      <c r="N236" s="5" t="s">
        <v>6</v>
      </c>
      <c r="O236" s="5">
        <v>2</v>
      </c>
      <c r="P236" s="5">
        <f>ROUND(Source!DL215,O236)</f>
        <v>0</v>
      </c>
      <c r="Q236" s="5"/>
      <c r="R236" s="5"/>
      <c r="S236" s="5"/>
      <c r="T236" s="5"/>
      <c r="U236" s="5"/>
      <c r="V236" s="5"/>
      <c r="W236" s="5"/>
    </row>
    <row r="237" spans="1:23" x14ac:dyDescent="0.2">
      <c r="A237" s="5">
        <v>50</v>
      </c>
      <c r="B237" s="5">
        <v>0</v>
      </c>
      <c r="C237" s="5">
        <v>0</v>
      </c>
      <c r="D237" s="5">
        <v>1</v>
      </c>
      <c r="E237" s="5">
        <v>207</v>
      </c>
      <c r="F237" s="5">
        <f>Source!U215</f>
        <v>11.9436</v>
      </c>
      <c r="G237" s="5" t="s">
        <v>276</v>
      </c>
      <c r="H237" s="5" t="s">
        <v>277</v>
      </c>
      <c r="I237" s="5"/>
      <c r="J237" s="5"/>
      <c r="K237" s="5">
        <v>207</v>
      </c>
      <c r="L237" s="5">
        <v>21</v>
      </c>
      <c r="M237" s="5">
        <v>3</v>
      </c>
      <c r="N237" s="5" t="s">
        <v>6</v>
      </c>
      <c r="O237" s="5">
        <v>-1</v>
      </c>
      <c r="P237" s="5">
        <f>Source!DM215</f>
        <v>11.9436</v>
      </c>
      <c r="Q237" s="5"/>
      <c r="R237" s="5"/>
      <c r="S237" s="5"/>
      <c r="T237" s="5"/>
      <c r="U237" s="5"/>
      <c r="V237" s="5"/>
      <c r="W237" s="5"/>
    </row>
    <row r="238" spans="1:23" x14ac:dyDescent="0.2">
      <c r="A238" s="5">
        <v>50</v>
      </c>
      <c r="B238" s="5">
        <v>0</v>
      </c>
      <c r="C238" s="5">
        <v>0</v>
      </c>
      <c r="D238" s="5">
        <v>1</v>
      </c>
      <c r="E238" s="5">
        <v>208</v>
      </c>
      <c r="F238" s="5">
        <f>Source!V215</f>
        <v>0.56269999999999998</v>
      </c>
      <c r="G238" s="5" t="s">
        <v>278</v>
      </c>
      <c r="H238" s="5" t="s">
        <v>279</v>
      </c>
      <c r="I238" s="5"/>
      <c r="J238" s="5"/>
      <c r="K238" s="5">
        <v>208</v>
      </c>
      <c r="L238" s="5">
        <v>22</v>
      </c>
      <c r="M238" s="5">
        <v>3</v>
      </c>
      <c r="N238" s="5" t="s">
        <v>6</v>
      </c>
      <c r="O238" s="5">
        <v>-1</v>
      </c>
      <c r="P238" s="5">
        <f>Source!DN215</f>
        <v>0.56269999999999998</v>
      </c>
      <c r="Q238" s="5"/>
      <c r="R238" s="5"/>
      <c r="S238" s="5"/>
      <c r="T238" s="5"/>
      <c r="U238" s="5"/>
      <c r="V238" s="5"/>
      <c r="W238" s="5"/>
    </row>
    <row r="239" spans="1:23" x14ac:dyDescent="0.2">
      <c r="A239" s="5">
        <v>50</v>
      </c>
      <c r="B239" s="5">
        <v>0</v>
      </c>
      <c r="C239" s="5">
        <v>0</v>
      </c>
      <c r="D239" s="5">
        <v>1</v>
      </c>
      <c r="E239" s="5">
        <v>209</v>
      </c>
      <c r="F239" s="5">
        <f>ROUND(Source!W215,O239)</f>
        <v>0</v>
      </c>
      <c r="G239" s="5" t="s">
        <v>280</v>
      </c>
      <c r="H239" s="5" t="s">
        <v>281</v>
      </c>
      <c r="I239" s="5"/>
      <c r="J239" s="5"/>
      <c r="K239" s="5">
        <v>209</v>
      </c>
      <c r="L239" s="5">
        <v>23</v>
      </c>
      <c r="M239" s="5">
        <v>3</v>
      </c>
      <c r="N239" s="5" t="s">
        <v>6</v>
      </c>
      <c r="O239" s="5">
        <v>2</v>
      </c>
      <c r="P239" s="5">
        <f>ROUND(Source!DO215,O239)</f>
        <v>0</v>
      </c>
      <c r="Q239" s="5"/>
      <c r="R239" s="5"/>
      <c r="S239" s="5"/>
      <c r="T239" s="5"/>
      <c r="U239" s="5"/>
      <c r="V239" s="5"/>
      <c r="W239" s="5"/>
    </row>
    <row r="240" spans="1:23" x14ac:dyDescent="0.2">
      <c r="A240" s="5">
        <v>50</v>
      </c>
      <c r="B240" s="5">
        <v>0</v>
      </c>
      <c r="C240" s="5">
        <v>0</v>
      </c>
      <c r="D240" s="5">
        <v>1</v>
      </c>
      <c r="E240" s="5">
        <v>210</v>
      </c>
      <c r="F240" s="5">
        <f>ROUND(Source!X215,O240)</f>
        <v>114.38</v>
      </c>
      <c r="G240" s="5" t="s">
        <v>282</v>
      </c>
      <c r="H240" s="5" t="s">
        <v>283</v>
      </c>
      <c r="I240" s="5"/>
      <c r="J240" s="5"/>
      <c r="K240" s="5">
        <v>210</v>
      </c>
      <c r="L240" s="5">
        <v>24</v>
      </c>
      <c r="M240" s="5">
        <v>3</v>
      </c>
      <c r="N240" s="5" t="s">
        <v>6</v>
      </c>
      <c r="O240" s="5">
        <v>2</v>
      </c>
      <c r="P240" s="5">
        <f>ROUND(Source!DP215,O240)</f>
        <v>815.36</v>
      </c>
      <c r="Q240" s="5"/>
      <c r="R240" s="5"/>
      <c r="S240" s="5"/>
      <c r="T240" s="5"/>
      <c r="U240" s="5"/>
      <c r="V240" s="5"/>
      <c r="W240" s="5"/>
    </row>
    <row r="241" spans="1:255" x14ac:dyDescent="0.2">
      <c r="A241" s="5">
        <v>50</v>
      </c>
      <c r="B241" s="5">
        <v>0</v>
      </c>
      <c r="C241" s="5">
        <v>0</v>
      </c>
      <c r="D241" s="5">
        <v>1</v>
      </c>
      <c r="E241" s="5">
        <v>211</v>
      </c>
      <c r="F241" s="5">
        <f>ROUND(Source!Y215,O241)</f>
        <v>78.77</v>
      </c>
      <c r="G241" s="5" t="s">
        <v>284</v>
      </c>
      <c r="H241" s="5" t="s">
        <v>285</v>
      </c>
      <c r="I241" s="5"/>
      <c r="J241" s="5"/>
      <c r="K241" s="5">
        <v>211</v>
      </c>
      <c r="L241" s="5">
        <v>25</v>
      </c>
      <c r="M241" s="5">
        <v>3</v>
      </c>
      <c r="N241" s="5" t="s">
        <v>6</v>
      </c>
      <c r="O241" s="5">
        <v>2</v>
      </c>
      <c r="P241" s="5">
        <f>ROUND(Source!DQ215,O241)</f>
        <v>561.41999999999996</v>
      </c>
      <c r="Q241" s="5"/>
      <c r="R241" s="5"/>
      <c r="S241" s="5"/>
      <c r="T241" s="5"/>
      <c r="U241" s="5"/>
      <c r="V241" s="5"/>
      <c r="W241" s="5"/>
    </row>
    <row r="242" spans="1:255" x14ac:dyDescent="0.2">
      <c r="A242" s="5">
        <v>50</v>
      </c>
      <c r="B242" s="5">
        <v>0</v>
      </c>
      <c r="C242" s="5">
        <v>0</v>
      </c>
      <c r="D242" s="5">
        <v>1</v>
      </c>
      <c r="E242" s="5">
        <v>224</v>
      </c>
      <c r="F242" s="5">
        <f>ROUND(Source!AR215,O242)</f>
        <v>2009.54</v>
      </c>
      <c r="G242" s="5" t="s">
        <v>286</v>
      </c>
      <c r="H242" s="5" t="s">
        <v>287</v>
      </c>
      <c r="I242" s="5"/>
      <c r="J242" s="5"/>
      <c r="K242" s="5">
        <v>224</v>
      </c>
      <c r="L242" s="5">
        <v>26</v>
      </c>
      <c r="M242" s="5">
        <v>3</v>
      </c>
      <c r="N242" s="5" t="s">
        <v>6</v>
      </c>
      <c r="O242" s="5">
        <v>2</v>
      </c>
      <c r="P242" s="5">
        <f>ROUND(Source!EJ215,O242)</f>
        <v>14327.51</v>
      </c>
      <c r="Q242" s="5"/>
      <c r="R242" s="5"/>
      <c r="S242" s="5"/>
      <c r="T242" s="5"/>
      <c r="U242" s="5"/>
      <c r="V242" s="5"/>
      <c r="W242" s="5"/>
    </row>
    <row r="244" spans="1:255" x14ac:dyDescent="0.2">
      <c r="A244" s="1">
        <v>4</v>
      </c>
      <c r="B244" s="1">
        <v>1</v>
      </c>
      <c r="C244" s="1"/>
      <c r="D244" s="1">
        <f>ROW(A255)</f>
        <v>255</v>
      </c>
      <c r="E244" s="1"/>
      <c r="F244" s="1" t="s">
        <v>13</v>
      </c>
      <c r="G244" s="1" t="s">
        <v>373</v>
      </c>
      <c r="H244" s="1" t="s">
        <v>6</v>
      </c>
      <c r="I244" s="1">
        <v>0</v>
      </c>
      <c r="J244" s="1"/>
      <c r="K244" s="1">
        <v>0</v>
      </c>
      <c r="L244" s="1"/>
      <c r="M244" s="1"/>
      <c r="N244" s="1"/>
      <c r="O244" s="1"/>
      <c r="P244" s="1"/>
      <c r="Q244" s="1"/>
      <c r="R244" s="1"/>
      <c r="S244" s="1"/>
      <c r="T244" s="1"/>
      <c r="U244" s="1" t="s">
        <v>6</v>
      </c>
      <c r="V244" s="1">
        <v>0</v>
      </c>
      <c r="W244" s="1"/>
      <c r="X244" s="1"/>
      <c r="Y244" s="1"/>
      <c r="Z244" s="1"/>
      <c r="AA244" s="1"/>
      <c r="AB244" s="1" t="s">
        <v>6</v>
      </c>
      <c r="AC244" s="1" t="s">
        <v>6</v>
      </c>
      <c r="AD244" s="1" t="s">
        <v>6</v>
      </c>
      <c r="AE244" s="1" t="s">
        <v>6</v>
      </c>
      <c r="AF244" s="1" t="s">
        <v>6</v>
      </c>
      <c r="AG244" s="1" t="s">
        <v>6</v>
      </c>
      <c r="AH244" s="1"/>
      <c r="AI244" s="1"/>
      <c r="AJ244" s="1"/>
      <c r="AK244" s="1"/>
      <c r="AL244" s="1"/>
      <c r="AM244" s="1"/>
      <c r="AN244" s="1"/>
      <c r="AO244" s="1"/>
      <c r="AP244" s="1" t="s">
        <v>6</v>
      </c>
      <c r="AQ244" s="1" t="s">
        <v>6</v>
      </c>
      <c r="AR244" s="1" t="s">
        <v>6</v>
      </c>
      <c r="AS244" s="1"/>
      <c r="AT244" s="1"/>
      <c r="AU244" s="1"/>
      <c r="AV244" s="1"/>
      <c r="AW244" s="1"/>
      <c r="AX244" s="1"/>
      <c r="AY244" s="1"/>
      <c r="AZ244" s="1" t="s">
        <v>6</v>
      </c>
      <c r="BA244" s="1"/>
      <c r="BB244" s="1" t="s">
        <v>6</v>
      </c>
      <c r="BC244" s="1" t="s">
        <v>6</v>
      </c>
      <c r="BD244" s="1" t="s">
        <v>6</v>
      </c>
      <c r="BE244" s="1" t="s">
        <v>6</v>
      </c>
      <c r="BF244" s="1" t="s">
        <v>6</v>
      </c>
      <c r="BG244" s="1" t="s">
        <v>6</v>
      </c>
      <c r="BH244" s="1" t="s">
        <v>6</v>
      </c>
      <c r="BI244" s="1" t="s">
        <v>6</v>
      </c>
      <c r="BJ244" s="1" t="s">
        <v>6</v>
      </c>
      <c r="BK244" s="1" t="s">
        <v>6</v>
      </c>
      <c r="BL244" s="1" t="s">
        <v>6</v>
      </c>
      <c r="BM244" s="1" t="s">
        <v>6</v>
      </c>
      <c r="BN244" s="1" t="s">
        <v>6</v>
      </c>
      <c r="BO244" s="1" t="s">
        <v>6</v>
      </c>
      <c r="BP244" s="1" t="s">
        <v>6</v>
      </c>
      <c r="BQ244" s="1"/>
      <c r="BR244" s="1"/>
      <c r="BS244" s="1"/>
      <c r="BT244" s="1"/>
      <c r="BU244" s="1"/>
      <c r="BV244" s="1"/>
      <c r="BW244" s="1"/>
      <c r="BX244" s="1">
        <v>0</v>
      </c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>
        <v>0</v>
      </c>
    </row>
    <row r="246" spans="1:255" x14ac:dyDescent="0.2">
      <c r="A246" s="3">
        <v>52</v>
      </c>
      <c r="B246" s="3">
        <f t="shared" ref="B246:G246" si="253">B255</f>
        <v>1</v>
      </c>
      <c r="C246" s="3">
        <f t="shared" si="253"/>
        <v>4</v>
      </c>
      <c r="D246" s="3">
        <f t="shared" si="253"/>
        <v>244</v>
      </c>
      <c r="E246" s="3">
        <f t="shared" si="253"/>
        <v>0</v>
      </c>
      <c r="F246" s="3" t="str">
        <f t="shared" si="253"/>
        <v>Новый раздел</v>
      </c>
      <c r="G246" s="3" t="str">
        <f t="shared" si="253"/>
        <v>Раздел 3 Уборка и вывоз мусора</v>
      </c>
      <c r="H246" s="3"/>
      <c r="I246" s="3"/>
      <c r="J246" s="3"/>
      <c r="K246" s="3"/>
      <c r="L246" s="3"/>
      <c r="M246" s="3"/>
      <c r="N246" s="3"/>
      <c r="O246" s="3">
        <f t="shared" ref="O246:AT246" si="254">O255</f>
        <v>402.15</v>
      </c>
      <c r="P246" s="3">
        <f t="shared" si="254"/>
        <v>277</v>
      </c>
      <c r="Q246" s="3">
        <f t="shared" si="254"/>
        <v>0</v>
      </c>
      <c r="R246" s="3">
        <f t="shared" si="254"/>
        <v>0</v>
      </c>
      <c r="S246" s="3">
        <f t="shared" si="254"/>
        <v>125.15</v>
      </c>
      <c r="T246" s="3">
        <f t="shared" si="254"/>
        <v>0</v>
      </c>
      <c r="U246" s="3">
        <f t="shared" si="254"/>
        <v>17.396700000000003</v>
      </c>
      <c r="V246" s="3">
        <f t="shared" si="254"/>
        <v>0</v>
      </c>
      <c r="W246" s="3">
        <f t="shared" si="254"/>
        <v>0</v>
      </c>
      <c r="X246" s="3">
        <f t="shared" si="254"/>
        <v>97.62</v>
      </c>
      <c r="Y246" s="3">
        <f t="shared" si="254"/>
        <v>62.58</v>
      </c>
      <c r="Z246" s="3">
        <f t="shared" si="254"/>
        <v>0</v>
      </c>
      <c r="AA246" s="3">
        <f t="shared" si="254"/>
        <v>0</v>
      </c>
      <c r="AB246" s="3">
        <f t="shared" si="254"/>
        <v>402.15</v>
      </c>
      <c r="AC246" s="3">
        <f t="shared" si="254"/>
        <v>277</v>
      </c>
      <c r="AD246" s="3">
        <f t="shared" si="254"/>
        <v>0</v>
      </c>
      <c r="AE246" s="3">
        <f t="shared" si="254"/>
        <v>0</v>
      </c>
      <c r="AF246" s="3">
        <f t="shared" si="254"/>
        <v>125.15</v>
      </c>
      <c r="AG246" s="3">
        <f t="shared" si="254"/>
        <v>0</v>
      </c>
      <c r="AH246" s="3">
        <f t="shared" si="254"/>
        <v>17.396700000000003</v>
      </c>
      <c r="AI246" s="3">
        <f t="shared" si="254"/>
        <v>0</v>
      </c>
      <c r="AJ246" s="3">
        <f t="shared" si="254"/>
        <v>0</v>
      </c>
      <c r="AK246" s="3">
        <f t="shared" si="254"/>
        <v>97.62</v>
      </c>
      <c r="AL246" s="3">
        <f t="shared" si="254"/>
        <v>62.58</v>
      </c>
      <c r="AM246" s="3">
        <f t="shared" si="254"/>
        <v>0</v>
      </c>
      <c r="AN246" s="3">
        <f t="shared" si="254"/>
        <v>0</v>
      </c>
      <c r="AO246" s="3">
        <f t="shared" si="254"/>
        <v>0</v>
      </c>
      <c r="AP246" s="3">
        <f t="shared" si="254"/>
        <v>0</v>
      </c>
      <c r="AQ246" s="3">
        <f t="shared" si="254"/>
        <v>0</v>
      </c>
      <c r="AR246" s="3">
        <f t="shared" si="254"/>
        <v>1780.79</v>
      </c>
      <c r="AS246" s="3">
        <f t="shared" si="254"/>
        <v>1780.79</v>
      </c>
      <c r="AT246" s="3">
        <f t="shared" si="254"/>
        <v>0</v>
      </c>
      <c r="AU246" s="3">
        <f t="shared" ref="AU246:BZ246" si="255">AU255</f>
        <v>0</v>
      </c>
      <c r="AV246" s="3">
        <f t="shared" si="255"/>
        <v>277</v>
      </c>
      <c r="AW246" s="3">
        <f t="shared" si="255"/>
        <v>277</v>
      </c>
      <c r="AX246" s="3">
        <f t="shared" si="255"/>
        <v>0</v>
      </c>
      <c r="AY246" s="3">
        <f t="shared" si="255"/>
        <v>277</v>
      </c>
      <c r="AZ246" s="3">
        <f t="shared" si="255"/>
        <v>0</v>
      </c>
      <c r="BA246" s="3">
        <f t="shared" si="255"/>
        <v>0</v>
      </c>
      <c r="BB246" s="3">
        <f t="shared" si="255"/>
        <v>0</v>
      </c>
      <c r="BC246" s="3">
        <f t="shared" si="255"/>
        <v>0</v>
      </c>
      <c r="BD246" s="3">
        <f t="shared" si="255"/>
        <v>0</v>
      </c>
      <c r="BE246" s="3">
        <f t="shared" si="255"/>
        <v>0</v>
      </c>
      <c r="BF246" s="3">
        <f t="shared" si="255"/>
        <v>0</v>
      </c>
      <c r="BG246" s="3">
        <f t="shared" si="255"/>
        <v>0</v>
      </c>
      <c r="BH246" s="3">
        <f t="shared" si="255"/>
        <v>0</v>
      </c>
      <c r="BI246" s="3">
        <f t="shared" si="255"/>
        <v>0</v>
      </c>
      <c r="BJ246" s="3">
        <f t="shared" si="255"/>
        <v>0</v>
      </c>
      <c r="BK246" s="3">
        <f t="shared" si="255"/>
        <v>0</v>
      </c>
      <c r="BL246" s="3">
        <f t="shared" si="255"/>
        <v>0</v>
      </c>
      <c r="BM246" s="3">
        <f t="shared" si="255"/>
        <v>0</v>
      </c>
      <c r="BN246" s="3">
        <f t="shared" si="255"/>
        <v>0</v>
      </c>
      <c r="BO246" s="3">
        <f t="shared" si="255"/>
        <v>0</v>
      </c>
      <c r="BP246" s="3">
        <f t="shared" si="255"/>
        <v>0</v>
      </c>
      <c r="BQ246" s="3">
        <f t="shared" si="255"/>
        <v>0</v>
      </c>
      <c r="BR246" s="3">
        <f t="shared" si="255"/>
        <v>0</v>
      </c>
      <c r="BS246" s="3">
        <f t="shared" si="255"/>
        <v>0</v>
      </c>
      <c r="BT246" s="3">
        <f t="shared" si="255"/>
        <v>0</v>
      </c>
      <c r="BU246" s="3">
        <f t="shared" si="255"/>
        <v>0</v>
      </c>
      <c r="BV246" s="3">
        <f t="shared" si="255"/>
        <v>0</v>
      </c>
      <c r="BW246" s="3">
        <f t="shared" si="255"/>
        <v>0</v>
      </c>
      <c r="BX246" s="3">
        <f t="shared" si="255"/>
        <v>0</v>
      </c>
      <c r="BY246" s="3">
        <f t="shared" si="255"/>
        <v>0</v>
      </c>
      <c r="BZ246" s="3">
        <f t="shared" si="255"/>
        <v>0</v>
      </c>
      <c r="CA246" s="3">
        <f t="shared" ref="CA246:DF246" si="256">CA255</f>
        <v>1780.79</v>
      </c>
      <c r="CB246" s="3">
        <f t="shared" si="256"/>
        <v>1780.79</v>
      </c>
      <c r="CC246" s="3">
        <f t="shared" si="256"/>
        <v>0</v>
      </c>
      <c r="CD246" s="3">
        <f t="shared" si="256"/>
        <v>0</v>
      </c>
      <c r="CE246" s="3">
        <f t="shared" si="256"/>
        <v>277</v>
      </c>
      <c r="CF246" s="3">
        <f t="shared" si="256"/>
        <v>277</v>
      </c>
      <c r="CG246" s="3">
        <f t="shared" si="256"/>
        <v>0</v>
      </c>
      <c r="CH246" s="3">
        <f t="shared" si="256"/>
        <v>277</v>
      </c>
      <c r="CI246" s="3">
        <f t="shared" si="256"/>
        <v>0</v>
      </c>
      <c r="CJ246" s="3">
        <f t="shared" si="256"/>
        <v>0</v>
      </c>
      <c r="CK246" s="3">
        <f t="shared" si="256"/>
        <v>0</v>
      </c>
      <c r="CL246" s="3">
        <f t="shared" si="256"/>
        <v>0</v>
      </c>
      <c r="CM246" s="3">
        <f t="shared" si="256"/>
        <v>0</v>
      </c>
      <c r="CN246" s="3">
        <f t="shared" si="256"/>
        <v>0</v>
      </c>
      <c r="CO246" s="3">
        <f t="shared" si="256"/>
        <v>0</v>
      </c>
      <c r="CP246" s="3">
        <f t="shared" si="256"/>
        <v>0</v>
      </c>
      <c r="CQ246" s="3">
        <f t="shared" si="256"/>
        <v>0</v>
      </c>
      <c r="CR246" s="3">
        <f t="shared" si="256"/>
        <v>0</v>
      </c>
      <c r="CS246" s="3">
        <f t="shared" si="256"/>
        <v>0</v>
      </c>
      <c r="CT246" s="3">
        <f t="shared" si="256"/>
        <v>0</v>
      </c>
      <c r="CU246" s="3">
        <f t="shared" si="256"/>
        <v>0</v>
      </c>
      <c r="CV246" s="3">
        <f t="shared" si="256"/>
        <v>0</v>
      </c>
      <c r="CW246" s="3">
        <f t="shared" si="256"/>
        <v>0</v>
      </c>
      <c r="CX246" s="3">
        <f t="shared" si="256"/>
        <v>0</v>
      </c>
      <c r="CY246" s="3">
        <f t="shared" si="256"/>
        <v>0</v>
      </c>
      <c r="CZ246" s="3">
        <f t="shared" si="256"/>
        <v>0</v>
      </c>
      <c r="DA246" s="3">
        <f t="shared" si="256"/>
        <v>0</v>
      </c>
      <c r="DB246" s="3">
        <f t="shared" si="256"/>
        <v>0</v>
      </c>
      <c r="DC246" s="3">
        <f t="shared" si="256"/>
        <v>0</v>
      </c>
      <c r="DD246" s="3">
        <f t="shared" si="256"/>
        <v>0</v>
      </c>
      <c r="DE246" s="3">
        <f t="shared" si="256"/>
        <v>0</v>
      </c>
      <c r="DF246" s="3">
        <f t="shared" si="256"/>
        <v>0</v>
      </c>
      <c r="DG246" s="4">
        <f t="shared" ref="DG246:EL246" si="257">DG255</f>
        <v>2867.33</v>
      </c>
      <c r="DH246" s="4">
        <f t="shared" si="257"/>
        <v>1974.98</v>
      </c>
      <c r="DI246" s="4">
        <f t="shared" si="257"/>
        <v>0</v>
      </c>
      <c r="DJ246" s="4">
        <f t="shared" si="257"/>
        <v>0</v>
      </c>
      <c r="DK246" s="4">
        <f t="shared" si="257"/>
        <v>892.35</v>
      </c>
      <c r="DL246" s="4">
        <f t="shared" si="257"/>
        <v>0</v>
      </c>
      <c r="DM246" s="4">
        <f t="shared" si="257"/>
        <v>17.396700000000003</v>
      </c>
      <c r="DN246" s="4">
        <f t="shared" si="257"/>
        <v>0</v>
      </c>
      <c r="DO246" s="4">
        <f t="shared" si="257"/>
        <v>0</v>
      </c>
      <c r="DP246" s="4">
        <f t="shared" si="257"/>
        <v>696.03</v>
      </c>
      <c r="DQ246" s="4">
        <f t="shared" si="257"/>
        <v>446.18</v>
      </c>
      <c r="DR246" s="4">
        <f t="shared" si="257"/>
        <v>0</v>
      </c>
      <c r="DS246" s="4">
        <f t="shared" si="257"/>
        <v>0</v>
      </c>
      <c r="DT246" s="4">
        <f t="shared" si="257"/>
        <v>2867.33</v>
      </c>
      <c r="DU246" s="4">
        <f t="shared" si="257"/>
        <v>1974.98</v>
      </c>
      <c r="DV246" s="4">
        <f t="shared" si="257"/>
        <v>0</v>
      </c>
      <c r="DW246" s="4">
        <f t="shared" si="257"/>
        <v>0</v>
      </c>
      <c r="DX246" s="4">
        <f t="shared" si="257"/>
        <v>892.35</v>
      </c>
      <c r="DY246" s="4">
        <f t="shared" si="257"/>
        <v>0</v>
      </c>
      <c r="DZ246" s="4">
        <f t="shared" si="257"/>
        <v>17.396700000000003</v>
      </c>
      <c r="EA246" s="4">
        <f t="shared" si="257"/>
        <v>0</v>
      </c>
      <c r="EB246" s="4">
        <f t="shared" si="257"/>
        <v>0</v>
      </c>
      <c r="EC246" s="4">
        <f t="shared" si="257"/>
        <v>696.03</v>
      </c>
      <c r="ED246" s="4">
        <f t="shared" si="257"/>
        <v>446.18</v>
      </c>
      <c r="EE246" s="4">
        <f t="shared" si="257"/>
        <v>0</v>
      </c>
      <c r="EF246" s="4">
        <f t="shared" si="257"/>
        <v>0</v>
      </c>
      <c r="EG246" s="4">
        <f t="shared" si="257"/>
        <v>0</v>
      </c>
      <c r="EH246" s="4">
        <f t="shared" si="257"/>
        <v>0</v>
      </c>
      <c r="EI246" s="4">
        <f t="shared" si="257"/>
        <v>0</v>
      </c>
      <c r="EJ246" s="4">
        <f t="shared" si="257"/>
        <v>12697.05</v>
      </c>
      <c r="EK246" s="4">
        <f t="shared" si="257"/>
        <v>12697.05</v>
      </c>
      <c r="EL246" s="4">
        <f t="shared" si="257"/>
        <v>0</v>
      </c>
      <c r="EM246" s="4">
        <f t="shared" ref="EM246:FR246" si="258">EM255</f>
        <v>0</v>
      </c>
      <c r="EN246" s="4">
        <f t="shared" si="258"/>
        <v>1974.98</v>
      </c>
      <c r="EO246" s="4">
        <f t="shared" si="258"/>
        <v>1974.98</v>
      </c>
      <c r="EP246" s="4">
        <f t="shared" si="258"/>
        <v>0</v>
      </c>
      <c r="EQ246" s="4">
        <f t="shared" si="258"/>
        <v>1974.98</v>
      </c>
      <c r="ER246" s="4">
        <f t="shared" si="258"/>
        <v>0</v>
      </c>
      <c r="ES246" s="4">
        <f t="shared" si="258"/>
        <v>0</v>
      </c>
      <c r="ET246" s="4">
        <f t="shared" si="258"/>
        <v>0</v>
      </c>
      <c r="EU246" s="4">
        <f t="shared" si="258"/>
        <v>0</v>
      </c>
      <c r="EV246" s="4">
        <f t="shared" si="258"/>
        <v>0</v>
      </c>
      <c r="EW246" s="4">
        <f t="shared" si="258"/>
        <v>0</v>
      </c>
      <c r="EX246" s="4">
        <f t="shared" si="258"/>
        <v>0</v>
      </c>
      <c r="EY246" s="4">
        <f t="shared" si="258"/>
        <v>0</v>
      </c>
      <c r="EZ246" s="4">
        <f t="shared" si="258"/>
        <v>0</v>
      </c>
      <c r="FA246" s="4">
        <f t="shared" si="258"/>
        <v>0</v>
      </c>
      <c r="FB246" s="4">
        <f t="shared" si="258"/>
        <v>0</v>
      </c>
      <c r="FC246" s="4">
        <f t="shared" si="258"/>
        <v>0</v>
      </c>
      <c r="FD246" s="4">
        <f t="shared" si="258"/>
        <v>0</v>
      </c>
      <c r="FE246" s="4">
        <f t="shared" si="258"/>
        <v>0</v>
      </c>
      <c r="FF246" s="4">
        <f t="shared" si="258"/>
        <v>0</v>
      </c>
      <c r="FG246" s="4">
        <f t="shared" si="258"/>
        <v>0</v>
      </c>
      <c r="FH246" s="4">
        <f t="shared" si="258"/>
        <v>0</v>
      </c>
      <c r="FI246" s="4">
        <f t="shared" si="258"/>
        <v>0</v>
      </c>
      <c r="FJ246" s="4">
        <f t="shared" si="258"/>
        <v>0</v>
      </c>
      <c r="FK246" s="4">
        <f t="shared" si="258"/>
        <v>0</v>
      </c>
      <c r="FL246" s="4">
        <f t="shared" si="258"/>
        <v>0</v>
      </c>
      <c r="FM246" s="4">
        <f t="shared" si="258"/>
        <v>0</v>
      </c>
      <c r="FN246" s="4">
        <f t="shared" si="258"/>
        <v>0</v>
      </c>
      <c r="FO246" s="4">
        <f t="shared" si="258"/>
        <v>0</v>
      </c>
      <c r="FP246" s="4">
        <f t="shared" si="258"/>
        <v>0</v>
      </c>
      <c r="FQ246" s="4">
        <f t="shared" si="258"/>
        <v>0</v>
      </c>
      <c r="FR246" s="4">
        <f t="shared" si="258"/>
        <v>0</v>
      </c>
      <c r="FS246" s="4">
        <f t="shared" ref="FS246:GX246" si="259">FS255</f>
        <v>12697.05</v>
      </c>
      <c r="FT246" s="4">
        <f t="shared" si="259"/>
        <v>12697.05</v>
      </c>
      <c r="FU246" s="4">
        <f t="shared" si="259"/>
        <v>0</v>
      </c>
      <c r="FV246" s="4">
        <f t="shared" si="259"/>
        <v>0</v>
      </c>
      <c r="FW246" s="4">
        <f t="shared" si="259"/>
        <v>1974.98</v>
      </c>
      <c r="FX246" s="4">
        <f t="shared" si="259"/>
        <v>1974.98</v>
      </c>
      <c r="FY246" s="4">
        <f t="shared" si="259"/>
        <v>0</v>
      </c>
      <c r="FZ246" s="4">
        <f t="shared" si="259"/>
        <v>1974.98</v>
      </c>
      <c r="GA246" s="4">
        <f t="shared" si="259"/>
        <v>0</v>
      </c>
      <c r="GB246" s="4">
        <f t="shared" si="259"/>
        <v>0</v>
      </c>
      <c r="GC246" s="4">
        <f t="shared" si="259"/>
        <v>0</v>
      </c>
      <c r="GD246" s="4">
        <f t="shared" si="259"/>
        <v>0</v>
      </c>
      <c r="GE246" s="4">
        <f t="shared" si="259"/>
        <v>0</v>
      </c>
      <c r="GF246" s="4">
        <f t="shared" si="259"/>
        <v>0</v>
      </c>
      <c r="GG246" s="4">
        <f t="shared" si="259"/>
        <v>0</v>
      </c>
      <c r="GH246" s="4">
        <f t="shared" si="259"/>
        <v>0</v>
      </c>
      <c r="GI246" s="4">
        <f t="shared" si="259"/>
        <v>0</v>
      </c>
      <c r="GJ246" s="4">
        <f t="shared" si="259"/>
        <v>0</v>
      </c>
      <c r="GK246" s="4">
        <f t="shared" si="259"/>
        <v>0</v>
      </c>
      <c r="GL246" s="4">
        <f t="shared" si="259"/>
        <v>0</v>
      </c>
      <c r="GM246" s="4">
        <f t="shared" si="259"/>
        <v>0</v>
      </c>
      <c r="GN246" s="4">
        <f t="shared" si="259"/>
        <v>0</v>
      </c>
      <c r="GO246" s="4">
        <f t="shared" si="259"/>
        <v>0</v>
      </c>
      <c r="GP246" s="4">
        <f t="shared" si="259"/>
        <v>0</v>
      </c>
      <c r="GQ246" s="4">
        <f t="shared" si="259"/>
        <v>0</v>
      </c>
      <c r="GR246" s="4">
        <f t="shared" si="259"/>
        <v>0</v>
      </c>
      <c r="GS246" s="4">
        <f t="shared" si="259"/>
        <v>0</v>
      </c>
      <c r="GT246" s="4">
        <f t="shared" si="259"/>
        <v>0</v>
      </c>
      <c r="GU246" s="4">
        <f t="shared" si="259"/>
        <v>0</v>
      </c>
      <c r="GV246" s="4">
        <f t="shared" si="259"/>
        <v>0</v>
      </c>
      <c r="GW246" s="4">
        <f t="shared" si="259"/>
        <v>0</v>
      </c>
      <c r="GX246" s="4">
        <f t="shared" si="259"/>
        <v>0</v>
      </c>
    </row>
    <row r="248" spans="1:255" x14ac:dyDescent="0.2">
      <c r="A248" s="2">
        <v>17</v>
      </c>
      <c r="B248" s="2">
        <v>1</v>
      </c>
      <c r="C248" s="2"/>
      <c r="D248" s="2"/>
      <c r="E248" s="2" t="s">
        <v>374</v>
      </c>
      <c r="F248" s="2" t="s">
        <v>375</v>
      </c>
      <c r="G248" s="2" t="s">
        <v>376</v>
      </c>
      <c r="H248" s="2" t="s">
        <v>377</v>
      </c>
      <c r="I248" s="2">
        <v>16.89</v>
      </c>
      <c r="J248" s="2">
        <v>0</v>
      </c>
      <c r="K248" s="2"/>
      <c r="L248" s="2"/>
      <c r="M248" s="2"/>
      <c r="N248" s="2"/>
      <c r="O248" s="2">
        <f>0</f>
        <v>0</v>
      </c>
      <c r="P248" s="2">
        <f>0</f>
        <v>0</v>
      </c>
      <c r="Q248" s="2">
        <f>0</f>
        <v>0</v>
      </c>
      <c r="R248" s="2">
        <f>0</f>
        <v>0</v>
      </c>
      <c r="S248" s="2">
        <f>0</f>
        <v>0</v>
      </c>
      <c r="T248" s="2">
        <f>0</f>
        <v>0</v>
      </c>
      <c r="U248" s="2">
        <f>0</f>
        <v>0</v>
      </c>
      <c r="V248" s="2">
        <f>0</f>
        <v>0</v>
      </c>
      <c r="W248" s="2">
        <f>0</f>
        <v>0</v>
      </c>
      <c r="X248" s="2">
        <f>0</f>
        <v>0</v>
      </c>
      <c r="Y248" s="2">
        <f>0</f>
        <v>0</v>
      </c>
      <c r="Z248" s="2"/>
      <c r="AA248" s="2">
        <v>16687810</v>
      </c>
      <c r="AB248" s="2">
        <f>ROUND((AK248),6)</f>
        <v>42.98</v>
      </c>
      <c r="AC248" s="2">
        <f>0</f>
        <v>0</v>
      </c>
      <c r="AD248" s="2">
        <f>0</f>
        <v>0</v>
      </c>
      <c r="AE248" s="2">
        <f>0</f>
        <v>0</v>
      </c>
      <c r="AF248" s="2">
        <f>0</f>
        <v>0</v>
      </c>
      <c r="AG248" s="2">
        <f>0</f>
        <v>0</v>
      </c>
      <c r="AH248" s="2">
        <f>0</f>
        <v>0</v>
      </c>
      <c r="AI248" s="2">
        <f>0</f>
        <v>0</v>
      </c>
      <c r="AJ248" s="2">
        <f>0</f>
        <v>0</v>
      </c>
      <c r="AK248" s="2">
        <v>42.98</v>
      </c>
      <c r="AL248" s="2">
        <v>0</v>
      </c>
      <c r="AM248" s="2">
        <v>0</v>
      </c>
      <c r="AN248" s="2">
        <v>0</v>
      </c>
      <c r="AO248" s="2">
        <v>0</v>
      </c>
      <c r="AP248" s="2">
        <v>0</v>
      </c>
      <c r="AQ248" s="2">
        <v>0</v>
      </c>
      <c r="AR248" s="2">
        <v>0</v>
      </c>
      <c r="AS248" s="2">
        <v>0</v>
      </c>
      <c r="AT248" s="2">
        <v>0</v>
      </c>
      <c r="AU248" s="2">
        <v>0</v>
      </c>
      <c r="AV248" s="2">
        <v>1</v>
      </c>
      <c r="AW248" s="2">
        <v>1</v>
      </c>
      <c r="AX248" s="2"/>
      <c r="AY248" s="2"/>
      <c r="AZ248" s="2">
        <v>1</v>
      </c>
      <c r="BA248" s="2">
        <v>1</v>
      </c>
      <c r="BB248" s="2">
        <v>1</v>
      </c>
      <c r="BC248" s="2">
        <v>1</v>
      </c>
      <c r="BD248" s="2" t="s">
        <v>6</v>
      </c>
      <c r="BE248" s="2" t="s">
        <v>6</v>
      </c>
      <c r="BF248" s="2" t="s">
        <v>6</v>
      </c>
      <c r="BG248" s="2" t="s">
        <v>6</v>
      </c>
      <c r="BH248" s="2">
        <v>0</v>
      </c>
      <c r="BI248" s="2">
        <v>1</v>
      </c>
      <c r="BJ248" s="2" t="s">
        <v>378</v>
      </c>
      <c r="BK248" s="2"/>
      <c r="BL248" s="2"/>
      <c r="BM248" s="2">
        <v>700004</v>
      </c>
      <c r="BN248" s="2">
        <v>0</v>
      </c>
      <c r="BO248" s="2" t="s">
        <v>6</v>
      </c>
      <c r="BP248" s="2">
        <v>0</v>
      </c>
      <c r="BQ248" s="2">
        <v>19</v>
      </c>
      <c r="BR248" s="2">
        <v>0</v>
      </c>
      <c r="BS248" s="2">
        <v>1</v>
      </c>
      <c r="BT248" s="2">
        <v>1</v>
      </c>
      <c r="BU248" s="2">
        <v>1</v>
      </c>
      <c r="BV248" s="2">
        <v>1</v>
      </c>
      <c r="BW248" s="2">
        <v>1</v>
      </c>
      <c r="BX248" s="2">
        <v>1</v>
      </c>
      <c r="BY248" s="2" t="s">
        <v>6</v>
      </c>
      <c r="BZ248" s="2">
        <v>0</v>
      </c>
      <c r="CA248" s="2">
        <v>0</v>
      </c>
      <c r="CB248" s="2"/>
      <c r="CC248" s="2"/>
      <c r="CD248" s="2"/>
      <c r="CE248" s="2"/>
      <c r="CF248" s="2">
        <v>0</v>
      </c>
      <c r="CG248" s="2">
        <v>0</v>
      </c>
      <c r="CH248" s="2"/>
      <c r="CI248" s="2"/>
      <c r="CJ248" s="2"/>
      <c r="CK248" s="2"/>
      <c r="CL248" s="2"/>
      <c r="CM248" s="2">
        <v>0</v>
      </c>
      <c r="CN248" s="2" t="s">
        <v>6</v>
      </c>
      <c r="CO248" s="2">
        <v>0</v>
      </c>
      <c r="CP248" s="2">
        <f>AB248*AZ248</f>
        <v>42.98</v>
      </c>
      <c r="CQ248" s="2">
        <v>0</v>
      </c>
      <c r="CR248" s="2">
        <v>0</v>
      </c>
      <c r="CS248" s="2">
        <v>0</v>
      </c>
      <c r="CT248" s="2">
        <v>0</v>
      </c>
      <c r="CU248" s="2">
        <v>0</v>
      </c>
      <c r="CV248" s="2">
        <v>0</v>
      </c>
      <c r="CW248" s="2">
        <v>0</v>
      </c>
      <c r="CX248" s="2">
        <v>0</v>
      </c>
      <c r="CY248" s="2">
        <v>0</v>
      </c>
      <c r="CZ248" s="2">
        <v>0</v>
      </c>
      <c r="DA248" s="2"/>
      <c r="DB248" s="2"/>
      <c r="DC248" s="2" t="s">
        <v>6</v>
      </c>
      <c r="DD248" s="2" t="s">
        <v>6</v>
      </c>
      <c r="DE248" s="2" t="s">
        <v>6</v>
      </c>
      <c r="DF248" s="2" t="s">
        <v>6</v>
      </c>
      <c r="DG248" s="2" t="s">
        <v>6</v>
      </c>
      <c r="DH248" s="2" t="s">
        <v>6</v>
      </c>
      <c r="DI248" s="2" t="s">
        <v>6</v>
      </c>
      <c r="DJ248" s="2" t="s">
        <v>6</v>
      </c>
      <c r="DK248" s="2" t="s">
        <v>6</v>
      </c>
      <c r="DL248" s="2" t="s">
        <v>6</v>
      </c>
      <c r="DM248" s="2" t="s">
        <v>6</v>
      </c>
      <c r="DN248" s="2">
        <v>0</v>
      </c>
      <c r="DO248" s="2">
        <v>0</v>
      </c>
      <c r="DP248" s="2">
        <v>1</v>
      </c>
      <c r="DQ248" s="2">
        <v>1</v>
      </c>
      <c r="DR248" s="2"/>
      <c r="DS248" s="2"/>
      <c r="DT248" s="2"/>
      <c r="DU248" s="2">
        <v>1013</v>
      </c>
      <c r="DV248" s="2" t="s">
        <v>377</v>
      </c>
      <c r="DW248" s="2" t="s">
        <v>377</v>
      </c>
      <c r="DX248" s="2">
        <v>1</v>
      </c>
      <c r="DY248" s="2"/>
      <c r="DZ248" s="2"/>
      <c r="EA248" s="2"/>
      <c r="EB248" s="2"/>
      <c r="EC248" s="2"/>
      <c r="ED248" s="2"/>
      <c r="EE248" s="2">
        <v>16510675</v>
      </c>
      <c r="EF248" s="2">
        <v>19</v>
      </c>
      <c r="EG248" s="2" t="s">
        <v>379</v>
      </c>
      <c r="EH248" s="2">
        <v>0</v>
      </c>
      <c r="EI248" s="2" t="s">
        <v>6</v>
      </c>
      <c r="EJ248" s="2">
        <v>1</v>
      </c>
      <c r="EK248" s="2">
        <v>700004</v>
      </c>
      <c r="EL248" s="2" t="s">
        <v>380</v>
      </c>
      <c r="EM248" s="2" t="s">
        <v>381</v>
      </c>
      <c r="EN248" s="2"/>
      <c r="EO248" s="2" t="s">
        <v>6</v>
      </c>
      <c r="EP248" s="2"/>
      <c r="EQ248" s="2">
        <v>0</v>
      </c>
      <c r="ER248" s="2">
        <v>0</v>
      </c>
      <c r="ES248" s="2">
        <v>0</v>
      </c>
      <c r="ET248" s="2">
        <v>0</v>
      </c>
      <c r="EU248" s="2">
        <v>0</v>
      </c>
      <c r="EV248" s="2">
        <v>0</v>
      </c>
      <c r="EW248" s="2">
        <v>0</v>
      </c>
      <c r="EX248" s="2">
        <v>0</v>
      </c>
      <c r="EY248" s="2">
        <v>0</v>
      </c>
      <c r="EZ248" s="2"/>
      <c r="FA248" s="2"/>
      <c r="FB248" s="2"/>
      <c r="FC248" s="2"/>
      <c r="FD248" s="2"/>
      <c r="FE248" s="2"/>
      <c r="FF248" s="2"/>
      <c r="FG248" s="2"/>
      <c r="FH248" s="2"/>
      <c r="FI248" s="2"/>
      <c r="FJ248" s="2"/>
      <c r="FK248" s="2"/>
      <c r="FL248" s="2"/>
      <c r="FM248" s="2"/>
      <c r="FN248" s="2"/>
      <c r="FO248" s="2"/>
      <c r="FP248" s="2"/>
      <c r="FQ248" s="2">
        <v>0</v>
      </c>
      <c r="FR248" s="2">
        <f t="shared" ref="FR248:FR253" si="260">ROUND(IF(AND(BH248=3,BI248=3),P248,0),2)</f>
        <v>0</v>
      </c>
      <c r="FS248" s="2">
        <v>0</v>
      </c>
      <c r="FT248" s="2"/>
      <c r="FU248" s="2"/>
      <c r="FV248" s="2"/>
      <c r="FW248" s="2"/>
      <c r="FX248" s="2">
        <v>0</v>
      </c>
      <c r="FY248" s="2">
        <v>0</v>
      </c>
      <c r="FZ248" s="2"/>
      <c r="GA248" s="2" t="s">
        <v>6</v>
      </c>
      <c r="GB248" s="2"/>
      <c r="GC248" s="2"/>
      <c r="GD248" s="2">
        <v>0</v>
      </c>
      <c r="GE248" s="2"/>
      <c r="GF248" s="2">
        <v>811861299</v>
      </c>
      <c r="GG248" s="2">
        <v>2</v>
      </c>
      <c r="GH248" s="2">
        <v>1</v>
      </c>
      <c r="GI248" s="2">
        <v>-2</v>
      </c>
      <c r="GJ248" s="2">
        <v>2</v>
      </c>
      <c r="GK248" s="2">
        <f>ROUND(R248*(R12)/100,2)</f>
        <v>0</v>
      </c>
      <c r="GL248" s="2">
        <f t="shared" ref="GL248:GL253" si="261">ROUND(IF(AND(BH248=3,BI248=3,FS248&lt;&gt;0),P248,0),2)</f>
        <v>0</v>
      </c>
      <c r="GM248" s="2">
        <f>ROUND(CP248*I248,2)</f>
        <v>725.93</v>
      </c>
      <c r="GN248" s="2">
        <f>IF(OR(BI248=0,BI248=1),ROUND(CP248*I248,2),0)</f>
        <v>725.93</v>
      </c>
      <c r="GO248" s="2">
        <f>IF(BI248=2,ROUND(CP248*I248,2),0)</f>
        <v>0</v>
      </c>
      <c r="GP248" s="2">
        <f>IF(BI248=4,ROUND(CP248*I248,2)+GX248,0)</f>
        <v>0</v>
      </c>
      <c r="GQ248" s="2"/>
      <c r="GR248" s="2">
        <v>0</v>
      </c>
      <c r="GS248" s="2">
        <v>3</v>
      </c>
      <c r="GT248" s="2"/>
      <c r="GU248" s="2" t="s">
        <v>6</v>
      </c>
      <c r="GV248" s="2">
        <f>0</f>
        <v>0</v>
      </c>
      <c r="GW248" s="2">
        <v>1</v>
      </c>
      <c r="GX248" s="2">
        <f t="shared" ref="GX248:GX253" si="262">ROUND(GV248*GW248*I248,2)</f>
        <v>0</v>
      </c>
      <c r="GY248" s="2">
        <v>0</v>
      </c>
      <c r="GZ248" s="2">
        <v>0</v>
      </c>
      <c r="HA248" s="2">
        <v>0</v>
      </c>
      <c r="HB248" s="2">
        <v>0</v>
      </c>
      <c r="HC248" s="2"/>
      <c r="HD248" s="2"/>
      <c r="HE248" s="2"/>
      <c r="HF248" s="2"/>
      <c r="HG248" s="2"/>
      <c r="HH248" s="2"/>
      <c r="HI248" s="2"/>
      <c r="HJ248" s="2"/>
      <c r="HK248" s="2"/>
      <c r="HL248" s="2"/>
      <c r="HM248" s="2"/>
      <c r="HN248" s="2"/>
      <c r="HO248" s="2"/>
      <c r="HP248" s="2"/>
      <c r="HQ248" s="2"/>
      <c r="HR248" s="2"/>
      <c r="HS248" s="2"/>
      <c r="HT248" s="2"/>
      <c r="HU248" s="2"/>
      <c r="HV248" s="2"/>
      <c r="HW248" s="2"/>
      <c r="HX248" s="2"/>
      <c r="HY248" s="2"/>
      <c r="HZ248" s="2"/>
      <c r="IA248" s="2"/>
      <c r="IB248" s="2"/>
      <c r="IC248" s="2"/>
      <c r="ID248" s="2"/>
      <c r="IE248" s="2"/>
      <c r="IF248" s="2"/>
      <c r="IG248" s="2"/>
      <c r="IH248" s="2"/>
      <c r="II248" s="2"/>
      <c r="IJ248" s="2"/>
      <c r="IK248" s="2">
        <v>0</v>
      </c>
      <c r="IL248" s="2"/>
      <c r="IM248" s="2"/>
      <c r="IN248" s="2"/>
      <c r="IO248" s="2"/>
      <c r="IP248" s="2"/>
      <c r="IQ248" s="2"/>
      <c r="IR248" s="2"/>
      <c r="IS248" s="2"/>
      <c r="IT248" s="2"/>
      <c r="IU248" s="2"/>
    </row>
    <row r="249" spans="1:255" x14ac:dyDescent="0.2">
      <c r="A249">
        <v>17</v>
      </c>
      <c r="B249">
        <v>1</v>
      </c>
      <c r="E249" t="s">
        <v>374</v>
      </c>
      <c r="F249" t="s">
        <v>375</v>
      </c>
      <c r="G249" t="s">
        <v>376</v>
      </c>
      <c r="H249" t="s">
        <v>377</v>
      </c>
      <c r="I249">
        <v>16.89</v>
      </c>
      <c r="J249">
        <v>0</v>
      </c>
      <c r="O249">
        <f>0</f>
        <v>0</v>
      </c>
      <c r="P249">
        <f>0</f>
        <v>0</v>
      </c>
      <c r="Q249">
        <f>0</f>
        <v>0</v>
      </c>
      <c r="R249">
        <f>0</f>
        <v>0</v>
      </c>
      <c r="S249">
        <f>0</f>
        <v>0</v>
      </c>
      <c r="T249">
        <f>0</f>
        <v>0</v>
      </c>
      <c r="U249">
        <f>0</f>
        <v>0</v>
      </c>
      <c r="V249">
        <f>0</f>
        <v>0</v>
      </c>
      <c r="W249">
        <f>0</f>
        <v>0</v>
      </c>
      <c r="X249">
        <f>0</f>
        <v>0</v>
      </c>
      <c r="Y249">
        <f>0</f>
        <v>0</v>
      </c>
      <c r="AA249">
        <v>16687824</v>
      </c>
      <c r="AB249">
        <f>ROUND((AK249),6)</f>
        <v>42.98</v>
      </c>
      <c r="AC249">
        <f>0</f>
        <v>0</v>
      </c>
      <c r="AD249">
        <f>0</f>
        <v>0</v>
      </c>
      <c r="AE249">
        <f>0</f>
        <v>0</v>
      </c>
      <c r="AF249">
        <f>0</f>
        <v>0</v>
      </c>
      <c r="AG249">
        <f>0</f>
        <v>0</v>
      </c>
      <c r="AH249">
        <f>0</f>
        <v>0</v>
      </c>
      <c r="AI249">
        <f>0</f>
        <v>0</v>
      </c>
      <c r="AJ249">
        <f>0</f>
        <v>0</v>
      </c>
      <c r="AK249">
        <v>42.98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1</v>
      </c>
      <c r="AW249">
        <v>1</v>
      </c>
      <c r="AZ249">
        <v>7.13</v>
      </c>
      <c r="BA249">
        <v>1</v>
      </c>
      <c r="BB249">
        <v>1</v>
      </c>
      <c r="BC249">
        <v>1</v>
      </c>
      <c r="BD249" t="s">
        <v>6</v>
      </c>
      <c r="BE249" t="s">
        <v>6</v>
      </c>
      <c r="BF249" t="s">
        <v>6</v>
      </c>
      <c r="BG249" t="s">
        <v>6</v>
      </c>
      <c r="BH249">
        <v>0</v>
      </c>
      <c r="BI249">
        <v>1</v>
      </c>
      <c r="BJ249" t="s">
        <v>378</v>
      </c>
      <c r="BM249">
        <v>700004</v>
      </c>
      <c r="BN249">
        <v>0</v>
      </c>
      <c r="BO249" t="s">
        <v>6</v>
      </c>
      <c r="BP249">
        <v>0</v>
      </c>
      <c r="BQ249">
        <v>19</v>
      </c>
      <c r="BR249">
        <v>0</v>
      </c>
      <c r="BS249">
        <v>1</v>
      </c>
      <c r="BT249">
        <v>1</v>
      </c>
      <c r="BU249">
        <v>1</v>
      </c>
      <c r="BV249">
        <v>1</v>
      </c>
      <c r="BW249">
        <v>1</v>
      </c>
      <c r="BX249">
        <v>1</v>
      </c>
      <c r="BY249" t="s">
        <v>6</v>
      </c>
      <c r="BZ249">
        <v>0</v>
      </c>
      <c r="CA249">
        <v>0</v>
      </c>
      <c r="CF249">
        <v>0</v>
      </c>
      <c r="CG249">
        <v>0</v>
      </c>
      <c r="CM249">
        <v>0</v>
      </c>
      <c r="CN249" t="s">
        <v>6</v>
      </c>
      <c r="CO249">
        <v>0</v>
      </c>
      <c r="CP249">
        <f>AB249*AZ249</f>
        <v>306.44739999999996</v>
      </c>
      <c r="CQ249">
        <v>0</v>
      </c>
      <c r="CR249">
        <v>0</v>
      </c>
      <c r="CS249">
        <v>0</v>
      </c>
      <c r="CT249">
        <v>0</v>
      </c>
      <c r="CU249">
        <v>0</v>
      </c>
      <c r="CV249">
        <v>0</v>
      </c>
      <c r="CW249">
        <v>0</v>
      </c>
      <c r="CX249">
        <v>0</v>
      </c>
      <c r="CY249">
        <v>0</v>
      </c>
      <c r="CZ249">
        <v>0</v>
      </c>
      <c r="DC249" t="s">
        <v>6</v>
      </c>
      <c r="DD249" t="s">
        <v>6</v>
      </c>
      <c r="DE249" t="s">
        <v>6</v>
      </c>
      <c r="DF249" t="s">
        <v>6</v>
      </c>
      <c r="DG249" t="s">
        <v>6</v>
      </c>
      <c r="DH249" t="s">
        <v>6</v>
      </c>
      <c r="DI249" t="s">
        <v>6</v>
      </c>
      <c r="DJ249" t="s">
        <v>6</v>
      </c>
      <c r="DK249" t="s">
        <v>6</v>
      </c>
      <c r="DL249" t="s">
        <v>6</v>
      </c>
      <c r="DM249" t="s">
        <v>6</v>
      </c>
      <c r="DN249">
        <v>0</v>
      </c>
      <c r="DO249">
        <v>0</v>
      </c>
      <c r="DP249">
        <v>1</v>
      </c>
      <c r="DQ249">
        <v>1</v>
      </c>
      <c r="DU249">
        <v>1013</v>
      </c>
      <c r="DV249" t="s">
        <v>377</v>
      </c>
      <c r="DW249" t="s">
        <v>377</v>
      </c>
      <c r="DX249">
        <v>1</v>
      </c>
      <c r="EE249">
        <v>16510675</v>
      </c>
      <c r="EF249">
        <v>19</v>
      </c>
      <c r="EG249" t="s">
        <v>379</v>
      </c>
      <c r="EH249">
        <v>0</v>
      </c>
      <c r="EI249" t="s">
        <v>6</v>
      </c>
      <c r="EJ249">
        <v>1</v>
      </c>
      <c r="EK249">
        <v>700004</v>
      </c>
      <c r="EL249" t="s">
        <v>380</v>
      </c>
      <c r="EM249" t="s">
        <v>381</v>
      </c>
      <c r="EO249" t="s">
        <v>6</v>
      </c>
      <c r="EQ249">
        <v>0</v>
      </c>
      <c r="ER249">
        <v>0</v>
      </c>
      <c r="ES249">
        <v>0</v>
      </c>
      <c r="ET249">
        <v>0</v>
      </c>
      <c r="EU249">
        <v>0</v>
      </c>
      <c r="EV249">
        <v>0</v>
      </c>
      <c r="EW249">
        <v>0</v>
      </c>
      <c r="EX249">
        <v>0</v>
      </c>
      <c r="EY249">
        <v>0</v>
      </c>
      <c r="FQ249">
        <v>0</v>
      </c>
      <c r="FR249">
        <f t="shared" si="260"/>
        <v>0</v>
      </c>
      <c r="FS249">
        <v>0</v>
      </c>
      <c r="FX249">
        <v>0</v>
      </c>
      <c r="FY249">
        <v>0</v>
      </c>
      <c r="GA249" t="s">
        <v>6</v>
      </c>
      <c r="GD249">
        <v>0</v>
      </c>
      <c r="GF249">
        <v>811861299</v>
      </c>
      <c r="GG249">
        <v>1</v>
      </c>
      <c r="GH249">
        <v>1</v>
      </c>
      <c r="GI249">
        <v>4</v>
      </c>
      <c r="GJ249">
        <v>2</v>
      </c>
      <c r="GK249">
        <f>ROUND(R249*(S12)/100,2)</f>
        <v>0</v>
      </c>
      <c r="GL249">
        <f t="shared" si="261"/>
        <v>0</v>
      </c>
      <c r="GM249">
        <f>ROUND(CP249*I249,2)</f>
        <v>5175.8999999999996</v>
      </c>
      <c r="GN249">
        <f>IF(OR(BI249=0,BI249=1),ROUND(CP249*I249,2),0)</f>
        <v>5175.8999999999996</v>
      </c>
      <c r="GO249">
        <f>IF(BI249=2,ROUND(CP249*I249,2),0)</f>
        <v>0</v>
      </c>
      <c r="GP249">
        <f>IF(BI249=4,ROUND(CP249*I249,2)+GX249,0)</f>
        <v>0</v>
      </c>
      <c r="GR249">
        <v>0</v>
      </c>
      <c r="GS249">
        <v>3</v>
      </c>
      <c r="GU249" t="s">
        <v>6</v>
      </c>
      <c r="GV249">
        <f>0</f>
        <v>0</v>
      </c>
      <c r="GW249">
        <v>1</v>
      </c>
      <c r="GX249">
        <f t="shared" si="262"/>
        <v>0</v>
      </c>
      <c r="GY249">
        <v>0</v>
      </c>
      <c r="GZ249">
        <v>0</v>
      </c>
      <c r="HA249">
        <v>0</v>
      </c>
      <c r="HB249">
        <v>0</v>
      </c>
      <c r="IK249">
        <v>0</v>
      </c>
    </row>
    <row r="250" spans="1:255" x14ac:dyDescent="0.2">
      <c r="A250" s="2">
        <v>17</v>
      </c>
      <c r="B250" s="2">
        <v>1</v>
      </c>
      <c r="C250" s="2"/>
      <c r="D250" s="2"/>
      <c r="E250" s="2" t="s">
        <v>382</v>
      </c>
      <c r="F250" s="2" t="s">
        <v>383</v>
      </c>
      <c r="G250" s="2" t="s">
        <v>384</v>
      </c>
      <c r="H250" s="2" t="s">
        <v>377</v>
      </c>
      <c r="I250" s="2">
        <v>16.89</v>
      </c>
      <c r="J250" s="2">
        <v>0</v>
      </c>
      <c r="K250" s="2"/>
      <c r="L250" s="2"/>
      <c r="M250" s="2"/>
      <c r="N250" s="2"/>
      <c r="O250" s="2">
        <f>0</f>
        <v>0</v>
      </c>
      <c r="P250" s="2">
        <f>0</f>
        <v>0</v>
      </c>
      <c r="Q250" s="2">
        <f>0</f>
        <v>0</v>
      </c>
      <c r="R250" s="2">
        <f>0</f>
        <v>0</v>
      </c>
      <c r="S250" s="2">
        <f>0</f>
        <v>0</v>
      </c>
      <c r="T250" s="2">
        <f>0</f>
        <v>0</v>
      </c>
      <c r="U250" s="2">
        <f>0</f>
        <v>0</v>
      </c>
      <c r="V250" s="2">
        <f>0</f>
        <v>0</v>
      </c>
      <c r="W250" s="2">
        <f>0</f>
        <v>0</v>
      </c>
      <c r="X250" s="2">
        <f>0</f>
        <v>0</v>
      </c>
      <c r="Y250" s="2">
        <f>0</f>
        <v>0</v>
      </c>
      <c r="Z250" s="2"/>
      <c r="AA250" s="2">
        <v>16687810</v>
      </c>
      <c r="AB250" s="2">
        <f>ROUND((AK250),6)</f>
        <v>29.16</v>
      </c>
      <c r="AC250" s="2">
        <f>0</f>
        <v>0</v>
      </c>
      <c r="AD250" s="2">
        <f>0</f>
        <v>0</v>
      </c>
      <c r="AE250" s="2">
        <f>0</f>
        <v>0</v>
      </c>
      <c r="AF250" s="2">
        <f>0</f>
        <v>0</v>
      </c>
      <c r="AG250" s="2">
        <f>0</f>
        <v>0</v>
      </c>
      <c r="AH250" s="2">
        <f>0</f>
        <v>0</v>
      </c>
      <c r="AI250" s="2">
        <f>0</f>
        <v>0</v>
      </c>
      <c r="AJ250" s="2">
        <f>0</f>
        <v>0</v>
      </c>
      <c r="AK250" s="2">
        <v>29.16</v>
      </c>
      <c r="AL250" s="2">
        <v>0</v>
      </c>
      <c r="AM250" s="2">
        <v>0</v>
      </c>
      <c r="AN250" s="2">
        <v>0</v>
      </c>
      <c r="AO250" s="2">
        <v>0</v>
      </c>
      <c r="AP250" s="2">
        <v>0</v>
      </c>
      <c r="AQ250" s="2">
        <v>0</v>
      </c>
      <c r="AR250" s="2">
        <v>0</v>
      </c>
      <c r="AS250" s="2">
        <v>0</v>
      </c>
      <c r="AT250" s="2">
        <v>0</v>
      </c>
      <c r="AU250" s="2">
        <v>0</v>
      </c>
      <c r="AV250" s="2">
        <v>1</v>
      </c>
      <c r="AW250" s="2">
        <v>1</v>
      </c>
      <c r="AX250" s="2"/>
      <c r="AY250" s="2"/>
      <c r="AZ250" s="2">
        <v>1</v>
      </c>
      <c r="BA250" s="2">
        <v>1</v>
      </c>
      <c r="BB250" s="2">
        <v>1</v>
      </c>
      <c r="BC250" s="2">
        <v>1</v>
      </c>
      <c r="BD250" s="2" t="s">
        <v>6</v>
      </c>
      <c r="BE250" s="2" t="s">
        <v>6</v>
      </c>
      <c r="BF250" s="2" t="s">
        <v>6</v>
      </c>
      <c r="BG250" s="2" t="s">
        <v>6</v>
      </c>
      <c r="BH250" s="2">
        <v>0</v>
      </c>
      <c r="BI250" s="2">
        <v>1</v>
      </c>
      <c r="BJ250" s="2" t="s">
        <v>385</v>
      </c>
      <c r="BK250" s="2"/>
      <c r="BL250" s="2"/>
      <c r="BM250" s="2">
        <v>700005</v>
      </c>
      <c r="BN250" s="2">
        <v>0</v>
      </c>
      <c r="BO250" s="2" t="s">
        <v>6</v>
      </c>
      <c r="BP250" s="2">
        <v>0</v>
      </c>
      <c r="BQ250" s="2">
        <v>10</v>
      </c>
      <c r="BR250" s="2">
        <v>0</v>
      </c>
      <c r="BS250" s="2">
        <v>1</v>
      </c>
      <c r="BT250" s="2">
        <v>1</v>
      </c>
      <c r="BU250" s="2">
        <v>1</v>
      </c>
      <c r="BV250" s="2">
        <v>1</v>
      </c>
      <c r="BW250" s="2">
        <v>1</v>
      </c>
      <c r="BX250" s="2">
        <v>1</v>
      </c>
      <c r="BY250" s="2" t="s">
        <v>6</v>
      </c>
      <c r="BZ250" s="2">
        <v>0</v>
      </c>
      <c r="CA250" s="2">
        <v>0</v>
      </c>
      <c r="CB250" s="2"/>
      <c r="CC250" s="2"/>
      <c r="CD250" s="2"/>
      <c r="CE250" s="2"/>
      <c r="CF250" s="2">
        <v>0</v>
      </c>
      <c r="CG250" s="2">
        <v>0</v>
      </c>
      <c r="CH250" s="2"/>
      <c r="CI250" s="2"/>
      <c r="CJ250" s="2"/>
      <c r="CK250" s="2"/>
      <c r="CL250" s="2"/>
      <c r="CM250" s="2">
        <v>0</v>
      </c>
      <c r="CN250" s="2" t="s">
        <v>6</v>
      </c>
      <c r="CO250" s="2">
        <v>0</v>
      </c>
      <c r="CP250" s="2">
        <f>AB250*AZ250</f>
        <v>29.16</v>
      </c>
      <c r="CQ250" s="2">
        <v>0</v>
      </c>
      <c r="CR250" s="2">
        <v>0</v>
      </c>
      <c r="CS250" s="2">
        <v>0</v>
      </c>
      <c r="CT250" s="2">
        <v>0</v>
      </c>
      <c r="CU250" s="2">
        <v>0</v>
      </c>
      <c r="CV250" s="2">
        <v>0</v>
      </c>
      <c r="CW250" s="2">
        <v>0</v>
      </c>
      <c r="CX250" s="2">
        <v>0</v>
      </c>
      <c r="CY250" s="2">
        <v>0</v>
      </c>
      <c r="CZ250" s="2">
        <v>0</v>
      </c>
      <c r="DA250" s="2"/>
      <c r="DB250" s="2"/>
      <c r="DC250" s="2" t="s">
        <v>6</v>
      </c>
      <c r="DD250" s="2" t="s">
        <v>6</v>
      </c>
      <c r="DE250" s="2" t="s">
        <v>6</v>
      </c>
      <c r="DF250" s="2" t="s">
        <v>6</v>
      </c>
      <c r="DG250" s="2" t="s">
        <v>6</v>
      </c>
      <c r="DH250" s="2" t="s">
        <v>6</v>
      </c>
      <c r="DI250" s="2" t="s">
        <v>6</v>
      </c>
      <c r="DJ250" s="2" t="s">
        <v>6</v>
      </c>
      <c r="DK250" s="2" t="s">
        <v>6</v>
      </c>
      <c r="DL250" s="2" t="s">
        <v>6</v>
      </c>
      <c r="DM250" s="2" t="s">
        <v>6</v>
      </c>
      <c r="DN250" s="2">
        <v>0</v>
      </c>
      <c r="DO250" s="2">
        <v>0</v>
      </c>
      <c r="DP250" s="2">
        <v>1</v>
      </c>
      <c r="DQ250" s="2">
        <v>1</v>
      </c>
      <c r="DR250" s="2"/>
      <c r="DS250" s="2"/>
      <c r="DT250" s="2"/>
      <c r="DU250" s="2">
        <v>1013</v>
      </c>
      <c r="DV250" s="2" t="s">
        <v>377</v>
      </c>
      <c r="DW250" s="2" t="s">
        <v>377</v>
      </c>
      <c r="DX250" s="2">
        <v>1</v>
      </c>
      <c r="DY250" s="2"/>
      <c r="DZ250" s="2"/>
      <c r="EA250" s="2"/>
      <c r="EB250" s="2"/>
      <c r="EC250" s="2"/>
      <c r="ED250" s="2"/>
      <c r="EE250" s="2">
        <v>16510679</v>
      </c>
      <c r="EF250" s="2">
        <v>10</v>
      </c>
      <c r="EG250" s="2" t="s">
        <v>386</v>
      </c>
      <c r="EH250" s="2">
        <v>0</v>
      </c>
      <c r="EI250" s="2" t="s">
        <v>6</v>
      </c>
      <c r="EJ250" s="2">
        <v>1</v>
      </c>
      <c r="EK250" s="2">
        <v>700005</v>
      </c>
      <c r="EL250" s="2" t="s">
        <v>387</v>
      </c>
      <c r="EM250" s="2" t="s">
        <v>388</v>
      </c>
      <c r="EN250" s="2"/>
      <c r="EO250" s="2" t="s">
        <v>6</v>
      </c>
      <c r="EP250" s="2"/>
      <c r="EQ250" s="2">
        <v>0</v>
      </c>
      <c r="ER250" s="2">
        <v>0</v>
      </c>
      <c r="ES250" s="2">
        <v>0</v>
      </c>
      <c r="ET250" s="2">
        <v>0</v>
      </c>
      <c r="EU250" s="2">
        <v>0</v>
      </c>
      <c r="EV250" s="2">
        <v>0</v>
      </c>
      <c r="EW250" s="2">
        <v>0</v>
      </c>
      <c r="EX250" s="2">
        <v>0</v>
      </c>
      <c r="EY250" s="2">
        <v>0</v>
      </c>
      <c r="EZ250" s="2"/>
      <c r="FA250" s="2"/>
      <c r="FB250" s="2"/>
      <c r="FC250" s="2"/>
      <c r="FD250" s="2"/>
      <c r="FE250" s="2"/>
      <c r="FF250" s="2"/>
      <c r="FG250" s="2"/>
      <c r="FH250" s="2"/>
      <c r="FI250" s="2"/>
      <c r="FJ250" s="2"/>
      <c r="FK250" s="2"/>
      <c r="FL250" s="2"/>
      <c r="FM250" s="2"/>
      <c r="FN250" s="2"/>
      <c r="FO250" s="2"/>
      <c r="FP250" s="2"/>
      <c r="FQ250" s="2">
        <v>0</v>
      </c>
      <c r="FR250" s="2">
        <f t="shared" si="260"/>
        <v>0</v>
      </c>
      <c r="FS250" s="2">
        <v>0</v>
      </c>
      <c r="FT250" s="2"/>
      <c r="FU250" s="2"/>
      <c r="FV250" s="2"/>
      <c r="FW250" s="2"/>
      <c r="FX250" s="2">
        <v>0</v>
      </c>
      <c r="FY250" s="2">
        <v>0</v>
      </c>
      <c r="FZ250" s="2"/>
      <c r="GA250" s="2" t="s">
        <v>6</v>
      </c>
      <c r="GB250" s="2"/>
      <c r="GC250" s="2"/>
      <c r="GD250" s="2">
        <v>0</v>
      </c>
      <c r="GE250" s="2"/>
      <c r="GF250" s="2">
        <v>869693667</v>
      </c>
      <c r="GG250" s="2">
        <v>2</v>
      </c>
      <c r="GH250" s="2">
        <v>1</v>
      </c>
      <c r="GI250" s="2">
        <v>-2</v>
      </c>
      <c r="GJ250" s="2">
        <v>2</v>
      </c>
      <c r="GK250" s="2">
        <f>ROUND(R250*(R12)/100,2)</f>
        <v>0</v>
      </c>
      <c r="GL250" s="2">
        <f t="shared" si="261"/>
        <v>0</v>
      </c>
      <c r="GM250" s="2">
        <f>ROUND(CP250*I250,2)</f>
        <v>492.51</v>
      </c>
      <c r="GN250" s="2">
        <f>IF(OR(BI250=0,BI250=1),ROUND(CP250*I250,2),0)</f>
        <v>492.51</v>
      </c>
      <c r="GO250" s="2">
        <f>IF(BI250=2,ROUND(CP250*I250,2),0)</f>
        <v>0</v>
      </c>
      <c r="GP250" s="2">
        <f>IF(BI250=4,ROUND(CP250*I250,2)+GX250,0)</f>
        <v>0</v>
      </c>
      <c r="GQ250" s="2"/>
      <c r="GR250" s="2">
        <v>0</v>
      </c>
      <c r="GS250" s="2">
        <v>3</v>
      </c>
      <c r="GT250" s="2"/>
      <c r="GU250" s="2" t="s">
        <v>6</v>
      </c>
      <c r="GV250" s="2">
        <f>0</f>
        <v>0</v>
      </c>
      <c r="GW250" s="2">
        <v>1</v>
      </c>
      <c r="GX250" s="2">
        <f t="shared" si="262"/>
        <v>0</v>
      </c>
      <c r="GY250" s="2">
        <v>0</v>
      </c>
      <c r="GZ250" s="2">
        <v>0</v>
      </c>
      <c r="HA250" s="2">
        <v>0</v>
      </c>
      <c r="HB250" s="2">
        <v>0</v>
      </c>
      <c r="HC250" s="2"/>
      <c r="HD250" s="2"/>
      <c r="HE250" s="2"/>
      <c r="HF250" s="2"/>
      <c r="HG250" s="2"/>
      <c r="HH250" s="2"/>
      <c r="HI250" s="2"/>
      <c r="HJ250" s="2"/>
      <c r="HK250" s="2"/>
      <c r="HL250" s="2"/>
      <c r="HM250" s="2"/>
      <c r="HN250" s="2"/>
      <c r="HO250" s="2"/>
      <c r="HP250" s="2"/>
      <c r="HQ250" s="2"/>
      <c r="HR250" s="2"/>
      <c r="HS250" s="2"/>
      <c r="HT250" s="2"/>
      <c r="HU250" s="2"/>
      <c r="HV250" s="2"/>
      <c r="HW250" s="2"/>
      <c r="HX250" s="2"/>
      <c r="HY250" s="2"/>
      <c r="HZ250" s="2"/>
      <c r="IA250" s="2"/>
      <c r="IB250" s="2"/>
      <c r="IC250" s="2"/>
      <c r="ID250" s="2"/>
      <c r="IE250" s="2"/>
      <c r="IF250" s="2"/>
      <c r="IG250" s="2"/>
      <c r="IH250" s="2"/>
      <c r="II250" s="2"/>
      <c r="IJ250" s="2"/>
      <c r="IK250" s="2">
        <v>0</v>
      </c>
      <c r="IL250" s="2"/>
      <c r="IM250" s="2"/>
      <c r="IN250" s="2"/>
      <c r="IO250" s="2"/>
      <c r="IP250" s="2"/>
      <c r="IQ250" s="2"/>
      <c r="IR250" s="2"/>
      <c r="IS250" s="2"/>
      <c r="IT250" s="2"/>
      <c r="IU250" s="2"/>
    </row>
    <row r="251" spans="1:255" x14ac:dyDescent="0.2">
      <c r="A251">
        <v>17</v>
      </c>
      <c r="B251">
        <v>1</v>
      </c>
      <c r="E251" t="s">
        <v>382</v>
      </c>
      <c r="F251" t="s">
        <v>383</v>
      </c>
      <c r="G251" t="s">
        <v>384</v>
      </c>
      <c r="H251" t="s">
        <v>377</v>
      </c>
      <c r="I251">
        <v>16.89</v>
      </c>
      <c r="J251">
        <v>0</v>
      </c>
      <c r="O251">
        <f>0</f>
        <v>0</v>
      </c>
      <c r="P251">
        <f>0</f>
        <v>0</v>
      </c>
      <c r="Q251">
        <f>0</f>
        <v>0</v>
      </c>
      <c r="R251">
        <f>0</f>
        <v>0</v>
      </c>
      <c r="S251">
        <f>0</f>
        <v>0</v>
      </c>
      <c r="T251">
        <f>0</f>
        <v>0</v>
      </c>
      <c r="U251">
        <f>0</f>
        <v>0</v>
      </c>
      <c r="V251">
        <f>0</f>
        <v>0</v>
      </c>
      <c r="W251">
        <f>0</f>
        <v>0</v>
      </c>
      <c r="X251">
        <f>0</f>
        <v>0</v>
      </c>
      <c r="Y251">
        <f>0</f>
        <v>0</v>
      </c>
      <c r="AA251">
        <v>16687824</v>
      </c>
      <c r="AB251">
        <f>ROUND((AK251),6)</f>
        <v>29.16</v>
      </c>
      <c r="AC251">
        <f>0</f>
        <v>0</v>
      </c>
      <c r="AD251">
        <f>0</f>
        <v>0</v>
      </c>
      <c r="AE251">
        <f>0</f>
        <v>0</v>
      </c>
      <c r="AF251">
        <f>0</f>
        <v>0</v>
      </c>
      <c r="AG251">
        <f>0</f>
        <v>0</v>
      </c>
      <c r="AH251">
        <f>0</f>
        <v>0</v>
      </c>
      <c r="AI251">
        <f>0</f>
        <v>0</v>
      </c>
      <c r="AJ251">
        <f>0</f>
        <v>0</v>
      </c>
      <c r="AK251">
        <v>29.16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1</v>
      </c>
      <c r="AW251">
        <v>1</v>
      </c>
      <c r="AZ251">
        <v>7.13</v>
      </c>
      <c r="BA251">
        <v>1</v>
      </c>
      <c r="BB251">
        <v>1</v>
      </c>
      <c r="BC251">
        <v>1</v>
      </c>
      <c r="BD251" t="s">
        <v>6</v>
      </c>
      <c r="BE251" t="s">
        <v>6</v>
      </c>
      <c r="BF251" t="s">
        <v>6</v>
      </c>
      <c r="BG251" t="s">
        <v>6</v>
      </c>
      <c r="BH251">
        <v>0</v>
      </c>
      <c r="BI251">
        <v>1</v>
      </c>
      <c r="BJ251" t="s">
        <v>385</v>
      </c>
      <c r="BM251">
        <v>700005</v>
      </c>
      <c r="BN251">
        <v>0</v>
      </c>
      <c r="BO251" t="s">
        <v>6</v>
      </c>
      <c r="BP251">
        <v>0</v>
      </c>
      <c r="BQ251">
        <v>10</v>
      </c>
      <c r="BR251">
        <v>0</v>
      </c>
      <c r="BS251">
        <v>1</v>
      </c>
      <c r="BT251">
        <v>1</v>
      </c>
      <c r="BU251">
        <v>1</v>
      </c>
      <c r="BV251">
        <v>1</v>
      </c>
      <c r="BW251">
        <v>1</v>
      </c>
      <c r="BX251">
        <v>1</v>
      </c>
      <c r="BY251" t="s">
        <v>6</v>
      </c>
      <c r="BZ251">
        <v>0</v>
      </c>
      <c r="CA251">
        <v>0</v>
      </c>
      <c r="CF251">
        <v>0</v>
      </c>
      <c r="CG251">
        <v>0</v>
      </c>
      <c r="CM251">
        <v>0</v>
      </c>
      <c r="CN251" t="s">
        <v>6</v>
      </c>
      <c r="CO251">
        <v>0</v>
      </c>
      <c r="CP251">
        <f>AB251*AZ251</f>
        <v>207.91079999999999</v>
      </c>
      <c r="CQ251">
        <v>0</v>
      </c>
      <c r="CR251">
        <v>0</v>
      </c>
      <c r="CS251">
        <v>0</v>
      </c>
      <c r="CT251">
        <v>0</v>
      </c>
      <c r="CU251">
        <v>0</v>
      </c>
      <c r="CV251">
        <v>0</v>
      </c>
      <c r="CW251">
        <v>0</v>
      </c>
      <c r="CX251">
        <v>0</v>
      </c>
      <c r="CY251">
        <v>0</v>
      </c>
      <c r="CZ251">
        <v>0</v>
      </c>
      <c r="DC251" t="s">
        <v>6</v>
      </c>
      <c r="DD251" t="s">
        <v>6</v>
      </c>
      <c r="DE251" t="s">
        <v>6</v>
      </c>
      <c r="DF251" t="s">
        <v>6</v>
      </c>
      <c r="DG251" t="s">
        <v>6</v>
      </c>
      <c r="DH251" t="s">
        <v>6</v>
      </c>
      <c r="DI251" t="s">
        <v>6</v>
      </c>
      <c r="DJ251" t="s">
        <v>6</v>
      </c>
      <c r="DK251" t="s">
        <v>6</v>
      </c>
      <c r="DL251" t="s">
        <v>6</v>
      </c>
      <c r="DM251" t="s">
        <v>6</v>
      </c>
      <c r="DN251">
        <v>0</v>
      </c>
      <c r="DO251">
        <v>0</v>
      </c>
      <c r="DP251">
        <v>1</v>
      </c>
      <c r="DQ251">
        <v>1</v>
      </c>
      <c r="DU251">
        <v>1013</v>
      </c>
      <c r="DV251" t="s">
        <v>377</v>
      </c>
      <c r="DW251" t="s">
        <v>377</v>
      </c>
      <c r="DX251">
        <v>1</v>
      </c>
      <c r="EE251">
        <v>16510679</v>
      </c>
      <c r="EF251">
        <v>10</v>
      </c>
      <c r="EG251" t="s">
        <v>386</v>
      </c>
      <c r="EH251">
        <v>0</v>
      </c>
      <c r="EI251" t="s">
        <v>6</v>
      </c>
      <c r="EJ251">
        <v>1</v>
      </c>
      <c r="EK251">
        <v>700005</v>
      </c>
      <c r="EL251" t="s">
        <v>387</v>
      </c>
      <c r="EM251" t="s">
        <v>388</v>
      </c>
      <c r="EO251" t="s">
        <v>6</v>
      </c>
      <c r="EQ251">
        <v>0</v>
      </c>
      <c r="ER251">
        <v>0</v>
      </c>
      <c r="ES251">
        <v>0</v>
      </c>
      <c r="ET251">
        <v>0</v>
      </c>
      <c r="EU251">
        <v>0</v>
      </c>
      <c r="EV251">
        <v>0</v>
      </c>
      <c r="EW251">
        <v>0</v>
      </c>
      <c r="EX251">
        <v>0</v>
      </c>
      <c r="EY251">
        <v>0</v>
      </c>
      <c r="FQ251">
        <v>0</v>
      </c>
      <c r="FR251">
        <f t="shared" si="260"/>
        <v>0</v>
      </c>
      <c r="FS251">
        <v>0</v>
      </c>
      <c r="FX251">
        <v>0</v>
      </c>
      <c r="FY251">
        <v>0</v>
      </c>
      <c r="GA251" t="s">
        <v>6</v>
      </c>
      <c r="GD251">
        <v>0</v>
      </c>
      <c r="GF251">
        <v>869693667</v>
      </c>
      <c r="GG251">
        <v>1</v>
      </c>
      <c r="GH251">
        <v>1</v>
      </c>
      <c r="GI251">
        <v>4</v>
      </c>
      <c r="GJ251">
        <v>2</v>
      </c>
      <c r="GK251">
        <f>ROUND(R251*(S12)/100,2)</f>
        <v>0</v>
      </c>
      <c r="GL251">
        <f t="shared" si="261"/>
        <v>0</v>
      </c>
      <c r="GM251">
        <f>ROUND(CP251*I251,2)</f>
        <v>3511.61</v>
      </c>
      <c r="GN251">
        <f>IF(OR(BI251=0,BI251=1),ROUND(CP251*I251,2),0)</f>
        <v>3511.61</v>
      </c>
      <c r="GO251">
        <f>IF(BI251=2,ROUND(CP251*I251,2),0)</f>
        <v>0</v>
      </c>
      <c r="GP251">
        <f>IF(BI251=4,ROUND(CP251*I251,2)+GX251,0)</f>
        <v>0</v>
      </c>
      <c r="GR251">
        <v>0</v>
      </c>
      <c r="GS251">
        <v>3</v>
      </c>
      <c r="GU251" t="s">
        <v>6</v>
      </c>
      <c r="GV251">
        <f>0</f>
        <v>0</v>
      </c>
      <c r="GW251">
        <v>1</v>
      </c>
      <c r="GX251">
        <f t="shared" si="262"/>
        <v>0</v>
      </c>
      <c r="GY251">
        <v>0</v>
      </c>
      <c r="GZ251">
        <v>0</v>
      </c>
      <c r="HA251">
        <v>0</v>
      </c>
      <c r="HB251">
        <v>0</v>
      </c>
      <c r="IK251">
        <v>0</v>
      </c>
    </row>
    <row r="252" spans="1:255" x14ac:dyDescent="0.2">
      <c r="A252" s="2">
        <v>17</v>
      </c>
      <c r="B252" s="2">
        <v>1</v>
      </c>
      <c r="C252" s="2">
        <f>ROW(SmtRes!A432)</f>
        <v>432</v>
      </c>
      <c r="D252" s="2">
        <f>ROW(EtalonRes!A400)</f>
        <v>400</v>
      </c>
      <c r="E252" s="2" t="s">
        <v>389</v>
      </c>
      <c r="F252" s="2" t="s">
        <v>390</v>
      </c>
      <c r="G252" s="2" t="s">
        <v>391</v>
      </c>
      <c r="H252" s="2" t="s">
        <v>46</v>
      </c>
      <c r="I252" s="2">
        <v>16.89</v>
      </c>
      <c r="J252" s="2">
        <v>0</v>
      </c>
      <c r="K252" s="2"/>
      <c r="L252" s="2"/>
      <c r="M252" s="2"/>
      <c r="N252" s="2"/>
      <c r="O252" s="2">
        <f>ROUND(CP252,2)</f>
        <v>402.15</v>
      </c>
      <c r="P252" s="2">
        <f>ROUND(CQ252*I252,2)</f>
        <v>277</v>
      </c>
      <c r="Q252" s="2">
        <f>ROUND(CR252*I252,2)</f>
        <v>0</v>
      </c>
      <c r="R252" s="2">
        <f>ROUND(CS252*I252,2)</f>
        <v>0</v>
      </c>
      <c r="S252" s="2">
        <f>ROUND(CT252*I252,2)</f>
        <v>125.15</v>
      </c>
      <c r="T252" s="2">
        <f>ROUND(CU252*I252,2)</f>
        <v>0</v>
      </c>
      <c r="U252" s="2">
        <f>CV252*I252</f>
        <v>17.396700000000003</v>
      </c>
      <c r="V252" s="2">
        <f>CW252*I252</f>
        <v>0</v>
      </c>
      <c r="W252" s="2">
        <f>ROUND(CX252*I252,2)</f>
        <v>0</v>
      </c>
      <c r="X252" s="2">
        <f>ROUND(CY252,2)</f>
        <v>97.62</v>
      </c>
      <c r="Y252" s="2">
        <f>ROUND(CZ252,2)</f>
        <v>62.58</v>
      </c>
      <c r="Z252" s="2"/>
      <c r="AA252" s="2">
        <v>16687810</v>
      </c>
      <c r="AB252" s="2">
        <f>ROUND((AC252+AD252+AF252),6)</f>
        <v>23.81</v>
      </c>
      <c r="AC252" s="2">
        <f>ROUND((ES252),6)</f>
        <v>16.399999999999999</v>
      </c>
      <c r="AD252" s="2">
        <f>ROUND((((ET252)-(EU252))+AE252),6)</f>
        <v>0</v>
      </c>
      <c r="AE252" s="2">
        <f>ROUND((EU252),6)</f>
        <v>0</v>
      </c>
      <c r="AF252" s="2">
        <f>ROUND((EV252),6)</f>
        <v>7.41</v>
      </c>
      <c r="AG252" s="2">
        <f>ROUND((AP252),6)</f>
        <v>0</v>
      </c>
      <c r="AH252" s="2">
        <f>(EW252)</f>
        <v>1.03</v>
      </c>
      <c r="AI252" s="2">
        <f>(EX252)</f>
        <v>0</v>
      </c>
      <c r="AJ252" s="2">
        <f>ROUND((AS252),6)</f>
        <v>0</v>
      </c>
      <c r="AK252" s="2">
        <v>23.81</v>
      </c>
      <c r="AL252" s="2">
        <v>16.399999999999999</v>
      </c>
      <c r="AM252" s="2">
        <v>0</v>
      </c>
      <c r="AN252" s="2">
        <v>0</v>
      </c>
      <c r="AO252" s="2">
        <v>7.41</v>
      </c>
      <c r="AP252" s="2">
        <v>0</v>
      </c>
      <c r="AQ252" s="2">
        <v>1.03</v>
      </c>
      <c r="AR252" s="2">
        <v>0</v>
      </c>
      <c r="AS252" s="2">
        <v>0</v>
      </c>
      <c r="AT252" s="2">
        <v>78</v>
      </c>
      <c r="AU252" s="2">
        <v>50</v>
      </c>
      <c r="AV252" s="2">
        <v>1</v>
      </c>
      <c r="AW252" s="2">
        <v>1</v>
      </c>
      <c r="AX252" s="2"/>
      <c r="AY252" s="2"/>
      <c r="AZ252" s="2">
        <v>1</v>
      </c>
      <c r="BA252" s="2">
        <v>1</v>
      </c>
      <c r="BB252" s="2">
        <v>1</v>
      </c>
      <c r="BC252" s="2">
        <v>1</v>
      </c>
      <c r="BD252" s="2" t="s">
        <v>6</v>
      </c>
      <c r="BE252" s="2" t="s">
        <v>6</v>
      </c>
      <c r="BF252" s="2" t="s">
        <v>6</v>
      </c>
      <c r="BG252" s="2" t="s">
        <v>6</v>
      </c>
      <c r="BH252" s="2">
        <v>0</v>
      </c>
      <c r="BI252" s="2">
        <v>1</v>
      </c>
      <c r="BJ252" s="2" t="s">
        <v>392</v>
      </c>
      <c r="BK252" s="2"/>
      <c r="BL252" s="2"/>
      <c r="BM252" s="2">
        <v>69001</v>
      </c>
      <c r="BN252" s="2">
        <v>0</v>
      </c>
      <c r="BO252" s="2" t="s">
        <v>6</v>
      </c>
      <c r="BP252" s="2">
        <v>0</v>
      </c>
      <c r="BQ252" s="2">
        <v>6</v>
      </c>
      <c r="BR252" s="2">
        <v>0</v>
      </c>
      <c r="BS252" s="2">
        <v>1</v>
      </c>
      <c r="BT252" s="2">
        <v>1</v>
      </c>
      <c r="BU252" s="2">
        <v>1</v>
      </c>
      <c r="BV252" s="2">
        <v>1</v>
      </c>
      <c r="BW252" s="2">
        <v>1</v>
      </c>
      <c r="BX252" s="2">
        <v>1</v>
      </c>
      <c r="BY252" s="2" t="s">
        <v>6</v>
      </c>
      <c r="BZ252" s="2">
        <v>78</v>
      </c>
      <c r="CA252" s="2">
        <v>50</v>
      </c>
      <c r="CB252" s="2"/>
      <c r="CC252" s="2"/>
      <c r="CD252" s="2"/>
      <c r="CE252" s="2"/>
      <c r="CF252" s="2">
        <v>0</v>
      </c>
      <c r="CG252" s="2">
        <v>0</v>
      </c>
      <c r="CH252" s="2"/>
      <c r="CI252" s="2"/>
      <c r="CJ252" s="2"/>
      <c r="CK252" s="2"/>
      <c r="CL252" s="2"/>
      <c r="CM252" s="2">
        <v>0</v>
      </c>
      <c r="CN252" s="2" t="s">
        <v>6</v>
      </c>
      <c r="CO252" s="2">
        <v>0</v>
      </c>
      <c r="CP252" s="2">
        <f>(P252+Q252+S252)</f>
        <v>402.15</v>
      </c>
      <c r="CQ252" s="2">
        <f>AC252*BC252</f>
        <v>16.399999999999999</v>
      </c>
      <c r="CR252" s="2">
        <f>AD252*BB252</f>
        <v>0</v>
      </c>
      <c r="CS252" s="2">
        <f>AE252*BS252</f>
        <v>0</v>
      </c>
      <c r="CT252" s="2">
        <f>AF252*BA252</f>
        <v>7.41</v>
      </c>
      <c r="CU252" s="2">
        <f t="shared" ref="CU252:CX253" si="263">AG252</f>
        <v>0</v>
      </c>
      <c r="CV252" s="2">
        <f t="shared" si="263"/>
        <v>1.03</v>
      </c>
      <c r="CW252" s="2">
        <f t="shared" si="263"/>
        <v>0</v>
      </c>
      <c r="CX252" s="2">
        <f t="shared" si="263"/>
        <v>0</v>
      </c>
      <c r="CY252" s="2">
        <f>(((S252+R252)*AT252)/100)</f>
        <v>97.617000000000004</v>
      </c>
      <c r="CZ252" s="2">
        <f>(((S252+R252)*AU252)/100)</f>
        <v>62.575000000000003</v>
      </c>
      <c r="DA252" s="2"/>
      <c r="DB252" s="2"/>
      <c r="DC252" s="2" t="s">
        <v>6</v>
      </c>
      <c r="DD252" s="2" t="s">
        <v>6</v>
      </c>
      <c r="DE252" s="2" t="s">
        <v>6</v>
      </c>
      <c r="DF252" s="2" t="s">
        <v>6</v>
      </c>
      <c r="DG252" s="2" t="s">
        <v>6</v>
      </c>
      <c r="DH252" s="2" t="s">
        <v>6</v>
      </c>
      <c r="DI252" s="2" t="s">
        <v>6</v>
      </c>
      <c r="DJ252" s="2" t="s">
        <v>6</v>
      </c>
      <c r="DK252" s="2" t="s">
        <v>6</v>
      </c>
      <c r="DL252" s="2" t="s">
        <v>6</v>
      </c>
      <c r="DM252" s="2" t="s">
        <v>6</v>
      </c>
      <c r="DN252" s="2">
        <v>0</v>
      </c>
      <c r="DO252" s="2">
        <v>0</v>
      </c>
      <c r="DP252" s="2">
        <v>1</v>
      </c>
      <c r="DQ252" s="2">
        <v>1</v>
      </c>
      <c r="DR252" s="2"/>
      <c r="DS252" s="2"/>
      <c r="DT252" s="2"/>
      <c r="DU252" s="2">
        <v>1009</v>
      </c>
      <c r="DV252" s="2" t="s">
        <v>46</v>
      </c>
      <c r="DW252" s="2" t="s">
        <v>46</v>
      </c>
      <c r="DX252" s="2">
        <v>1000</v>
      </c>
      <c r="DY252" s="2"/>
      <c r="DZ252" s="2"/>
      <c r="EA252" s="2"/>
      <c r="EB252" s="2"/>
      <c r="EC252" s="2"/>
      <c r="ED252" s="2"/>
      <c r="EE252" s="2">
        <v>16510614</v>
      </c>
      <c r="EF252" s="2">
        <v>6</v>
      </c>
      <c r="EG252" s="2" t="s">
        <v>29</v>
      </c>
      <c r="EH252" s="2">
        <v>0</v>
      </c>
      <c r="EI252" s="2" t="s">
        <v>6</v>
      </c>
      <c r="EJ252" s="2">
        <v>1</v>
      </c>
      <c r="EK252" s="2">
        <v>69001</v>
      </c>
      <c r="EL252" s="2" t="s">
        <v>347</v>
      </c>
      <c r="EM252" s="2" t="s">
        <v>348</v>
      </c>
      <c r="EN252" s="2"/>
      <c r="EO252" s="2" t="s">
        <v>6</v>
      </c>
      <c r="EP252" s="2"/>
      <c r="EQ252" s="2">
        <v>0</v>
      </c>
      <c r="ER252" s="2">
        <v>23.81</v>
      </c>
      <c r="ES252" s="2">
        <v>16.399999999999999</v>
      </c>
      <c r="ET252" s="2">
        <v>0</v>
      </c>
      <c r="EU252" s="2">
        <v>0</v>
      </c>
      <c r="EV252" s="2">
        <v>7.41</v>
      </c>
      <c r="EW252" s="2">
        <v>1.03</v>
      </c>
      <c r="EX252" s="2">
        <v>0</v>
      </c>
      <c r="EY252" s="2">
        <v>0</v>
      </c>
      <c r="EZ252" s="2"/>
      <c r="FA252" s="2"/>
      <c r="FB252" s="2"/>
      <c r="FC252" s="2"/>
      <c r="FD252" s="2"/>
      <c r="FE252" s="2"/>
      <c r="FF252" s="2"/>
      <c r="FG252" s="2"/>
      <c r="FH252" s="2"/>
      <c r="FI252" s="2"/>
      <c r="FJ252" s="2"/>
      <c r="FK252" s="2"/>
      <c r="FL252" s="2"/>
      <c r="FM252" s="2"/>
      <c r="FN252" s="2"/>
      <c r="FO252" s="2"/>
      <c r="FP252" s="2"/>
      <c r="FQ252" s="2">
        <v>0</v>
      </c>
      <c r="FR252" s="2">
        <f t="shared" si="260"/>
        <v>0</v>
      </c>
      <c r="FS252" s="2">
        <v>0</v>
      </c>
      <c r="FT252" s="2"/>
      <c r="FU252" s="2"/>
      <c r="FV252" s="2"/>
      <c r="FW252" s="2"/>
      <c r="FX252" s="2">
        <v>78</v>
      </c>
      <c r="FY252" s="2">
        <v>50</v>
      </c>
      <c r="FZ252" s="2"/>
      <c r="GA252" s="2" t="s">
        <v>6</v>
      </c>
      <c r="GB252" s="2"/>
      <c r="GC252" s="2"/>
      <c r="GD252" s="2">
        <v>0</v>
      </c>
      <c r="GE252" s="2"/>
      <c r="GF252" s="2">
        <v>-38060493</v>
      </c>
      <c r="GG252" s="2">
        <v>2</v>
      </c>
      <c r="GH252" s="2">
        <v>1</v>
      </c>
      <c r="GI252" s="2">
        <v>-2</v>
      </c>
      <c r="GJ252" s="2">
        <v>0</v>
      </c>
      <c r="GK252" s="2">
        <f>ROUND(R252*(R12)/100,2)</f>
        <v>0</v>
      </c>
      <c r="GL252" s="2">
        <f t="shared" si="261"/>
        <v>0</v>
      </c>
      <c r="GM252" s="2">
        <f>ROUND(O252+X252+Y252+GK252,2)+GX252</f>
        <v>562.35</v>
      </c>
      <c r="GN252" s="2">
        <f>IF(OR(BI252=0,BI252=1),ROUND(O252+X252+Y252+GK252,2),0)</f>
        <v>562.35</v>
      </c>
      <c r="GO252" s="2">
        <f>IF(BI252=2,ROUND(O252+X252+Y252+GK252,2),0)</f>
        <v>0</v>
      </c>
      <c r="GP252" s="2">
        <f>IF(BI252=4,ROUND(O252+X252+Y252+GK252,2)+GX252,0)</f>
        <v>0</v>
      </c>
      <c r="GQ252" s="2"/>
      <c r="GR252" s="2">
        <v>0</v>
      </c>
      <c r="GS252" s="2">
        <v>3</v>
      </c>
      <c r="GT252" s="2">
        <v>0</v>
      </c>
      <c r="GU252" s="2" t="s">
        <v>6</v>
      </c>
      <c r="GV252" s="2">
        <f>ROUND(GT252,6)</f>
        <v>0</v>
      </c>
      <c r="GW252" s="2">
        <v>1</v>
      </c>
      <c r="GX252" s="2">
        <f t="shared" si="262"/>
        <v>0</v>
      </c>
      <c r="GY252" s="2"/>
      <c r="GZ252" s="2"/>
      <c r="HA252" s="2">
        <v>0</v>
      </c>
      <c r="HB252" s="2">
        <v>0</v>
      </c>
      <c r="HC252" s="2"/>
      <c r="HD252" s="2"/>
      <c r="HE252" s="2"/>
      <c r="HF252" s="2"/>
      <c r="HG252" s="2"/>
      <c r="HH252" s="2"/>
      <c r="HI252" s="2"/>
      <c r="HJ252" s="2"/>
      <c r="HK252" s="2"/>
      <c r="HL252" s="2"/>
      <c r="HM252" s="2"/>
      <c r="HN252" s="2"/>
      <c r="HO252" s="2"/>
      <c r="HP252" s="2"/>
      <c r="HQ252" s="2"/>
      <c r="HR252" s="2"/>
      <c r="HS252" s="2"/>
      <c r="HT252" s="2"/>
      <c r="HU252" s="2"/>
      <c r="HV252" s="2"/>
      <c r="HW252" s="2"/>
      <c r="HX252" s="2"/>
      <c r="HY252" s="2"/>
      <c r="HZ252" s="2"/>
      <c r="IA252" s="2"/>
      <c r="IB252" s="2"/>
      <c r="IC252" s="2"/>
      <c r="ID252" s="2"/>
      <c r="IE252" s="2"/>
      <c r="IF252" s="2"/>
      <c r="IG252" s="2"/>
      <c r="IH252" s="2"/>
      <c r="II252" s="2"/>
      <c r="IJ252" s="2"/>
      <c r="IK252" s="2">
        <v>0</v>
      </c>
      <c r="IL252" s="2"/>
      <c r="IM252" s="2"/>
      <c r="IN252" s="2"/>
      <c r="IO252" s="2"/>
      <c r="IP252" s="2"/>
      <c r="IQ252" s="2"/>
      <c r="IR252" s="2"/>
      <c r="IS252" s="2"/>
      <c r="IT252" s="2"/>
      <c r="IU252" s="2"/>
    </row>
    <row r="253" spans="1:255" x14ac:dyDescent="0.2">
      <c r="A253">
        <v>17</v>
      </c>
      <c r="B253">
        <v>1</v>
      </c>
      <c r="C253">
        <f>ROW(SmtRes!A434)</f>
        <v>434</v>
      </c>
      <c r="D253">
        <f>ROW(EtalonRes!A402)</f>
        <v>402</v>
      </c>
      <c r="E253" t="s">
        <v>389</v>
      </c>
      <c r="F253" t="s">
        <v>390</v>
      </c>
      <c r="G253" t="s">
        <v>391</v>
      </c>
      <c r="H253" t="s">
        <v>46</v>
      </c>
      <c r="I253">
        <v>16.89</v>
      </c>
      <c r="J253">
        <v>0</v>
      </c>
      <c r="O253">
        <f>ROUND(CP253,2)</f>
        <v>2867.33</v>
      </c>
      <c r="P253">
        <f>ROUND(CQ253*I253,2)</f>
        <v>1974.98</v>
      </c>
      <c r="Q253">
        <f>ROUND(CR253*I253,2)</f>
        <v>0</v>
      </c>
      <c r="R253">
        <f>ROUND(CS253*I253,2)</f>
        <v>0</v>
      </c>
      <c r="S253">
        <f>ROUND(CT253*I253,2)</f>
        <v>892.35</v>
      </c>
      <c r="T253">
        <f>ROUND(CU253*I253,2)</f>
        <v>0</v>
      </c>
      <c r="U253">
        <f>CV253*I253</f>
        <v>17.396700000000003</v>
      </c>
      <c r="V253">
        <f>CW253*I253</f>
        <v>0</v>
      </c>
      <c r="W253">
        <f>ROUND(CX253*I253,2)</f>
        <v>0</v>
      </c>
      <c r="X253">
        <f>ROUND(CY253,2)</f>
        <v>696.03</v>
      </c>
      <c r="Y253">
        <f>ROUND(CZ253,2)</f>
        <v>446.18</v>
      </c>
      <c r="AA253">
        <v>16687824</v>
      </c>
      <c r="AB253">
        <f>ROUND((AC253+AD253+AF253),6)</f>
        <v>23.81</v>
      </c>
      <c r="AC253">
        <f>ROUND((ES253),6)</f>
        <v>16.399999999999999</v>
      </c>
      <c r="AD253">
        <f>ROUND((((ET253)-(EU253))+AE253),6)</f>
        <v>0</v>
      </c>
      <c r="AE253">
        <f>ROUND((EU253),6)</f>
        <v>0</v>
      </c>
      <c r="AF253">
        <f>ROUND((EV253),6)</f>
        <v>7.41</v>
      </c>
      <c r="AG253">
        <f>ROUND((AP253),6)</f>
        <v>0</v>
      </c>
      <c r="AH253">
        <f>(EW253)</f>
        <v>1.03</v>
      </c>
      <c r="AI253">
        <f>(EX253)</f>
        <v>0</v>
      </c>
      <c r="AJ253">
        <f>ROUND((AS253),6)</f>
        <v>0</v>
      </c>
      <c r="AK253">
        <v>23.81</v>
      </c>
      <c r="AL253">
        <v>16.399999999999999</v>
      </c>
      <c r="AM253">
        <v>0</v>
      </c>
      <c r="AN253">
        <v>0</v>
      </c>
      <c r="AO253">
        <v>7.41</v>
      </c>
      <c r="AP253">
        <v>0</v>
      </c>
      <c r="AQ253">
        <v>1.03</v>
      </c>
      <c r="AR253">
        <v>0</v>
      </c>
      <c r="AS253">
        <v>0</v>
      </c>
      <c r="AT253">
        <v>78</v>
      </c>
      <c r="AU253">
        <v>50</v>
      </c>
      <c r="AV253">
        <v>1</v>
      </c>
      <c r="AW253">
        <v>1</v>
      </c>
      <c r="AZ253">
        <v>7.13</v>
      </c>
      <c r="BA253">
        <v>7.13</v>
      </c>
      <c r="BB253">
        <v>7.13</v>
      </c>
      <c r="BC253">
        <v>7.13</v>
      </c>
      <c r="BD253" t="s">
        <v>6</v>
      </c>
      <c r="BE253" t="s">
        <v>6</v>
      </c>
      <c r="BF253" t="s">
        <v>6</v>
      </c>
      <c r="BG253" t="s">
        <v>6</v>
      </c>
      <c r="BH253">
        <v>0</v>
      </c>
      <c r="BI253">
        <v>1</v>
      </c>
      <c r="BJ253" t="s">
        <v>392</v>
      </c>
      <c r="BM253">
        <v>69001</v>
      </c>
      <c r="BN253">
        <v>0</v>
      </c>
      <c r="BO253" t="s">
        <v>6</v>
      </c>
      <c r="BP253">
        <v>0</v>
      </c>
      <c r="BQ253">
        <v>6</v>
      </c>
      <c r="BR253">
        <v>0</v>
      </c>
      <c r="BS253">
        <v>7.13</v>
      </c>
      <c r="BT253">
        <v>1</v>
      </c>
      <c r="BU253">
        <v>1</v>
      </c>
      <c r="BV253">
        <v>1</v>
      </c>
      <c r="BW253">
        <v>1</v>
      </c>
      <c r="BX253">
        <v>1</v>
      </c>
      <c r="BY253" t="s">
        <v>6</v>
      </c>
      <c r="BZ253">
        <v>78</v>
      </c>
      <c r="CA253">
        <v>50</v>
      </c>
      <c r="CF253">
        <v>0</v>
      </c>
      <c r="CG253">
        <v>0</v>
      </c>
      <c r="CM253">
        <v>0</v>
      </c>
      <c r="CN253" t="s">
        <v>6</v>
      </c>
      <c r="CO253">
        <v>0</v>
      </c>
      <c r="CP253">
        <f>(P253+Q253+S253)</f>
        <v>2867.33</v>
      </c>
      <c r="CQ253">
        <f>AC253*BC253</f>
        <v>116.93199999999999</v>
      </c>
      <c r="CR253">
        <f>AD253*BB253</f>
        <v>0</v>
      </c>
      <c r="CS253">
        <f>AE253*BS253</f>
        <v>0</v>
      </c>
      <c r="CT253">
        <f>AF253*BA253</f>
        <v>52.833300000000001</v>
      </c>
      <c r="CU253">
        <f t="shared" si="263"/>
        <v>0</v>
      </c>
      <c r="CV253">
        <f t="shared" si="263"/>
        <v>1.03</v>
      </c>
      <c r="CW253">
        <f t="shared" si="263"/>
        <v>0</v>
      </c>
      <c r="CX253">
        <f t="shared" si="263"/>
        <v>0</v>
      </c>
      <c r="CY253">
        <f>(((S253+R253)*AT253)/100)</f>
        <v>696.03300000000002</v>
      </c>
      <c r="CZ253">
        <f>(((S253+R253)*AU253)/100)</f>
        <v>446.17500000000001</v>
      </c>
      <c r="DC253" t="s">
        <v>6</v>
      </c>
      <c r="DD253" t="s">
        <v>6</v>
      </c>
      <c r="DE253" t="s">
        <v>6</v>
      </c>
      <c r="DF253" t="s">
        <v>6</v>
      </c>
      <c r="DG253" t="s">
        <v>6</v>
      </c>
      <c r="DH253" t="s">
        <v>6</v>
      </c>
      <c r="DI253" t="s">
        <v>6</v>
      </c>
      <c r="DJ253" t="s">
        <v>6</v>
      </c>
      <c r="DK253" t="s">
        <v>6</v>
      </c>
      <c r="DL253" t="s">
        <v>6</v>
      </c>
      <c r="DM253" t="s">
        <v>6</v>
      </c>
      <c r="DN253">
        <v>0</v>
      </c>
      <c r="DO253">
        <v>0</v>
      </c>
      <c r="DP253">
        <v>1</v>
      </c>
      <c r="DQ253">
        <v>1</v>
      </c>
      <c r="DU253">
        <v>1009</v>
      </c>
      <c r="DV253" t="s">
        <v>46</v>
      </c>
      <c r="DW253" t="s">
        <v>46</v>
      </c>
      <c r="DX253">
        <v>1000</v>
      </c>
      <c r="EE253">
        <v>16510614</v>
      </c>
      <c r="EF253">
        <v>6</v>
      </c>
      <c r="EG253" t="s">
        <v>29</v>
      </c>
      <c r="EH253">
        <v>0</v>
      </c>
      <c r="EI253" t="s">
        <v>6</v>
      </c>
      <c r="EJ253">
        <v>1</v>
      </c>
      <c r="EK253">
        <v>69001</v>
      </c>
      <c r="EL253" t="s">
        <v>347</v>
      </c>
      <c r="EM253" t="s">
        <v>348</v>
      </c>
      <c r="EO253" t="s">
        <v>6</v>
      </c>
      <c r="EQ253">
        <v>0</v>
      </c>
      <c r="ER253">
        <v>23.81</v>
      </c>
      <c r="ES253">
        <v>16.399999999999999</v>
      </c>
      <c r="ET253">
        <v>0</v>
      </c>
      <c r="EU253">
        <v>0</v>
      </c>
      <c r="EV253">
        <v>7.41</v>
      </c>
      <c r="EW253">
        <v>1.03</v>
      </c>
      <c r="EX253">
        <v>0</v>
      </c>
      <c r="EY253">
        <v>0</v>
      </c>
      <c r="FQ253">
        <v>0</v>
      </c>
      <c r="FR253">
        <f t="shared" si="260"/>
        <v>0</v>
      </c>
      <c r="FS253">
        <v>0</v>
      </c>
      <c r="FX253">
        <v>78</v>
      </c>
      <c r="FY253">
        <v>50</v>
      </c>
      <c r="GA253" t="s">
        <v>6</v>
      </c>
      <c r="GD253">
        <v>0</v>
      </c>
      <c r="GF253">
        <v>-38060493</v>
      </c>
      <c r="GG253">
        <v>1</v>
      </c>
      <c r="GH253">
        <v>1</v>
      </c>
      <c r="GI253">
        <v>4</v>
      </c>
      <c r="GJ253">
        <v>0</v>
      </c>
      <c r="GK253">
        <f>ROUND(R253*(S12)/100,2)</f>
        <v>0</v>
      </c>
      <c r="GL253">
        <f t="shared" si="261"/>
        <v>0</v>
      </c>
      <c r="GM253">
        <f>ROUND(O253+X253+Y253+GK253,2)+GX253</f>
        <v>4009.54</v>
      </c>
      <c r="GN253">
        <f>IF(OR(BI253=0,BI253=1),ROUND(O253+X253+Y253+GK253,2),0)</f>
        <v>4009.54</v>
      </c>
      <c r="GO253">
        <f>IF(BI253=2,ROUND(O253+X253+Y253+GK253,2),0)</f>
        <v>0</v>
      </c>
      <c r="GP253">
        <f>IF(BI253=4,ROUND(O253+X253+Y253+GK253,2)+GX253,0)</f>
        <v>0</v>
      </c>
      <c r="GR253">
        <v>0</v>
      </c>
      <c r="GS253">
        <v>3</v>
      </c>
      <c r="GT253">
        <v>0</v>
      </c>
      <c r="GU253" t="s">
        <v>6</v>
      </c>
      <c r="GV253">
        <f>ROUND(GT253,6)</f>
        <v>0</v>
      </c>
      <c r="GW253">
        <v>1</v>
      </c>
      <c r="GX253">
        <f t="shared" si="262"/>
        <v>0</v>
      </c>
      <c r="HA253">
        <v>0</v>
      </c>
      <c r="HB253">
        <v>0</v>
      </c>
      <c r="IK253">
        <v>0</v>
      </c>
    </row>
    <row r="255" spans="1:255" x14ac:dyDescent="0.2">
      <c r="A255" s="3">
        <v>51</v>
      </c>
      <c r="B255" s="3">
        <f>B244</f>
        <v>1</v>
      </c>
      <c r="C255" s="3">
        <f>A244</f>
        <v>4</v>
      </c>
      <c r="D255" s="3">
        <f>ROW(A244)</f>
        <v>244</v>
      </c>
      <c r="E255" s="3"/>
      <c r="F255" s="3" t="str">
        <f>IF(F244&lt;&gt;"",F244,"")</f>
        <v>Новый раздел</v>
      </c>
      <c r="G255" s="3" t="str">
        <f>IF(G244&lt;&gt;"",G244,"")</f>
        <v>Раздел 3 Уборка и вывоз мусора</v>
      </c>
      <c r="H255" s="3">
        <v>0</v>
      </c>
      <c r="I255" s="3"/>
      <c r="J255" s="3"/>
      <c r="K255" s="3"/>
      <c r="L255" s="3"/>
      <c r="M255" s="3"/>
      <c r="N255" s="3"/>
      <c r="O255" s="3">
        <f t="shared" ref="O255:T255" si="264">ROUND(AB255,2)</f>
        <v>402.15</v>
      </c>
      <c r="P255" s="3">
        <f t="shared" si="264"/>
        <v>277</v>
      </c>
      <c r="Q255" s="3">
        <f t="shared" si="264"/>
        <v>0</v>
      </c>
      <c r="R255" s="3">
        <f t="shared" si="264"/>
        <v>0</v>
      </c>
      <c r="S255" s="3">
        <f t="shared" si="264"/>
        <v>125.15</v>
      </c>
      <c r="T255" s="3">
        <f t="shared" si="264"/>
        <v>0</v>
      </c>
      <c r="U255" s="3">
        <f>AH255</f>
        <v>17.396700000000003</v>
      </c>
      <c r="V255" s="3">
        <f>AI255</f>
        <v>0</v>
      </c>
      <c r="W255" s="3">
        <f>ROUND(AJ255,2)</f>
        <v>0</v>
      </c>
      <c r="X255" s="3">
        <f>ROUND(AK255,2)</f>
        <v>97.62</v>
      </c>
      <c r="Y255" s="3">
        <f>ROUND(AL255,2)</f>
        <v>62.58</v>
      </c>
      <c r="Z255" s="3"/>
      <c r="AA255" s="3"/>
      <c r="AB255" s="3">
        <f>ROUND(SUMIF(AA248:AA253,"=16687810",O248:O253),2)</f>
        <v>402.15</v>
      </c>
      <c r="AC255" s="3">
        <f>ROUND(SUMIF(AA248:AA253,"=16687810",P248:P253),2)</f>
        <v>277</v>
      </c>
      <c r="AD255" s="3">
        <f>ROUND(SUMIF(AA248:AA253,"=16687810",Q248:Q253),2)</f>
        <v>0</v>
      </c>
      <c r="AE255" s="3">
        <f>ROUND(SUMIF(AA248:AA253,"=16687810",R248:R253),2)</f>
        <v>0</v>
      </c>
      <c r="AF255" s="3">
        <f>ROUND(SUMIF(AA248:AA253,"=16687810",S248:S253),2)</f>
        <v>125.15</v>
      </c>
      <c r="AG255" s="3">
        <f>ROUND(SUMIF(AA248:AA253,"=16687810",T248:T253),2)</f>
        <v>0</v>
      </c>
      <c r="AH255" s="3">
        <f>SUMIF(AA248:AA253,"=16687810",U248:U253)</f>
        <v>17.396700000000003</v>
      </c>
      <c r="AI255" s="3">
        <f>SUMIF(AA248:AA253,"=16687810",V248:V253)</f>
        <v>0</v>
      </c>
      <c r="AJ255" s="3">
        <f>ROUND(SUMIF(AA248:AA253,"=16687810",W248:W253),2)</f>
        <v>0</v>
      </c>
      <c r="AK255" s="3">
        <f>ROUND(SUMIF(AA248:AA253,"=16687810",X248:X253),2)</f>
        <v>97.62</v>
      </c>
      <c r="AL255" s="3">
        <f>ROUND(SUMIF(AA248:AA253,"=16687810",Y248:Y253),2)</f>
        <v>62.58</v>
      </c>
      <c r="AM255" s="3"/>
      <c r="AN255" s="3"/>
      <c r="AO255" s="3">
        <f t="shared" ref="AO255:BC255" si="265">ROUND(BX255,2)</f>
        <v>0</v>
      </c>
      <c r="AP255" s="3">
        <f t="shared" si="265"/>
        <v>0</v>
      </c>
      <c r="AQ255" s="3">
        <f t="shared" si="265"/>
        <v>0</v>
      </c>
      <c r="AR255" s="3">
        <f t="shared" si="265"/>
        <v>1780.79</v>
      </c>
      <c r="AS255" s="3">
        <f t="shared" si="265"/>
        <v>1780.79</v>
      </c>
      <c r="AT255" s="3">
        <f t="shared" si="265"/>
        <v>0</v>
      </c>
      <c r="AU255" s="3">
        <f t="shared" si="265"/>
        <v>0</v>
      </c>
      <c r="AV255" s="3">
        <f t="shared" si="265"/>
        <v>277</v>
      </c>
      <c r="AW255" s="3">
        <f t="shared" si="265"/>
        <v>277</v>
      </c>
      <c r="AX255" s="3">
        <f t="shared" si="265"/>
        <v>0</v>
      </c>
      <c r="AY255" s="3">
        <f t="shared" si="265"/>
        <v>277</v>
      </c>
      <c r="AZ255" s="3">
        <f t="shared" si="265"/>
        <v>0</v>
      </c>
      <c r="BA255" s="3">
        <f t="shared" si="265"/>
        <v>0</v>
      </c>
      <c r="BB255" s="3">
        <f t="shared" si="265"/>
        <v>0</v>
      </c>
      <c r="BC255" s="3">
        <f t="shared" si="265"/>
        <v>0</v>
      </c>
      <c r="BD255" s="3"/>
      <c r="BE255" s="3"/>
      <c r="BF255" s="3"/>
      <c r="BG255" s="3"/>
      <c r="BH255" s="3"/>
      <c r="BI255" s="3"/>
      <c r="BJ255" s="3"/>
      <c r="BK255" s="3"/>
      <c r="BL255" s="3"/>
      <c r="BM255" s="3"/>
      <c r="BN255" s="3"/>
      <c r="BO255" s="3"/>
      <c r="BP255" s="3"/>
      <c r="BQ255" s="3"/>
      <c r="BR255" s="3"/>
      <c r="BS255" s="3"/>
      <c r="BT255" s="3"/>
      <c r="BU255" s="3"/>
      <c r="BV255" s="3"/>
      <c r="BW255" s="3"/>
      <c r="BX255" s="3">
        <f>ROUND(SUMIF(AA248:AA253,"=16687810",FQ248:FQ253),2)</f>
        <v>0</v>
      </c>
      <c r="BY255" s="3">
        <f>ROUND(SUMIF(AA248:AA253,"=16687810",FR248:FR253),2)</f>
        <v>0</v>
      </c>
      <c r="BZ255" s="3">
        <f>ROUND(SUMIF(AA248:AA253,"=16687810",GL248:GL253),2)</f>
        <v>0</v>
      </c>
      <c r="CA255" s="3">
        <f>ROUND(SUMIF(AA248:AA253,"=16687810",GM248:GM253),2)</f>
        <v>1780.79</v>
      </c>
      <c r="CB255" s="3">
        <f>ROUND(SUMIF(AA248:AA253,"=16687810",GN248:GN253),2)</f>
        <v>1780.79</v>
      </c>
      <c r="CC255" s="3">
        <f>ROUND(SUMIF(AA248:AA253,"=16687810",GO248:GO253),2)</f>
        <v>0</v>
      </c>
      <c r="CD255" s="3">
        <f>ROUND(SUMIF(AA248:AA253,"=16687810",GP248:GP253),2)</f>
        <v>0</v>
      </c>
      <c r="CE255" s="3">
        <f>AC255-BX255</f>
        <v>277</v>
      </c>
      <c r="CF255" s="3">
        <f>AC255-BY255</f>
        <v>277</v>
      </c>
      <c r="CG255" s="3">
        <f>BX255-BZ255</f>
        <v>0</v>
      </c>
      <c r="CH255" s="3">
        <f>AC255-BX255-BY255+BZ255</f>
        <v>277</v>
      </c>
      <c r="CI255" s="3">
        <f>BY255-BZ255</f>
        <v>0</v>
      </c>
      <c r="CJ255" s="3">
        <f>ROUND(SUMIF(AA248:AA253,"=16687810",GX248:GX253),2)</f>
        <v>0</v>
      </c>
      <c r="CK255" s="3">
        <f>ROUND(SUMIF(AA248:AA253,"=16687810",GY248:GY253),2)</f>
        <v>0</v>
      </c>
      <c r="CL255" s="3">
        <f>ROUND(SUMIF(AA248:AA253,"=16687810",GZ248:GZ253),2)</f>
        <v>0</v>
      </c>
      <c r="CM255" s="3"/>
      <c r="CN255" s="3"/>
      <c r="CO255" s="3"/>
      <c r="CP255" s="3"/>
      <c r="CQ255" s="3"/>
      <c r="CR255" s="3"/>
      <c r="CS255" s="3"/>
      <c r="CT255" s="3"/>
      <c r="CU255" s="3"/>
      <c r="CV255" s="3"/>
      <c r="CW255" s="3"/>
      <c r="CX255" s="3"/>
      <c r="CY255" s="3"/>
      <c r="CZ255" s="3"/>
      <c r="DA255" s="3"/>
      <c r="DB255" s="3"/>
      <c r="DC255" s="3"/>
      <c r="DD255" s="3"/>
      <c r="DE255" s="3"/>
      <c r="DF255" s="3"/>
      <c r="DG255" s="4">
        <f t="shared" ref="DG255:DL255" si="266">ROUND(DT255,2)</f>
        <v>2867.33</v>
      </c>
      <c r="DH255" s="4">
        <f t="shared" si="266"/>
        <v>1974.98</v>
      </c>
      <c r="DI255" s="4">
        <f t="shared" si="266"/>
        <v>0</v>
      </c>
      <c r="DJ255" s="4">
        <f t="shared" si="266"/>
        <v>0</v>
      </c>
      <c r="DK255" s="4">
        <f t="shared" si="266"/>
        <v>892.35</v>
      </c>
      <c r="DL255" s="4">
        <f t="shared" si="266"/>
        <v>0</v>
      </c>
      <c r="DM255" s="4">
        <f>DZ255</f>
        <v>17.396700000000003</v>
      </c>
      <c r="DN255" s="4">
        <f>EA255</f>
        <v>0</v>
      </c>
      <c r="DO255" s="4">
        <f>ROUND(EB255,2)</f>
        <v>0</v>
      </c>
      <c r="DP255" s="4">
        <f>ROUND(EC255,2)</f>
        <v>696.03</v>
      </c>
      <c r="DQ255" s="4">
        <f>ROUND(ED255,2)</f>
        <v>446.18</v>
      </c>
      <c r="DR255" s="4"/>
      <c r="DS255" s="4"/>
      <c r="DT255" s="4">
        <f>ROUND(SUMIF(AA248:AA253,"=16687824",O248:O253),2)</f>
        <v>2867.33</v>
      </c>
      <c r="DU255" s="4">
        <f>ROUND(SUMIF(AA248:AA253,"=16687824",P248:P253),2)</f>
        <v>1974.98</v>
      </c>
      <c r="DV255" s="4">
        <f>ROUND(SUMIF(AA248:AA253,"=16687824",Q248:Q253),2)</f>
        <v>0</v>
      </c>
      <c r="DW255" s="4">
        <f>ROUND(SUMIF(AA248:AA253,"=16687824",R248:R253),2)</f>
        <v>0</v>
      </c>
      <c r="DX255" s="4">
        <f>ROUND(SUMIF(AA248:AA253,"=16687824",S248:S253),2)</f>
        <v>892.35</v>
      </c>
      <c r="DY255" s="4">
        <f>ROUND(SUMIF(AA248:AA253,"=16687824",T248:T253),2)</f>
        <v>0</v>
      </c>
      <c r="DZ255" s="4">
        <f>SUMIF(AA248:AA253,"=16687824",U248:U253)</f>
        <v>17.396700000000003</v>
      </c>
      <c r="EA255" s="4">
        <f>SUMIF(AA248:AA253,"=16687824",V248:V253)</f>
        <v>0</v>
      </c>
      <c r="EB255" s="4">
        <f>ROUND(SUMIF(AA248:AA253,"=16687824",W248:W253),2)</f>
        <v>0</v>
      </c>
      <c r="EC255" s="4">
        <f>ROUND(SUMIF(AA248:AA253,"=16687824",X248:X253),2)</f>
        <v>696.03</v>
      </c>
      <c r="ED255" s="4">
        <f>ROUND(SUMIF(AA248:AA253,"=16687824",Y248:Y253),2)</f>
        <v>446.18</v>
      </c>
      <c r="EE255" s="4"/>
      <c r="EF255" s="4"/>
      <c r="EG255" s="4">
        <f t="shared" ref="EG255:EU255" si="267">ROUND(FP255,2)</f>
        <v>0</v>
      </c>
      <c r="EH255" s="4">
        <f t="shared" si="267"/>
        <v>0</v>
      </c>
      <c r="EI255" s="4">
        <f t="shared" si="267"/>
        <v>0</v>
      </c>
      <c r="EJ255" s="4">
        <f t="shared" si="267"/>
        <v>12697.05</v>
      </c>
      <c r="EK255" s="4">
        <f t="shared" si="267"/>
        <v>12697.05</v>
      </c>
      <c r="EL255" s="4">
        <f t="shared" si="267"/>
        <v>0</v>
      </c>
      <c r="EM255" s="4">
        <f t="shared" si="267"/>
        <v>0</v>
      </c>
      <c r="EN255" s="4">
        <f t="shared" si="267"/>
        <v>1974.98</v>
      </c>
      <c r="EO255" s="4">
        <f t="shared" si="267"/>
        <v>1974.98</v>
      </c>
      <c r="EP255" s="4">
        <f t="shared" si="267"/>
        <v>0</v>
      </c>
      <c r="EQ255" s="4">
        <f t="shared" si="267"/>
        <v>1974.98</v>
      </c>
      <c r="ER255" s="4">
        <f t="shared" si="267"/>
        <v>0</v>
      </c>
      <c r="ES255" s="4">
        <f t="shared" si="267"/>
        <v>0</v>
      </c>
      <c r="ET255" s="4">
        <f t="shared" si="267"/>
        <v>0</v>
      </c>
      <c r="EU255" s="4">
        <f t="shared" si="267"/>
        <v>0</v>
      </c>
      <c r="EV255" s="4"/>
      <c r="EW255" s="4"/>
      <c r="EX255" s="4"/>
      <c r="EY255" s="4"/>
      <c r="EZ255" s="4"/>
      <c r="FA255" s="4"/>
      <c r="FB255" s="4"/>
      <c r="FC255" s="4"/>
      <c r="FD255" s="4"/>
      <c r="FE255" s="4"/>
      <c r="FF255" s="4"/>
      <c r="FG255" s="4"/>
      <c r="FH255" s="4"/>
      <c r="FI255" s="4"/>
      <c r="FJ255" s="4"/>
      <c r="FK255" s="4"/>
      <c r="FL255" s="4"/>
      <c r="FM255" s="4"/>
      <c r="FN255" s="4"/>
      <c r="FO255" s="4"/>
      <c r="FP255" s="4">
        <f>ROUND(SUMIF(AA248:AA253,"=16687824",FQ248:FQ253),2)</f>
        <v>0</v>
      </c>
      <c r="FQ255" s="4">
        <f>ROUND(SUMIF(AA248:AA253,"=16687824",FR248:FR253),2)</f>
        <v>0</v>
      </c>
      <c r="FR255" s="4">
        <f>ROUND(SUMIF(AA248:AA253,"=16687824",GL248:GL253),2)</f>
        <v>0</v>
      </c>
      <c r="FS255" s="4">
        <f>ROUND(SUMIF(AA248:AA253,"=16687824",GM248:GM253),2)</f>
        <v>12697.05</v>
      </c>
      <c r="FT255" s="4">
        <f>ROUND(SUMIF(AA248:AA253,"=16687824",GN248:GN253),2)</f>
        <v>12697.05</v>
      </c>
      <c r="FU255" s="4">
        <f>ROUND(SUMIF(AA248:AA253,"=16687824",GO248:GO253),2)</f>
        <v>0</v>
      </c>
      <c r="FV255" s="4">
        <f>ROUND(SUMIF(AA248:AA253,"=16687824",GP248:GP253),2)</f>
        <v>0</v>
      </c>
      <c r="FW255" s="4">
        <f>DU255-FP255</f>
        <v>1974.98</v>
      </c>
      <c r="FX255" s="4">
        <f>DU255-FQ255</f>
        <v>1974.98</v>
      </c>
      <c r="FY255" s="4">
        <f>FP255-FR255</f>
        <v>0</v>
      </c>
      <c r="FZ255" s="4">
        <f>DU255-FP255-FQ255+FR255</f>
        <v>1974.98</v>
      </c>
      <c r="GA255" s="4">
        <f>FQ255-FR255</f>
        <v>0</v>
      </c>
      <c r="GB255" s="4">
        <f>ROUND(SUMIF(AA248:AA253,"=16687824",GX248:GX253),2)</f>
        <v>0</v>
      </c>
      <c r="GC255" s="4">
        <f>ROUND(SUMIF(AA248:AA253,"=16687824",GY248:GY253),2)</f>
        <v>0</v>
      </c>
      <c r="GD255" s="4">
        <f>ROUND(SUMIF(AA248:AA253,"=16687824",GZ248:GZ253),2)</f>
        <v>0</v>
      </c>
      <c r="GE255" s="4"/>
      <c r="GF255" s="4"/>
      <c r="GG255" s="4"/>
      <c r="GH255" s="4"/>
      <c r="GI255" s="4"/>
      <c r="GJ255" s="4"/>
      <c r="GK255" s="4"/>
      <c r="GL255" s="4"/>
      <c r="GM255" s="4"/>
      <c r="GN255" s="4"/>
      <c r="GO255" s="4"/>
      <c r="GP255" s="4"/>
      <c r="GQ255" s="4"/>
      <c r="GR255" s="4"/>
      <c r="GS255" s="4"/>
      <c r="GT255" s="4"/>
      <c r="GU255" s="4"/>
      <c r="GV255" s="4"/>
      <c r="GW255" s="4"/>
      <c r="GX255" s="4">
        <v>0</v>
      </c>
    </row>
    <row r="257" spans="1:23" x14ac:dyDescent="0.2">
      <c r="A257" s="5">
        <v>50</v>
      </c>
      <c r="B257" s="5">
        <v>0</v>
      </c>
      <c r="C257" s="5">
        <v>0</v>
      </c>
      <c r="D257" s="5">
        <v>1</v>
      </c>
      <c r="E257" s="5">
        <v>201</v>
      </c>
      <c r="F257" s="5">
        <f>ROUND(Source!O255,O257)</f>
        <v>402.15</v>
      </c>
      <c r="G257" s="5" t="s">
        <v>236</v>
      </c>
      <c r="H257" s="5" t="s">
        <v>237</v>
      </c>
      <c r="I257" s="5"/>
      <c r="J257" s="5"/>
      <c r="K257" s="5">
        <v>201</v>
      </c>
      <c r="L257" s="5">
        <v>1</v>
      </c>
      <c r="M257" s="5">
        <v>3</v>
      </c>
      <c r="N257" s="5" t="s">
        <v>6</v>
      </c>
      <c r="O257" s="5">
        <v>2</v>
      </c>
      <c r="P257" s="5">
        <f>ROUND(Source!DG255,O257)</f>
        <v>2867.33</v>
      </c>
      <c r="Q257" s="5"/>
      <c r="R257" s="5"/>
      <c r="S257" s="5"/>
      <c r="T257" s="5"/>
      <c r="U257" s="5"/>
      <c r="V257" s="5"/>
      <c r="W257" s="5"/>
    </row>
    <row r="258" spans="1:23" x14ac:dyDescent="0.2">
      <c r="A258" s="5">
        <v>50</v>
      </c>
      <c r="B258" s="5">
        <v>0</v>
      </c>
      <c r="C258" s="5">
        <v>0</v>
      </c>
      <c r="D258" s="5">
        <v>1</v>
      </c>
      <c r="E258" s="5">
        <v>202</v>
      </c>
      <c r="F258" s="5">
        <f>ROUND(Source!P255,O258)</f>
        <v>277</v>
      </c>
      <c r="G258" s="5" t="s">
        <v>238</v>
      </c>
      <c r="H258" s="5" t="s">
        <v>239</v>
      </c>
      <c r="I258" s="5"/>
      <c r="J258" s="5"/>
      <c r="K258" s="5">
        <v>202</v>
      </c>
      <c r="L258" s="5">
        <v>2</v>
      </c>
      <c r="M258" s="5">
        <v>3</v>
      </c>
      <c r="N258" s="5" t="s">
        <v>6</v>
      </c>
      <c r="O258" s="5">
        <v>2</v>
      </c>
      <c r="P258" s="5">
        <f>ROUND(Source!DH255,O258)</f>
        <v>1974.98</v>
      </c>
      <c r="Q258" s="5"/>
      <c r="R258" s="5"/>
      <c r="S258" s="5"/>
      <c r="T258" s="5"/>
      <c r="U258" s="5"/>
      <c r="V258" s="5"/>
      <c r="W258" s="5"/>
    </row>
    <row r="259" spans="1:23" x14ac:dyDescent="0.2">
      <c r="A259" s="5">
        <v>50</v>
      </c>
      <c r="B259" s="5">
        <v>0</v>
      </c>
      <c r="C259" s="5">
        <v>0</v>
      </c>
      <c r="D259" s="5">
        <v>1</v>
      </c>
      <c r="E259" s="5">
        <v>222</v>
      </c>
      <c r="F259" s="5">
        <f>ROUND(Source!AO255,O259)</f>
        <v>0</v>
      </c>
      <c r="G259" s="5" t="s">
        <v>240</v>
      </c>
      <c r="H259" s="5" t="s">
        <v>241</v>
      </c>
      <c r="I259" s="5"/>
      <c r="J259" s="5"/>
      <c r="K259" s="5">
        <v>222</v>
      </c>
      <c r="L259" s="5">
        <v>3</v>
      </c>
      <c r="M259" s="5">
        <v>3</v>
      </c>
      <c r="N259" s="5" t="s">
        <v>6</v>
      </c>
      <c r="O259" s="5">
        <v>2</v>
      </c>
      <c r="P259" s="5">
        <f>ROUND(Source!EG255,O259)</f>
        <v>0</v>
      </c>
      <c r="Q259" s="5"/>
      <c r="R259" s="5"/>
      <c r="S259" s="5"/>
      <c r="T259" s="5"/>
      <c r="U259" s="5"/>
      <c r="V259" s="5"/>
      <c r="W259" s="5"/>
    </row>
    <row r="260" spans="1:23" x14ac:dyDescent="0.2">
      <c r="A260" s="5">
        <v>50</v>
      </c>
      <c r="B260" s="5">
        <v>0</v>
      </c>
      <c r="C260" s="5">
        <v>0</v>
      </c>
      <c r="D260" s="5">
        <v>1</v>
      </c>
      <c r="E260" s="5">
        <v>225</v>
      </c>
      <c r="F260" s="5">
        <f>ROUND(Source!AV255,O260)</f>
        <v>277</v>
      </c>
      <c r="G260" s="5" t="s">
        <v>242</v>
      </c>
      <c r="H260" s="5" t="s">
        <v>243</v>
      </c>
      <c r="I260" s="5"/>
      <c r="J260" s="5"/>
      <c r="K260" s="5">
        <v>225</v>
      </c>
      <c r="L260" s="5">
        <v>4</v>
      </c>
      <c r="M260" s="5">
        <v>3</v>
      </c>
      <c r="N260" s="5" t="s">
        <v>6</v>
      </c>
      <c r="O260" s="5">
        <v>2</v>
      </c>
      <c r="P260" s="5">
        <f>ROUND(Source!EN255,O260)</f>
        <v>1974.98</v>
      </c>
      <c r="Q260" s="5"/>
      <c r="R260" s="5"/>
      <c r="S260" s="5"/>
      <c r="T260" s="5"/>
      <c r="U260" s="5"/>
      <c r="V260" s="5"/>
      <c r="W260" s="5"/>
    </row>
    <row r="261" spans="1:23" x14ac:dyDescent="0.2">
      <c r="A261" s="5">
        <v>50</v>
      </c>
      <c r="B261" s="5">
        <v>0</v>
      </c>
      <c r="C261" s="5">
        <v>0</v>
      </c>
      <c r="D261" s="5">
        <v>1</v>
      </c>
      <c r="E261" s="5">
        <v>226</v>
      </c>
      <c r="F261" s="5">
        <f>ROUND(Source!AW255,O261)</f>
        <v>277</v>
      </c>
      <c r="G261" s="5" t="s">
        <v>244</v>
      </c>
      <c r="H261" s="5" t="s">
        <v>245</v>
      </c>
      <c r="I261" s="5"/>
      <c r="J261" s="5"/>
      <c r="K261" s="5">
        <v>226</v>
      </c>
      <c r="L261" s="5">
        <v>5</v>
      </c>
      <c r="M261" s="5">
        <v>3</v>
      </c>
      <c r="N261" s="5" t="s">
        <v>6</v>
      </c>
      <c r="O261" s="5">
        <v>2</v>
      </c>
      <c r="P261" s="5">
        <f>ROUND(Source!EO255,O261)</f>
        <v>1974.98</v>
      </c>
      <c r="Q261" s="5"/>
      <c r="R261" s="5"/>
      <c r="S261" s="5"/>
      <c r="T261" s="5"/>
      <c r="U261" s="5"/>
      <c r="V261" s="5"/>
      <c r="W261" s="5"/>
    </row>
    <row r="262" spans="1:23" x14ac:dyDescent="0.2">
      <c r="A262" s="5">
        <v>50</v>
      </c>
      <c r="B262" s="5">
        <v>0</v>
      </c>
      <c r="C262" s="5">
        <v>0</v>
      </c>
      <c r="D262" s="5">
        <v>1</v>
      </c>
      <c r="E262" s="5">
        <v>227</v>
      </c>
      <c r="F262" s="5">
        <f>ROUND(Source!AX255,O262)</f>
        <v>0</v>
      </c>
      <c r="G262" s="5" t="s">
        <v>246</v>
      </c>
      <c r="H262" s="5" t="s">
        <v>247</v>
      </c>
      <c r="I262" s="5"/>
      <c r="J262" s="5"/>
      <c r="K262" s="5">
        <v>227</v>
      </c>
      <c r="L262" s="5">
        <v>6</v>
      </c>
      <c r="M262" s="5">
        <v>3</v>
      </c>
      <c r="N262" s="5" t="s">
        <v>6</v>
      </c>
      <c r="O262" s="5">
        <v>2</v>
      </c>
      <c r="P262" s="5">
        <f>ROUND(Source!EP255,O262)</f>
        <v>0</v>
      </c>
      <c r="Q262" s="5"/>
      <c r="R262" s="5"/>
      <c r="S262" s="5"/>
      <c r="T262" s="5"/>
      <c r="U262" s="5"/>
      <c r="V262" s="5"/>
      <c r="W262" s="5"/>
    </row>
    <row r="263" spans="1:23" x14ac:dyDescent="0.2">
      <c r="A263" s="5">
        <v>50</v>
      </c>
      <c r="B263" s="5">
        <v>0</v>
      </c>
      <c r="C263" s="5">
        <v>0</v>
      </c>
      <c r="D263" s="5">
        <v>1</v>
      </c>
      <c r="E263" s="5">
        <v>228</v>
      </c>
      <c r="F263" s="5">
        <f>ROUND(Source!AY255,O263)</f>
        <v>277</v>
      </c>
      <c r="G263" s="5" t="s">
        <v>248</v>
      </c>
      <c r="H263" s="5" t="s">
        <v>249</v>
      </c>
      <c r="I263" s="5"/>
      <c r="J263" s="5"/>
      <c r="K263" s="5">
        <v>228</v>
      </c>
      <c r="L263" s="5">
        <v>7</v>
      </c>
      <c r="M263" s="5">
        <v>3</v>
      </c>
      <c r="N263" s="5" t="s">
        <v>6</v>
      </c>
      <c r="O263" s="5">
        <v>2</v>
      </c>
      <c r="P263" s="5">
        <f>ROUND(Source!EQ255,O263)</f>
        <v>1974.98</v>
      </c>
      <c r="Q263" s="5"/>
      <c r="R263" s="5"/>
      <c r="S263" s="5"/>
      <c r="T263" s="5"/>
      <c r="U263" s="5"/>
      <c r="V263" s="5"/>
      <c r="W263" s="5"/>
    </row>
    <row r="264" spans="1:23" x14ac:dyDescent="0.2">
      <c r="A264" s="5">
        <v>50</v>
      </c>
      <c r="B264" s="5">
        <v>0</v>
      </c>
      <c r="C264" s="5">
        <v>0</v>
      </c>
      <c r="D264" s="5">
        <v>1</v>
      </c>
      <c r="E264" s="5">
        <v>216</v>
      </c>
      <c r="F264" s="5">
        <f>ROUND(Source!AP255,O264)</f>
        <v>0</v>
      </c>
      <c r="G264" s="5" t="s">
        <v>250</v>
      </c>
      <c r="H264" s="5" t="s">
        <v>251</v>
      </c>
      <c r="I264" s="5"/>
      <c r="J264" s="5"/>
      <c r="K264" s="5">
        <v>216</v>
      </c>
      <c r="L264" s="5">
        <v>8</v>
      </c>
      <c r="M264" s="5">
        <v>3</v>
      </c>
      <c r="N264" s="5" t="s">
        <v>6</v>
      </c>
      <c r="O264" s="5">
        <v>2</v>
      </c>
      <c r="P264" s="5">
        <f>ROUND(Source!EH255,O264)</f>
        <v>0</v>
      </c>
      <c r="Q264" s="5"/>
      <c r="R264" s="5"/>
      <c r="S264" s="5"/>
      <c r="T264" s="5"/>
      <c r="U264" s="5"/>
      <c r="V264" s="5"/>
      <c r="W264" s="5"/>
    </row>
    <row r="265" spans="1:23" x14ac:dyDescent="0.2">
      <c r="A265" s="5">
        <v>50</v>
      </c>
      <c r="B265" s="5">
        <v>0</v>
      </c>
      <c r="C265" s="5">
        <v>0</v>
      </c>
      <c r="D265" s="5">
        <v>1</v>
      </c>
      <c r="E265" s="5">
        <v>223</v>
      </c>
      <c r="F265" s="5">
        <f>ROUND(Source!AQ255,O265)</f>
        <v>0</v>
      </c>
      <c r="G265" s="5" t="s">
        <v>252</v>
      </c>
      <c r="H265" s="5" t="s">
        <v>253</v>
      </c>
      <c r="I265" s="5"/>
      <c r="J265" s="5"/>
      <c r="K265" s="5">
        <v>223</v>
      </c>
      <c r="L265" s="5">
        <v>9</v>
      </c>
      <c r="M265" s="5">
        <v>3</v>
      </c>
      <c r="N265" s="5" t="s">
        <v>6</v>
      </c>
      <c r="O265" s="5">
        <v>2</v>
      </c>
      <c r="P265" s="5">
        <f>ROUND(Source!EI255,O265)</f>
        <v>0</v>
      </c>
      <c r="Q265" s="5"/>
      <c r="R265" s="5"/>
      <c r="S265" s="5"/>
      <c r="T265" s="5"/>
      <c r="U265" s="5"/>
      <c r="V265" s="5"/>
      <c r="W265" s="5"/>
    </row>
    <row r="266" spans="1:23" x14ac:dyDescent="0.2">
      <c r="A266" s="5">
        <v>50</v>
      </c>
      <c r="B266" s="5">
        <v>0</v>
      </c>
      <c r="C266" s="5">
        <v>0</v>
      </c>
      <c r="D266" s="5">
        <v>1</v>
      </c>
      <c r="E266" s="5">
        <v>229</v>
      </c>
      <c r="F266" s="5">
        <f>ROUND(Source!AZ255,O266)</f>
        <v>0</v>
      </c>
      <c r="G266" s="5" t="s">
        <v>254</v>
      </c>
      <c r="H266" s="5" t="s">
        <v>255</v>
      </c>
      <c r="I266" s="5"/>
      <c r="J266" s="5"/>
      <c r="K266" s="5">
        <v>229</v>
      </c>
      <c r="L266" s="5">
        <v>10</v>
      </c>
      <c r="M266" s="5">
        <v>3</v>
      </c>
      <c r="N266" s="5" t="s">
        <v>6</v>
      </c>
      <c r="O266" s="5">
        <v>2</v>
      </c>
      <c r="P266" s="5">
        <f>ROUND(Source!ER255,O266)</f>
        <v>0</v>
      </c>
      <c r="Q266" s="5"/>
      <c r="R266" s="5"/>
      <c r="S266" s="5"/>
      <c r="T266" s="5"/>
      <c r="U266" s="5"/>
      <c r="V266" s="5"/>
      <c r="W266" s="5"/>
    </row>
    <row r="267" spans="1:23" x14ac:dyDescent="0.2">
      <c r="A267" s="5">
        <v>50</v>
      </c>
      <c r="B267" s="5">
        <v>0</v>
      </c>
      <c r="C267" s="5">
        <v>0</v>
      </c>
      <c r="D267" s="5">
        <v>1</v>
      </c>
      <c r="E267" s="5">
        <v>203</v>
      </c>
      <c r="F267" s="5">
        <f>ROUND(Source!Q255,O267)</f>
        <v>0</v>
      </c>
      <c r="G267" s="5" t="s">
        <v>256</v>
      </c>
      <c r="H267" s="5" t="s">
        <v>257</v>
      </c>
      <c r="I267" s="5"/>
      <c r="J267" s="5"/>
      <c r="K267" s="5">
        <v>203</v>
      </c>
      <c r="L267" s="5">
        <v>11</v>
      </c>
      <c r="M267" s="5">
        <v>3</v>
      </c>
      <c r="N267" s="5" t="s">
        <v>6</v>
      </c>
      <c r="O267" s="5">
        <v>2</v>
      </c>
      <c r="P267" s="5">
        <f>ROUND(Source!DI255,O267)</f>
        <v>0</v>
      </c>
      <c r="Q267" s="5"/>
      <c r="R267" s="5"/>
      <c r="S267" s="5"/>
      <c r="T267" s="5"/>
      <c r="U267" s="5"/>
      <c r="V267" s="5"/>
      <c r="W267" s="5"/>
    </row>
    <row r="268" spans="1:23" x14ac:dyDescent="0.2">
      <c r="A268" s="5">
        <v>50</v>
      </c>
      <c r="B268" s="5">
        <v>0</v>
      </c>
      <c r="C268" s="5">
        <v>0</v>
      </c>
      <c r="D268" s="5">
        <v>1</v>
      </c>
      <c r="E268" s="5">
        <v>231</v>
      </c>
      <c r="F268" s="5">
        <f>ROUND(Source!BB255,O268)</f>
        <v>0</v>
      </c>
      <c r="G268" s="5" t="s">
        <v>258</v>
      </c>
      <c r="H268" s="5" t="s">
        <v>259</v>
      </c>
      <c r="I268" s="5"/>
      <c r="J268" s="5"/>
      <c r="K268" s="5">
        <v>231</v>
      </c>
      <c r="L268" s="5">
        <v>12</v>
      </c>
      <c r="M268" s="5">
        <v>3</v>
      </c>
      <c r="N268" s="5" t="s">
        <v>6</v>
      </c>
      <c r="O268" s="5">
        <v>2</v>
      </c>
      <c r="P268" s="5">
        <f>ROUND(Source!ET255,O268)</f>
        <v>0</v>
      </c>
      <c r="Q268" s="5"/>
      <c r="R268" s="5"/>
      <c r="S268" s="5"/>
      <c r="T268" s="5"/>
      <c r="U268" s="5"/>
      <c r="V268" s="5"/>
      <c r="W268" s="5"/>
    </row>
    <row r="269" spans="1:23" x14ac:dyDescent="0.2">
      <c r="A269" s="5">
        <v>50</v>
      </c>
      <c r="B269" s="5">
        <v>0</v>
      </c>
      <c r="C269" s="5">
        <v>0</v>
      </c>
      <c r="D269" s="5">
        <v>1</v>
      </c>
      <c r="E269" s="5">
        <v>204</v>
      </c>
      <c r="F269" s="5">
        <f>ROUND(Source!R255,O269)</f>
        <v>0</v>
      </c>
      <c r="G269" s="5" t="s">
        <v>260</v>
      </c>
      <c r="H269" s="5" t="s">
        <v>261</v>
      </c>
      <c r="I269" s="5"/>
      <c r="J269" s="5"/>
      <c r="K269" s="5">
        <v>204</v>
      </c>
      <c r="L269" s="5">
        <v>13</v>
      </c>
      <c r="M269" s="5">
        <v>3</v>
      </c>
      <c r="N269" s="5" t="s">
        <v>6</v>
      </c>
      <c r="O269" s="5">
        <v>2</v>
      </c>
      <c r="P269" s="5">
        <f>ROUND(Source!DJ255,O269)</f>
        <v>0</v>
      </c>
      <c r="Q269" s="5"/>
      <c r="R269" s="5"/>
      <c r="S269" s="5"/>
      <c r="T269" s="5"/>
      <c r="U269" s="5"/>
      <c r="V269" s="5"/>
      <c r="W269" s="5"/>
    </row>
    <row r="270" spans="1:23" x14ac:dyDescent="0.2">
      <c r="A270" s="5">
        <v>50</v>
      </c>
      <c r="B270" s="5">
        <v>0</v>
      </c>
      <c r="C270" s="5">
        <v>0</v>
      </c>
      <c r="D270" s="5">
        <v>1</v>
      </c>
      <c r="E270" s="5">
        <v>205</v>
      </c>
      <c r="F270" s="5">
        <f>ROUND(Source!S255,O270)</f>
        <v>125.15</v>
      </c>
      <c r="G270" s="5" t="s">
        <v>262</v>
      </c>
      <c r="H270" s="5" t="s">
        <v>263</v>
      </c>
      <c r="I270" s="5"/>
      <c r="J270" s="5"/>
      <c r="K270" s="5">
        <v>205</v>
      </c>
      <c r="L270" s="5">
        <v>14</v>
      </c>
      <c r="M270" s="5">
        <v>3</v>
      </c>
      <c r="N270" s="5" t="s">
        <v>6</v>
      </c>
      <c r="O270" s="5">
        <v>2</v>
      </c>
      <c r="P270" s="5">
        <f>ROUND(Source!DK255,O270)</f>
        <v>892.35</v>
      </c>
      <c r="Q270" s="5"/>
      <c r="R270" s="5"/>
      <c r="S270" s="5"/>
      <c r="T270" s="5"/>
      <c r="U270" s="5"/>
      <c r="V270" s="5"/>
      <c r="W270" s="5"/>
    </row>
    <row r="271" spans="1:23" x14ac:dyDescent="0.2">
      <c r="A271" s="5">
        <v>50</v>
      </c>
      <c r="B271" s="5">
        <v>0</v>
      </c>
      <c r="C271" s="5">
        <v>0</v>
      </c>
      <c r="D271" s="5">
        <v>1</v>
      </c>
      <c r="E271" s="5">
        <v>232</v>
      </c>
      <c r="F271" s="5">
        <f>ROUND(Source!BC255,O271)</f>
        <v>0</v>
      </c>
      <c r="G271" s="5" t="s">
        <v>264</v>
      </c>
      <c r="H271" s="5" t="s">
        <v>265</v>
      </c>
      <c r="I271" s="5"/>
      <c r="J271" s="5"/>
      <c r="K271" s="5">
        <v>232</v>
      </c>
      <c r="L271" s="5">
        <v>15</v>
      </c>
      <c r="M271" s="5">
        <v>3</v>
      </c>
      <c r="N271" s="5" t="s">
        <v>6</v>
      </c>
      <c r="O271" s="5">
        <v>2</v>
      </c>
      <c r="P271" s="5">
        <f>ROUND(Source!EU255,O271)</f>
        <v>0</v>
      </c>
      <c r="Q271" s="5"/>
      <c r="R271" s="5"/>
      <c r="S271" s="5"/>
      <c r="T271" s="5"/>
      <c r="U271" s="5"/>
      <c r="V271" s="5"/>
      <c r="W271" s="5"/>
    </row>
    <row r="272" spans="1:23" x14ac:dyDescent="0.2">
      <c r="A272" s="5">
        <v>50</v>
      </c>
      <c r="B272" s="5">
        <v>0</v>
      </c>
      <c r="C272" s="5">
        <v>0</v>
      </c>
      <c r="D272" s="5">
        <v>1</v>
      </c>
      <c r="E272" s="5">
        <v>214</v>
      </c>
      <c r="F272" s="5">
        <f>ROUND(Source!AS255,O272)</f>
        <v>1780.79</v>
      </c>
      <c r="G272" s="5" t="s">
        <v>266</v>
      </c>
      <c r="H272" s="5" t="s">
        <v>267</v>
      </c>
      <c r="I272" s="5"/>
      <c r="J272" s="5"/>
      <c r="K272" s="5">
        <v>214</v>
      </c>
      <c r="L272" s="5">
        <v>16</v>
      </c>
      <c r="M272" s="5">
        <v>3</v>
      </c>
      <c r="N272" s="5" t="s">
        <v>6</v>
      </c>
      <c r="O272" s="5">
        <v>2</v>
      </c>
      <c r="P272" s="5">
        <f>ROUND(Source!EK255,O272)</f>
        <v>12697.05</v>
      </c>
      <c r="Q272" s="5"/>
      <c r="R272" s="5"/>
      <c r="S272" s="5"/>
      <c r="T272" s="5"/>
      <c r="U272" s="5"/>
      <c r="V272" s="5"/>
      <c r="W272" s="5"/>
    </row>
    <row r="273" spans="1:206" x14ac:dyDescent="0.2">
      <c r="A273" s="5">
        <v>50</v>
      </c>
      <c r="B273" s="5">
        <v>0</v>
      </c>
      <c r="C273" s="5">
        <v>0</v>
      </c>
      <c r="D273" s="5">
        <v>1</v>
      </c>
      <c r="E273" s="5">
        <v>215</v>
      </c>
      <c r="F273" s="5">
        <f>ROUND(Source!AT255,O273)</f>
        <v>0</v>
      </c>
      <c r="G273" s="5" t="s">
        <v>268</v>
      </c>
      <c r="H273" s="5" t="s">
        <v>269</v>
      </c>
      <c r="I273" s="5"/>
      <c r="J273" s="5"/>
      <c r="K273" s="5">
        <v>215</v>
      </c>
      <c r="L273" s="5">
        <v>17</v>
      </c>
      <c r="M273" s="5">
        <v>3</v>
      </c>
      <c r="N273" s="5" t="s">
        <v>6</v>
      </c>
      <c r="O273" s="5">
        <v>2</v>
      </c>
      <c r="P273" s="5">
        <f>ROUND(Source!EL255,O273)</f>
        <v>0</v>
      </c>
      <c r="Q273" s="5"/>
      <c r="R273" s="5"/>
      <c r="S273" s="5"/>
      <c r="T273" s="5"/>
      <c r="U273" s="5"/>
      <c r="V273" s="5"/>
      <c r="W273" s="5"/>
    </row>
    <row r="274" spans="1:206" x14ac:dyDescent="0.2">
      <c r="A274" s="5">
        <v>50</v>
      </c>
      <c r="B274" s="5">
        <v>0</v>
      </c>
      <c r="C274" s="5">
        <v>0</v>
      </c>
      <c r="D274" s="5">
        <v>1</v>
      </c>
      <c r="E274" s="5">
        <v>217</v>
      </c>
      <c r="F274" s="5">
        <f>ROUND(Source!AU255,O274)</f>
        <v>0</v>
      </c>
      <c r="G274" s="5" t="s">
        <v>270</v>
      </c>
      <c r="H274" s="5" t="s">
        <v>271</v>
      </c>
      <c r="I274" s="5"/>
      <c r="J274" s="5"/>
      <c r="K274" s="5">
        <v>217</v>
      </c>
      <c r="L274" s="5">
        <v>18</v>
      </c>
      <c r="M274" s="5">
        <v>3</v>
      </c>
      <c r="N274" s="5" t="s">
        <v>6</v>
      </c>
      <c r="O274" s="5">
        <v>2</v>
      </c>
      <c r="P274" s="5">
        <f>ROUND(Source!EM255,O274)</f>
        <v>0</v>
      </c>
      <c r="Q274" s="5"/>
      <c r="R274" s="5"/>
      <c r="S274" s="5"/>
      <c r="T274" s="5"/>
      <c r="U274" s="5"/>
      <c r="V274" s="5"/>
      <c r="W274" s="5"/>
    </row>
    <row r="275" spans="1:206" x14ac:dyDescent="0.2">
      <c r="A275" s="5">
        <v>50</v>
      </c>
      <c r="B275" s="5">
        <v>0</v>
      </c>
      <c r="C275" s="5">
        <v>0</v>
      </c>
      <c r="D275" s="5">
        <v>1</v>
      </c>
      <c r="E275" s="5">
        <v>230</v>
      </c>
      <c r="F275" s="5">
        <f>ROUND(Source!BA255,O275)</f>
        <v>0</v>
      </c>
      <c r="G275" s="5" t="s">
        <v>272</v>
      </c>
      <c r="H275" s="5" t="s">
        <v>273</v>
      </c>
      <c r="I275" s="5"/>
      <c r="J275" s="5"/>
      <c r="K275" s="5">
        <v>230</v>
      </c>
      <c r="L275" s="5">
        <v>19</v>
      </c>
      <c r="M275" s="5">
        <v>3</v>
      </c>
      <c r="N275" s="5" t="s">
        <v>6</v>
      </c>
      <c r="O275" s="5">
        <v>2</v>
      </c>
      <c r="P275" s="5">
        <f>ROUND(Source!ES255,O275)</f>
        <v>0</v>
      </c>
      <c r="Q275" s="5"/>
      <c r="R275" s="5"/>
      <c r="S275" s="5"/>
      <c r="T275" s="5"/>
      <c r="U275" s="5"/>
      <c r="V275" s="5"/>
      <c r="W275" s="5"/>
    </row>
    <row r="276" spans="1:206" x14ac:dyDescent="0.2">
      <c r="A276" s="5">
        <v>50</v>
      </c>
      <c r="B276" s="5">
        <v>0</v>
      </c>
      <c r="C276" s="5">
        <v>0</v>
      </c>
      <c r="D276" s="5">
        <v>1</v>
      </c>
      <c r="E276" s="5">
        <v>206</v>
      </c>
      <c r="F276" s="5">
        <f>ROUND(Source!T255,O276)</f>
        <v>0</v>
      </c>
      <c r="G276" s="5" t="s">
        <v>274</v>
      </c>
      <c r="H276" s="5" t="s">
        <v>275</v>
      </c>
      <c r="I276" s="5"/>
      <c r="J276" s="5"/>
      <c r="K276" s="5">
        <v>206</v>
      </c>
      <c r="L276" s="5">
        <v>20</v>
      </c>
      <c r="M276" s="5">
        <v>3</v>
      </c>
      <c r="N276" s="5" t="s">
        <v>6</v>
      </c>
      <c r="O276" s="5">
        <v>2</v>
      </c>
      <c r="P276" s="5">
        <f>ROUND(Source!DL255,O276)</f>
        <v>0</v>
      </c>
      <c r="Q276" s="5"/>
      <c r="R276" s="5"/>
      <c r="S276" s="5"/>
      <c r="T276" s="5"/>
      <c r="U276" s="5"/>
      <c r="V276" s="5"/>
      <c r="W276" s="5"/>
    </row>
    <row r="277" spans="1:206" x14ac:dyDescent="0.2">
      <c r="A277" s="5">
        <v>50</v>
      </c>
      <c r="B277" s="5">
        <v>0</v>
      </c>
      <c r="C277" s="5">
        <v>0</v>
      </c>
      <c r="D277" s="5">
        <v>1</v>
      </c>
      <c r="E277" s="5">
        <v>207</v>
      </c>
      <c r="F277" s="5">
        <f>Source!U255</f>
        <v>17.396700000000003</v>
      </c>
      <c r="G277" s="5" t="s">
        <v>276</v>
      </c>
      <c r="H277" s="5" t="s">
        <v>277</v>
      </c>
      <c r="I277" s="5"/>
      <c r="J277" s="5"/>
      <c r="K277" s="5">
        <v>207</v>
      </c>
      <c r="L277" s="5">
        <v>21</v>
      </c>
      <c r="M277" s="5">
        <v>3</v>
      </c>
      <c r="N277" s="5" t="s">
        <v>6</v>
      </c>
      <c r="O277" s="5">
        <v>-1</v>
      </c>
      <c r="P277" s="5">
        <f>Source!DM255</f>
        <v>17.396700000000003</v>
      </c>
      <c r="Q277" s="5"/>
      <c r="R277" s="5"/>
      <c r="S277" s="5"/>
      <c r="T277" s="5"/>
      <c r="U277" s="5"/>
      <c r="V277" s="5"/>
      <c r="W277" s="5"/>
    </row>
    <row r="278" spans="1:206" x14ac:dyDescent="0.2">
      <c r="A278" s="5">
        <v>50</v>
      </c>
      <c r="B278" s="5">
        <v>0</v>
      </c>
      <c r="C278" s="5">
        <v>0</v>
      </c>
      <c r="D278" s="5">
        <v>1</v>
      </c>
      <c r="E278" s="5">
        <v>208</v>
      </c>
      <c r="F278" s="5">
        <f>Source!V255</f>
        <v>0</v>
      </c>
      <c r="G278" s="5" t="s">
        <v>278</v>
      </c>
      <c r="H278" s="5" t="s">
        <v>279</v>
      </c>
      <c r="I278" s="5"/>
      <c r="J278" s="5"/>
      <c r="K278" s="5">
        <v>208</v>
      </c>
      <c r="L278" s="5">
        <v>22</v>
      </c>
      <c r="M278" s="5">
        <v>3</v>
      </c>
      <c r="N278" s="5" t="s">
        <v>6</v>
      </c>
      <c r="O278" s="5">
        <v>-1</v>
      </c>
      <c r="P278" s="5">
        <f>Source!DN255</f>
        <v>0</v>
      </c>
      <c r="Q278" s="5"/>
      <c r="R278" s="5"/>
      <c r="S278" s="5"/>
      <c r="T278" s="5"/>
      <c r="U278" s="5"/>
      <c r="V278" s="5"/>
      <c r="W278" s="5"/>
    </row>
    <row r="279" spans="1:206" x14ac:dyDescent="0.2">
      <c r="A279" s="5">
        <v>50</v>
      </c>
      <c r="B279" s="5">
        <v>0</v>
      </c>
      <c r="C279" s="5">
        <v>0</v>
      </c>
      <c r="D279" s="5">
        <v>1</v>
      </c>
      <c r="E279" s="5">
        <v>209</v>
      </c>
      <c r="F279" s="5">
        <f>ROUND(Source!W255,O279)</f>
        <v>0</v>
      </c>
      <c r="G279" s="5" t="s">
        <v>280</v>
      </c>
      <c r="H279" s="5" t="s">
        <v>281</v>
      </c>
      <c r="I279" s="5"/>
      <c r="J279" s="5"/>
      <c r="K279" s="5">
        <v>209</v>
      </c>
      <c r="L279" s="5">
        <v>23</v>
      </c>
      <c r="M279" s="5">
        <v>3</v>
      </c>
      <c r="N279" s="5" t="s">
        <v>6</v>
      </c>
      <c r="O279" s="5">
        <v>2</v>
      </c>
      <c r="P279" s="5">
        <f>ROUND(Source!DO255,O279)</f>
        <v>0</v>
      </c>
      <c r="Q279" s="5"/>
      <c r="R279" s="5"/>
      <c r="S279" s="5"/>
      <c r="T279" s="5"/>
      <c r="U279" s="5"/>
      <c r="V279" s="5"/>
      <c r="W279" s="5"/>
    </row>
    <row r="280" spans="1:206" x14ac:dyDescent="0.2">
      <c r="A280" s="5">
        <v>50</v>
      </c>
      <c r="B280" s="5">
        <v>0</v>
      </c>
      <c r="C280" s="5">
        <v>0</v>
      </c>
      <c r="D280" s="5">
        <v>1</v>
      </c>
      <c r="E280" s="5">
        <v>210</v>
      </c>
      <c r="F280" s="5">
        <f>ROUND(Source!X255,O280)</f>
        <v>97.62</v>
      </c>
      <c r="G280" s="5" t="s">
        <v>282</v>
      </c>
      <c r="H280" s="5" t="s">
        <v>283</v>
      </c>
      <c r="I280" s="5"/>
      <c r="J280" s="5"/>
      <c r="K280" s="5">
        <v>210</v>
      </c>
      <c r="L280" s="5">
        <v>24</v>
      </c>
      <c r="M280" s="5">
        <v>3</v>
      </c>
      <c r="N280" s="5" t="s">
        <v>6</v>
      </c>
      <c r="O280" s="5">
        <v>2</v>
      </c>
      <c r="P280" s="5">
        <f>ROUND(Source!DP255,O280)</f>
        <v>696.03</v>
      </c>
      <c r="Q280" s="5"/>
      <c r="R280" s="5"/>
      <c r="S280" s="5"/>
      <c r="T280" s="5"/>
      <c r="U280" s="5"/>
      <c r="V280" s="5"/>
      <c r="W280" s="5"/>
    </row>
    <row r="281" spans="1:206" x14ac:dyDescent="0.2">
      <c r="A281" s="5">
        <v>50</v>
      </c>
      <c r="B281" s="5">
        <v>0</v>
      </c>
      <c r="C281" s="5">
        <v>0</v>
      </c>
      <c r="D281" s="5">
        <v>1</v>
      </c>
      <c r="E281" s="5">
        <v>211</v>
      </c>
      <c r="F281" s="5">
        <f>ROUND(Source!Y255,O281)</f>
        <v>62.58</v>
      </c>
      <c r="G281" s="5" t="s">
        <v>284</v>
      </c>
      <c r="H281" s="5" t="s">
        <v>285</v>
      </c>
      <c r="I281" s="5"/>
      <c r="J281" s="5"/>
      <c r="K281" s="5">
        <v>211</v>
      </c>
      <c r="L281" s="5">
        <v>25</v>
      </c>
      <c r="M281" s="5">
        <v>3</v>
      </c>
      <c r="N281" s="5" t="s">
        <v>6</v>
      </c>
      <c r="O281" s="5">
        <v>2</v>
      </c>
      <c r="P281" s="5">
        <f>ROUND(Source!DQ255,O281)</f>
        <v>446.18</v>
      </c>
      <c r="Q281" s="5"/>
      <c r="R281" s="5"/>
      <c r="S281" s="5"/>
      <c r="T281" s="5"/>
      <c r="U281" s="5"/>
      <c r="V281" s="5"/>
      <c r="W281" s="5"/>
    </row>
    <row r="282" spans="1:206" x14ac:dyDescent="0.2">
      <c r="A282" s="5">
        <v>50</v>
      </c>
      <c r="B282" s="5">
        <v>0</v>
      </c>
      <c r="C282" s="5">
        <v>0</v>
      </c>
      <c r="D282" s="5">
        <v>1</v>
      </c>
      <c r="E282" s="5">
        <v>224</v>
      </c>
      <c r="F282" s="5">
        <f>ROUND(Source!AR255,O282)</f>
        <v>1780.79</v>
      </c>
      <c r="G282" s="5" t="s">
        <v>286</v>
      </c>
      <c r="H282" s="5" t="s">
        <v>287</v>
      </c>
      <c r="I282" s="5"/>
      <c r="J282" s="5"/>
      <c r="K282" s="5">
        <v>224</v>
      </c>
      <c r="L282" s="5">
        <v>26</v>
      </c>
      <c r="M282" s="5">
        <v>3</v>
      </c>
      <c r="N282" s="5" t="s">
        <v>6</v>
      </c>
      <c r="O282" s="5">
        <v>2</v>
      </c>
      <c r="P282" s="5">
        <f>ROUND(Source!EJ255,O282)</f>
        <v>12697.05</v>
      </c>
      <c r="Q282" s="5"/>
      <c r="R282" s="5"/>
      <c r="S282" s="5"/>
      <c r="T282" s="5"/>
      <c r="U282" s="5"/>
      <c r="V282" s="5"/>
      <c r="W282" s="5"/>
    </row>
    <row r="284" spans="1:206" x14ac:dyDescent="0.2">
      <c r="A284" s="3">
        <v>51</v>
      </c>
      <c r="B284" s="3">
        <f>B20</f>
        <v>1</v>
      </c>
      <c r="C284" s="3">
        <f>A20</f>
        <v>3</v>
      </c>
      <c r="D284" s="3">
        <f>ROW(A20)</f>
        <v>20</v>
      </c>
      <c r="E284" s="3"/>
      <c r="F284" s="3" t="str">
        <f>IF(F20&lt;&gt;"",F20,"")</f>
        <v>Новая локальная смета</v>
      </c>
      <c r="G284" s="3" t="str">
        <f>IF(G20&lt;&gt;"",G20,"")</f>
        <v>Новая локальная смета</v>
      </c>
      <c r="H284" s="3">
        <v>0</v>
      </c>
      <c r="I284" s="3"/>
      <c r="J284" s="3"/>
      <c r="K284" s="3"/>
      <c r="L284" s="3"/>
      <c r="M284" s="3"/>
      <c r="N284" s="3"/>
      <c r="O284" s="3">
        <f t="shared" ref="O284:T284" si="268">ROUND(O147+O215+O255+AB284,2)</f>
        <v>16287.23</v>
      </c>
      <c r="P284" s="3">
        <f t="shared" si="268"/>
        <v>14195.38</v>
      </c>
      <c r="Q284" s="3">
        <f t="shared" si="268"/>
        <v>174.87</v>
      </c>
      <c r="R284" s="3">
        <f t="shared" si="268"/>
        <v>54.43</v>
      </c>
      <c r="S284" s="3">
        <f t="shared" si="268"/>
        <v>1916.98</v>
      </c>
      <c r="T284" s="3">
        <f t="shared" si="268"/>
        <v>0</v>
      </c>
      <c r="U284" s="3">
        <f>U147+U215+U255+AH284</f>
        <v>219.59882929999998</v>
      </c>
      <c r="V284" s="3">
        <f>V147+V215+V255+AI284</f>
        <v>4.9451797499999994</v>
      </c>
      <c r="W284" s="3">
        <f>ROUND(W147+W215+W255+AJ284,2)</f>
        <v>0</v>
      </c>
      <c r="X284" s="3">
        <f>ROUND(X147+X215+X255+AK284,2)</f>
        <v>1856.96</v>
      </c>
      <c r="Y284" s="3">
        <f>ROUND(Y147+Y215+Y255+AL284,2)</f>
        <v>1097.42</v>
      </c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>
        <f t="shared" ref="AO284:BC284" si="269">ROUND(AO147+AO215+AO255+BX284,2)</f>
        <v>0</v>
      </c>
      <c r="AP284" s="3">
        <f t="shared" si="269"/>
        <v>0</v>
      </c>
      <c r="AQ284" s="3">
        <f t="shared" si="269"/>
        <v>0</v>
      </c>
      <c r="AR284" s="3">
        <f t="shared" si="269"/>
        <v>20460.05</v>
      </c>
      <c r="AS284" s="3">
        <f t="shared" si="269"/>
        <v>18467.98</v>
      </c>
      <c r="AT284" s="3">
        <f t="shared" si="269"/>
        <v>1992.07</v>
      </c>
      <c r="AU284" s="3">
        <f t="shared" si="269"/>
        <v>0</v>
      </c>
      <c r="AV284" s="3">
        <f t="shared" si="269"/>
        <v>14195.38</v>
      </c>
      <c r="AW284" s="3">
        <f t="shared" si="269"/>
        <v>14195.38</v>
      </c>
      <c r="AX284" s="3">
        <f t="shared" si="269"/>
        <v>0</v>
      </c>
      <c r="AY284" s="3">
        <f t="shared" si="269"/>
        <v>14195.38</v>
      </c>
      <c r="AZ284" s="3">
        <f t="shared" si="269"/>
        <v>0</v>
      </c>
      <c r="BA284" s="3">
        <f t="shared" si="269"/>
        <v>0</v>
      </c>
      <c r="BB284" s="3">
        <f t="shared" si="269"/>
        <v>0</v>
      </c>
      <c r="BC284" s="3">
        <f t="shared" si="269"/>
        <v>0</v>
      </c>
      <c r="BD284" s="3"/>
      <c r="BE284" s="3"/>
      <c r="BF284" s="3"/>
      <c r="BG284" s="3"/>
      <c r="BH284" s="3"/>
      <c r="BI284" s="3"/>
      <c r="BJ284" s="3"/>
      <c r="BK284" s="3"/>
      <c r="BL284" s="3"/>
      <c r="BM284" s="3"/>
      <c r="BN284" s="3"/>
      <c r="BO284" s="3"/>
      <c r="BP284" s="3"/>
      <c r="BQ284" s="3"/>
      <c r="BR284" s="3"/>
      <c r="BS284" s="3"/>
      <c r="BT284" s="3"/>
      <c r="BU284" s="3"/>
      <c r="BV284" s="3"/>
      <c r="BW284" s="3"/>
      <c r="BX284" s="3"/>
      <c r="BY284" s="3"/>
      <c r="BZ284" s="3"/>
      <c r="CA284" s="3"/>
      <c r="CB284" s="3"/>
      <c r="CC284" s="3"/>
      <c r="CD284" s="3"/>
      <c r="CE284" s="3"/>
      <c r="CF284" s="3"/>
      <c r="CG284" s="3"/>
      <c r="CH284" s="3"/>
      <c r="CI284" s="3"/>
      <c r="CJ284" s="3"/>
      <c r="CK284" s="3"/>
      <c r="CL284" s="3"/>
      <c r="CM284" s="3"/>
      <c r="CN284" s="3"/>
      <c r="CO284" s="3"/>
      <c r="CP284" s="3"/>
      <c r="CQ284" s="3"/>
      <c r="CR284" s="3"/>
      <c r="CS284" s="3"/>
      <c r="CT284" s="3"/>
      <c r="CU284" s="3"/>
      <c r="CV284" s="3"/>
      <c r="CW284" s="3"/>
      <c r="CX284" s="3"/>
      <c r="CY284" s="3"/>
      <c r="CZ284" s="3"/>
      <c r="DA284" s="3"/>
      <c r="DB284" s="3"/>
      <c r="DC284" s="3"/>
      <c r="DD284" s="3"/>
      <c r="DE284" s="3"/>
      <c r="DF284" s="3"/>
      <c r="DG284" s="4">
        <f t="shared" ref="DG284:DL284" si="270">ROUND(DG147+DG215+DG255+DT284,2)</f>
        <v>116127.69</v>
      </c>
      <c r="DH284" s="4">
        <f t="shared" si="270"/>
        <v>101213.08</v>
      </c>
      <c r="DI284" s="4">
        <f t="shared" si="270"/>
        <v>1246.6600000000001</v>
      </c>
      <c r="DJ284" s="4">
        <f t="shared" si="270"/>
        <v>387.9</v>
      </c>
      <c r="DK284" s="4">
        <f t="shared" si="270"/>
        <v>13667.95</v>
      </c>
      <c r="DL284" s="4">
        <f t="shared" si="270"/>
        <v>0</v>
      </c>
      <c r="DM284" s="4">
        <f>DM147+DM215+DM255+DZ284</f>
        <v>219.59882929999998</v>
      </c>
      <c r="DN284" s="4">
        <f>DN147+DN215+DN255+EA284</f>
        <v>4.9451797499999994</v>
      </c>
      <c r="DO284" s="4">
        <f>ROUND(DO147+DO215+DO255+EB284,2)</f>
        <v>0</v>
      </c>
      <c r="DP284" s="4">
        <f>ROUND(DP147+DP215+DP255+EC284,2)</f>
        <v>13239.83</v>
      </c>
      <c r="DQ284" s="4">
        <f>ROUND(DQ147+DQ215+DQ255+ED284,2)</f>
        <v>7824.38</v>
      </c>
      <c r="DR284" s="4"/>
      <c r="DS284" s="4"/>
      <c r="DT284" s="4"/>
      <c r="DU284" s="4"/>
      <c r="DV284" s="4"/>
      <c r="DW284" s="4"/>
      <c r="DX284" s="4"/>
      <c r="DY284" s="4"/>
      <c r="DZ284" s="4"/>
      <c r="EA284" s="4"/>
      <c r="EB284" s="4"/>
      <c r="EC284" s="4"/>
      <c r="ED284" s="4"/>
      <c r="EE284" s="4"/>
      <c r="EF284" s="4"/>
      <c r="EG284" s="4">
        <f t="shared" ref="EG284:EU284" si="271">ROUND(EG147+EG215+EG255+FP284,2)</f>
        <v>0</v>
      </c>
      <c r="EH284" s="4">
        <f t="shared" si="271"/>
        <v>0</v>
      </c>
      <c r="EI284" s="4">
        <f t="shared" si="271"/>
        <v>0</v>
      </c>
      <c r="EJ284" s="4">
        <f t="shared" si="271"/>
        <v>145879.41</v>
      </c>
      <c r="EK284" s="4">
        <f t="shared" si="271"/>
        <v>131676.23000000001</v>
      </c>
      <c r="EL284" s="4">
        <f t="shared" si="271"/>
        <v>14203.18</v>
      </c>
      <c r="EM284" s="4">
        <f t="shared" si="271"/>
        <v>0</v>
      </c>
      <c r="EN284" s="4">
        <f t="shared" si="271"/>
        <v>101213.08</v>
      </c>
      <c r="EO284" s="4">
        <f t="shared" si="271"/>
        <v>101213.08</v>
      </c>
      <c r="EP284" s="4">
        <f t="shared" si="271"/>
        <v>0</v>
      </c>
      <c r="EQ284" s="4">
        <f t="shared" si="271"/>
        <v>101213.08</v>
      </c>
      <c r="ER284" s="4">
        <f t="shared" si="271"/>
        <v>0</v>
      </c>
      <c r="ES284" s="4">
        <f t="shared" si="271"/>
        <v>0</v>
      </c>
      <c r="ET284" s="4">
        <f t="shared" si="271"/>
        <v>0</v>
      </c>
      <c r="EU284" s="4">
        <f t="shared" si="271"/>
        <v>0</v>
      </c>
      <c r="EV284" s="4"/>
      <c r="EW284" s="4"/>
      <c r="EX284" s="4"/>
      <c r="EY284" s="4"/>
      <c r="EZ284" s="4"/>
      <c r="FA284" s="4"/>
      <c r="FB284" s="4"/>
      <c r="FC284" s="4"/>
      <c r="FD284" s="4"/>
      <c r="FE284" s="4"/>
      <c r="FF284" s="4"/>
      <c r="FG284" s="4"/>
      <c r="FH284" s="4"/>
      <c r="FI284" s="4"/>
      <c r="FJ284" s="4"/>
      <c r="FK284" s="4"/>
      <c r="FL284" s="4"/>
      <c r="FM284" s="4"/>
      <c r="FN284" s="4"/>
      <c r="FO284" s="4"/>
      <c r="FP284" s="4"/>
      <c r="FQ284" s="4"/>
      <c r="FR284" s="4"/>
      <c r="FS284" s="4"/>
      <c r="FT284" s="4"/>
      <c r="FU284" s="4"/>
      <c r="FV284" s="4"/>
      <c r="FW284" s="4"/>
      <c r="FX284" s="4"/>
      <c r="FY284" s="4"/>
      <c r="FZ284" s="4"/>
      <c r="GA284" s="4"/>
      <c r="GB284" s="4"/>
      <c r="GC284" s="4"/>
      <c r="GD284" s="4"/>
      <c r="GE284" s="4"/>
      <c r="GF284" s="4"/>
      <c r="GG284" s="4"/>
      <c r="GH284" s="4"/>
      <c r="GI284" s="4"/>
      <c r="GJ284" s="4"/>
      <c r="GK284" s="4"/>
      <c r="GL284" s="4"/>
      <c r="GM284" s="4"/>
      <c r="GN284" s="4"/>
      <c r="GO284" s="4"/>
      <c r="GP284" s="4"/>
      <c r="GQ284" s="4"/>
      <c r="GR284" s="4"/>
      <c r="GS284" s="4"/>
      <c r="GT284" s="4"/>
      <c r="GU284" s="4"/>
      <c r="GV284" s="4"/>
      <c r="GW284" s="4"/>
      <c r="GX284" s="4">
        <v>0</v>
      </c>
    </row>
    <row r="286" spans="1:206" x14ac:dyDescent="0.2">
      <c r="A286" s="5">
        <v>50</v>
      </c>
      <c r="B286" s="5">
        <v>0</v>
      </c>
      <c r="C286" s="5">
        <v>0</v>
      </c>
      <c r="D286" s="5">
        <v>1</v>
      </c>
      <c r="E286" s="5">
        <v>201</v>
      </c>
      <c r="F286" s="5">
        <f>ROUND(Source!O284,O286)</f>
        <v>16287.23</v>
      </c>
      <c r="G286" s="5" t="s">
        <v>236</v>
      </c>
      <c r="H286" s="5" t="s">
        <v>237</v>
      </c>
      <c r="I286" s="5"/>
      <c r="J286" s="5"/>
      <c r="K286" s="5">
        <v>201</v>
      </c>
      <c r="L286" s="5">
        <v>1</v>
      </c>
      <c r="M286" s="5">
        <v>3</v>
      </c>
      <c r="N286" s="5" t="s">
        <v>6</v>
      </c>
      <c r="O286" s="5">
        <v>2</v>
      </c>
      <c r="P286" s="5">
        <f>ROUND(Source!DG284,O286)</f>
        <v>116127.69</v>
      </c>
      <c r="Q286" s="5"/>
      <c r="R286" s="5"/>
      <c r="S286" s="5"/>
      <c r="T286" s="5"/>
      <c r="U286" s="5"/>
      <c r="V286" s="5"/>
      <c r="W286" s="5"/>
    </row>
    <row r="287" spans="1:206" x14ac:dyDescent="0.2">
      <c r="A287" s="5">
        <v>50</v>
      </c>
      <c r="B287" s="5">
        <v>0</v>
      </c>
      <c r="C287" s="5">
        <v>0</v>
      </c>
      <c r="D287" s="5">
        <v>1</v>
      </c>
      <c r="E287" s="5">
        <v>202</v>
      </c>
      <c r="F287" s="5">
        <f>ROUND(Source!P284,O287)</f>
        <v>14195.38</v>
      </c>
      <c r="G287" s="5" t="s">
        <v>238</v>
      </c>
      <c r="H287" s="5" t="s">
        <v>239</v>
      </c>
      <c r="I287" s="5"/>
      <c r="J287" s="5"/>
      <c r="K287" s="5">
        <v>202</v>
      </c>
      <c r="L287" s="5">
        <v>2</v>
      </c>
      <c r="M287" s="5">
        <v>3</v>
      </c>
      <c r="N287" s="5" t="s">
        <v>6</v>
      </c>
      <c r="O287" s="5">
        <v>2</v>
      </c>
      <c r="P287" s="5">
        <f>ROUND(Source!DH284,O287)</f>
        <v>101213.08</v>
      </c>
      <c r="Q287" s="5"/>
      <c r="R287" s="5"/>
      <c r="S287" s="5"/>
      <c r="T287" s="5"/>
      <c r="U287" s="5"/>
      <c r="V287" s="5"/>
      <c r="W287" s="5"/>
    </row>
    <row r="288" spans="1:206" x14ac:dyDescent="0.2">
      <c r="A288" s="5">
        <v>50</v>
      </c>
      <c r="B288" s="5">
        <v>0</v>
      </c>
      <c r="C288" s="5">
        <v>0</v>
      </c>
      <c r="D288" s="5">
        <v>1</v>
      </c>
      <c r="E288" s="5">
        <v>222</v>
      </c>
      <c r="F288" s="5">
        <f>ROUND(Source!AO284,O288)</f>
        <v>0</v>
      </c>
      <c r="G288" s="5" t="s">
        <v>240</v>
      </c>
      <c r="H288" s="5" t="s">
        <v>241</v>
      </c>
      <c r="I288" s="5"/>
      <c r="J288" s="5"/>
      <c r="K288" s="5">
        <v>222</v>
      </c>
      <c r="L288" s="5">
        <v>3</v>
      </c>
      <c r="M288" s="5">
        <v>3</v>
      </c>
      <c r="N288" s="5" t="s">
        <v>6</v>
      </c>
      <c r="O288" s="5">
        <v>2</v>
      </c>
      <c r="P288" s="5">
        <f>ROUND(Source!EG284,O288)</f>
        <v>0</v>
      </c>
      <c r="Q288" s="5"/>
      <c r="R288" s="5"/>
      <c r="S288" s="5"/>
      <c r="T288" s="5"/>
      <c r="U288" s="5"/>
      <c r="V288" s="5"/>
      <c r="W288" s="5"/>
    </row>
    <row r="289" spans="1:23" x14ac:dyDescent="0.2">
      <c r="A289" s="5">
        <v>50</v>
      </c>
      <c r="B289" s="5">
        <v>0</v>
      </c>
      <c r="C289" s="5">
        <v>0</v>
      </c>
      <c r="D289" s="5">
        <v>1</v>
      </c>
      <c r="E289" s="5">
        <v>225</v>
      </c>
      <c r="F289" s="5">
        <f>ROUND(Source!AV284,O289)</f>
        <v>14195.38</v>
      </c>
      <c r="G289" s="5" t="s">
        <v>242</v>
      </c>
      <c r="H289" s="5" t="s">
        <v>243</v>
      </c>
      <c r="I289" s="5"/>
      <c r="J289" s="5"/>
      <c r="K289" s="5">
        <v>225</v>
      </c>
      <c r="L289" s="5">
        <v>4</v>
      </c>
      <c r="M289" s="5">
        <v>3</v>
      </c>
      <c r="N289" s="5" t="s">
        <v>6</v>
      </c>
      <c r="O289" s="5">
        <v>2</v>
      </c>
      <c r="P289" s="5">
        <f>ROUND(Source!EN284,O289)</f>
        <v>101213.08</v>
      </c>
      <c r="Q289" s="5"/>
      <c r="R289" s="5"/>
      <c r="S289" s="5"/>
      <c r="T289" s="5"/>
      <c r="U289" s="5"/>
      <c r="V289" s="5"/>
      <c r="W289" s="5"/>
    </row>
    <row r="290" spans="1:23" x14ac:dyDescent="0.2">
      <c r="A290" s="5">
        <v>50</v>
      </c>
      <c r="B290" s="5">
        <v>0</v>
      </c>
      <c r="C290" s="5">
        <v>0</v>
      </c>
      <c r="D290" s="5">
        <v>1</v>
      </c>
      <c r="E290" s="5">
        <v>226</v>
      </c>
      <c r="F290" s="5">
        <f>ROUND(Source!AW284,O290)</f>
        <v>14195.38</v>
      </c>
      <c r="G290" s="5" t="s">
        <v>244</v>
      </c>
      <c r="H290" s="5" t="s">
        <v>245</v>
      </c>
      <c r="I290" s="5"/>
      <c r="J290" s="5"/>
      <c r="K290" s="5">
        <v>226</v>
      </c>
      <c r="L290" s="5">
        <v>5</v>
      </c>
      <c r="M290" s="5">
        <v>3</v>
      </c>
      <c r="N290" s="5" t="s">
        <v>6</v>
      </c>
      <c r="O290" s="5">
        <v>2</v>
      </c>
      <c r="P290" s="5">
        <f>ROUND(Source!EO284,O290)</f>
        <v>101213.08</v>
      </c>
      <c r="Q290" s="5"/>
      <c r="R290" s="5"/>
      <c r="S290" s="5"/>
      <c r="T290" s="5"/>
      <c r="U290" s="5"/>
      <c r="V290" s="5"/>
      <c r="W290" s="5"/>
    </row>
    <row r="291" spans="1:23" x14ac:dyDescent="0.2">
      <c r="A291" s="5">
        <v>50</v>
      </c>
      <c r="B291" s="5">
        <v>0</v>
      </c>
      <c r="C291" s="5">
        <v>0</v>
      </c>
      <c r="D291" s="5">
        <v>1</v>
      </c>
      <c r="E291" s="5">
        <v>227</v>
      </c>
      <c r="F291" s="5">
        <f>ROUND(Source!AX284,O291)</f>
        <v>0</v>
      </c>
      <c r="G291" s="5" t="s">
        <v>246</v>
      </c>
      <c r="H291" s="5" t="s">
        <v>247</v>
      </c>
      <c r="I291" s="5"/>
      <c r="J291" s="5"/>
      <c r="K291" s="5">
        <v>227</v>
      </c>
      <c r="L291" s="5">
        <v>6</v>
      </c>
      <c r="M291" s="5">
        <v>3</v>
      </c>
      <c r="N291" s="5" t="s">
        <v>6</v>
      </c>
      <c r="O291" s="5">
        <v>2</v>
      </c>
      <c r="P291" s="5">
        <f>ROUND(Source!EP284,O291)</f>
        <v>0</v>
      </c>
      <c r="Q291" s="5"/>
      <c r="R291" s="5"/>
      <c r="S291" s="5"/>
      <c r="T291" s="5"/>
      <c r="U291" s="5"/>
      <c r="V291" s="5"/>
      <c r="W291" s="5"/>
    </row>
    <row r="292" spans="1:23" x14ac:dyDescent="0.2">
      <c r="A292" s="5">
        <v>50</v>
      </c>
      <c r="B292" s="5">
        <v>0</v>
      </c>
      <c r="C292" s="5">
        <v>0</v>
      </c>
      <c r="D292" s="5">
        <v>1</v>
      </c>
      <c r="E292" s="5">
        <v>228</v>
      </c>
      <c r="F292" s="5">
        <f>ROUND(Source!AY284,O292)</f>
        <v>14195.38</v>
      </c>
      <c r="G292" s="5" t="s">
        <v>248</v>
      </c>
      <c r="H292" s="5" t="s">
        <v>249</v>
      </c>
      <c r="I292" s="5"/>
      <c r="J292" s="5"/>
      <c r="K292" s="5">
        <v>228</v>
      </c>
      <c r="L292" s="5">
        <v>7</v>
      </c>
      <c r="M292" s="5">
        <v>3</v>
      </c>
      <c r="N292" s="5" t="s">
        <v>6</v>
      </c>
      <c r="O292" s="5">
        <v>2</v>
      </c>
      <c r="P292" s="5">
        <f>ROUND(Source!EQ284,O292)</f>
        <v>101213.08</v>
      </c>
      <c r="Q292" s="5"/>
      <c r="R292" s="5"/>
      <c r="S292" s="5"/>
      <c r="T292" s="5"/>
      <c r="U292" s="5"/>
      <c r="V292" s="5"/>
      <c r="W292" s="5"/>
    </row>
    <row r="293" spans="1:23" x14ac:dyDescent="0.2">
      <c r="A293" s="5">
        <v>50</v>
      </c>
      <c r="B293" s="5">
        <v>0</v>
      </c>
      <c r="C293" s="5">
        <v>0</v>
      </c>
      <c r="D293" s="5">
        <v>1</v>
      </c>
      <c r="E293" s="5">
        <v>216</v>
      </c>
      <c r="F293" s="5">
        <f>ROUND(Source!AP284,O293)</f>
        <v>0</v>
      </c>
      <c r="G293" s="5" t="s">
        <v>250</v>
      </c>
      <c r="H293" s="5" t="s">
        <v>251</v>
      </c>
      <c r="I293" s="5"/>
      <c r="J293" s="5"/>
      <c r="K293" s="5">
        <v>216</v>
      </c>
      <c r="L293" s="5">
        <v>8</v>
      </c>
      <c r="M293" s="5">
        <v>3</v>
      </c>
      <c r="N293" s="5" t="s">
        <v>6</v>
      </c>
      <c r="O293" s="5">
        <v>2</v>
      </c>
      <c r="P293" s="5">
        <f>ROUND(Source!EH284,O293)</f>
        <v>0</v>
      </c>
      <c r="Q293" s="5"/>
      <c r="R293" s="5"/>
      <c r="S293" s="5"/>
      <c r="T293" s="5"/>
      <c r="U293" s="5"/>
      <c r="V293" s="5"/>
      <c r="W293" s="5"/>
    </row>
    <row r="294" spans="1:23" x14ac:dyDescent="0.2">
      <c r="A294" s="5">
        <v>50</v>
      </c>
      <c r="B294" s="5">
        <v>0</v>
      </c>
      <c r="C294" s="5">
        <v>0</v>
      </c>
      <c r="D294" s="5">
        <v>1</v>
      </c>
      <c r="E294" s="5">
        <v>223</v>
      </c>
      <c r="F294" s="5">
        <f>ROUND(Source!AQ284,O294)</f>
        <v>0</v>
      </c>
      <c r="G294" s="5" t="s">
        <v>252</v>
      </c>
      <c r="H294" s="5" t="s">
        <v>253</v>
      </c>
      <c r="I294" s="5"/>
      <c r="J294" s="5"/>
      <c r="K294" s="5">
        <v>223</v>
      </c>
      <c r="L294" s="5">
        <v>9</v>
      </c>
      <c r="M294" s="5">
        <v>3</v>
      </c>
      <c r="N294" s="5" t="s">
        <v>6</v>
      </c>
      <c r="O294" s="5">
        <v>2</v>
      </c>
      <c r="P294" s="5">
        <f>ROUND(Source!EI284,O294)</f>
        <v>0</v>
      </c>
      <c r="Q294" s="5"/>
      <c r="R294" s="5"/>
      <c r="S294" s="5"/>
      <c r="T294" s="5"/>
      <c r="U294" s="5"/>
      <c r="V294" s="5"/>
      <c r="W294" s="5"/>
    </row>
    <row r="295" spans="1:23" x14ac:dyDescent="0.2">
      <c r="A295" s="5">
        <v>50</v>
      </c>
      <c r="B295" s="5">
        <v>0</v>
      </c>
      <c r="C295" s="5">
        <v>0</v>
      </c>
      <c r="D295" s="5">
        <v>1</v>
      </c>
      <c r="E295" s="5">
        <v>229</v>
      </c>
      <c r="F295" s="5">
        <f>ROUND(Source!AZ284,O295)</f>
        <v>0</v>
      </c>
      <c r="G295" s="5" t="s">
        <v>254</v>
      </c>
      <c r="H295" s="5" t="s">
        <v>255</v>
      </c>
      <c r="I295" s="5"/>
      <c r="J295" s="5"/>
      <c r="K295" s="5">
        <v>229</v>
      </c>
      <c r="L295" s="5">
        <v>10</v>
      </c>
      <c r="M295" s="5">
        <v>3</v>
      </c>
      <c r="N295" s="5" t="s">
        <v>6</v>
      </c>
      <c r="O295" s="5">
        <v>2</v>
      </c>
      <c r="P295" s="5">
        <f>ROUND(Source!ER284,O295)</f>
        <v>0</v>
      </c>
      <c r="Q295" s="5"/>
      <c r="R295" s="5"/>
      <c r="S295" s="5"/>
      <c r="T295" s="5"/>
      <c r="U295" s="5"/>
      <c r="V295" s="5"/>
      <c r="W295" s="5"/>
    </row>
    <row r="296" spans="1:23" x14ac:dyDescent="0.2">
      <c r="A296" s="5">
        <v>50</v>
      </c>
      <c r="B296" s="5">
        <v>0</v>
      </c>
      <c r="C296" s="5">
        <v>0</v>
      </c>
      <c r="D296" s="5">
        <v>1</v>
      </c>
      <c r="E296" s="5">
        <v>203</v>
      </c>
      <c r="F296" s="5">
        <f>ROUND(Source!Q284,O296)</f>
        <v>174.87</v>
      </c>
      <c r="G296" s="5" t="s">
        <v>256</v>
      </c>
      <c r="H296" s="5" t="s">
        <v>257</v>
      </c>
      <c r="I296" s="5"/>
      <c r="J296" s="5"/>
      <c r="K296" s="5">
        <v>203</v>
      </c>
      <c r="L296" s="5">
        <v>11</v>
      </c>
      <c r="M296" s="5">
        <v>3</v>
      </c>
      <c r="N296" s="5" t="s">
        <v>6</v>
      </c>
      <c r="O296" s="5">
        <v>2</v>
      </c>
      <c r="P296" s="5">
        <f>ROUND(Source!DI284,O296)</f>
        <v>1246.6600000000001</v>
      </c>
      <c r="Q296" s="5"/>
      <c r="R296" s="5"/>
      <c r="S296" s="5"/>
      <c r="T296" s="5"/>
      <c r="U296" s="5"/>
      <c r="V296" s="5"/>
      <c r="W296" s="5"/>
    </row>
    <row r="297" spans="1:23" x14ac:dyDescent="0.2">
      <c r="A297" s="5">
        <v>50</v>
      </c>
      <c r="B297" s="5">
        <v>0</v>
      </c>
      <c r="C297" s="5">
        <v>0</v>
      </c>
      <c r="D297" s="5">
        <v>1</v>
      </c>
      <c r="E297" s="5">
        <v>231</v>
      </c>
      <c r="F297" s="5">
        <f>ROUND(Source!BB284,O297)</f>
        <v>0</v>
      </c>
      <c r="G297" s="5" t="s">
        <v>258</v>
      </c>
      <c r="H297" s="5" t="s">
        <v>259</v>
      </c>
      <c r="I297" s="5"/>
      <c r="J297" s="5"/>
      <c r="K297" s="5">
        <v>231</v>
      </c>
      <c r="L297" s="5">
        <v>12</v>
      </c>
      <c r="M297" s="5">
        <v>3</v>
      </c>
      <c r="N297" s="5" t="s">
        <v>6</v>
      </c>
      <c r="O297" s="5">
        <v>2</v>
      </c>
      <c r="P297" s="5">
        <f>ROUND(Source!ET284,O297)</f>
        <v>0</v>
      </c>
      <c r="Q297" s="5"/>
      <c r="R297" s="5"/>
      <c r="S297" s="5"/>
      <c r="T297" s="5"/>
      <c r="U297" s="5"/>
      <c r="V297" s="5"/>
      <c r="W297" s="5"/>
    </row>
    <row r="298" spans="1:23" x14ac:dyDescent="0.2">
      <c r="A298" s="5">
        <v>50</v>
      </c>
      <c r="B298" s="5">
        <v>0</v>
      </c>
      <c r="C298" s="5">
        <v>0</v>
      </c>
      <c r="D298" s="5">
        <v>1</v>
      </c>
      <c r="E298" s="5">
        <v>204</v>
      </c>
      <c r="F298" s="5">
        <f>ROUND(Source!R284,O298)</f>
        <v>54.43</v>
      </c>
      <c r="G298" s="5" t="s">
        <v>260</v>
      </c>
      <c r="H298" s="5" t="s">
        <v>261</v>
      </c>
      <c r="I298" s="5"/>
      <c r="J298" s="5"/>
      <c r="K298" s="5">
        <v>204</v>
      </c>
      <c r="L298" s="5">
        <v>13</v>
      </c>
      <c r="M298" s="5">
        <v>3</v>
      </c>
      <c r="N298" s="5" t="s">
        <v>6</v>
      </c>
      <c r="O298" s="5">
        <v>2</v>
      </c>
      <c r="P298" s="5">
        <f>ROUND(Source!DJ284,O298)</f>
        <v>387.9</v>
      </c>
      <c r="Q298" s="5"/>
      <c r="R298" s="5"/>
      <c r="S298" s="5"/>
      <c r="T298" s="5"/>
      <c r="U298" s="5"/>
      <c r="V298" s="5"/>
      <c r="W298" s="5"/>
    </row>
    <row r="299" spans="1:23" x14ac:dyDescent="0.2">
      <c r="A299" s="5">
        <v>50</v>
      </c>
      <c r="B299" s="5">
        <v>0</v>
      </c>
      <c r="C299" s="5">
        <v>0</v>
      </c>
      <c r="D299" s="5">
        <v>1</v>
      </c>
      <c r="E299" s="5">
        <v>205</v>
      </c>
      <c r="F299" s="5">
        <f>ROUND(Source!S284,O299)</f>
        <v>1916.98</v>
      </c>
      <c r="G299" s="5" t="s">
        <v>262</v>
      </c>
      <c r="H299" s="5" t="s">
        <v>263</v>
      </c>
      <c r="I299" s="5"/>
      <c r="J299" s="5"/>
      <c r="K299" s="5">
        <v>205</v>
      </c>
      <c r="L299" s="5">
        <v>14</v>
      </c>
      <c r="M299" s="5">
        <v>3</v>
      </c>
      <c r="N299" s="5" t="s">
        <v>6</v>
      </c>
      <c r="O299" s="5">
        <v>2</v>
      </c>
      <c r="P299" s="5">
        <f>ROUND(Source!DK284,O299)</f>
        <v>13667.95</v>
      </c>
      <c r="Q299" s="5"/>
      <c r="R299" s="5"/>
      <c r="S299" s="5"/>
      <c r="T299" s="5"/>
      <c r="U299" s="5"/>
      <c r="V299" s="5"/>
      <c r="W299" s="5"/>
    </row>
    <row r="300" spans="1:23" x14ac:dyDescent="0.2">
      <c r="A300" s="5">
        <v>50</v>
      </c>
      <c r="B300" s="5">
        <v>0</v>
      </c>
      <c r="C300" s="5">
        <v>0</v>
      </c>
      <c r="D300" s="5">
        <v>1</v>
      </c>
      <c r="E300" s="5">
        <v>232</v>
      </c>
      <c r="F300" s="5">
        <f>ROUND(Source!BC284,O300)</f>
        <v>0</v>
      </c>
      <c r="G300" s="5" t="s">
        <v>264</v>
      </c>
      <c r="H300" s="5" t="s">
        <v>265</v>
      </c>
      <c r="I300" s="5"/>
      <c r="J300" s="5"/>
      <c r="K300" s="5">
        <v>232</v>
      </c>
      <c r="L300" s="5">
        <v>15</v>
      </c>
      <c r="M300" s="5">
        <v>3</v>
      </c>
      <c r="N300" s="5" t="s">
        <v>6</v>
      </c>
      <c r="O300" s="5">
        <v>2</v>
      </c>
      <c r="P300" s="5">
        <f>ROUND(Source!EU284,O300)</f>
        <v>0</v>
      </c>
      <c r="Q300" s="5"/>
      <c r="R300" s="5"/>
      <c r="S300" s="5"/>
      <c r="T300" s="5"/>
      <c r="U300" s="5"/>
      <c r="V300" s="5"/>
      <c r="W300" s="5"/>
    </row>
    <row r="301" spans="1:23" x14ac:dyDescent="0.2">
      <c r="A301" s="5">
        <v>50</v>
      </c>
      <c r="B301" s="5">
        <v>0</v>
      </c>
      <c r="C301" s="5">
        <v>0</v>
      </c>
      <c r="D301" s="5">
        <v>1</v>
      </c>
      <c r="E301" s="5">
        <v>214</v>
      </c>
      <c r="F301" s="5">
        <f>ROUND(Source!AS284,O301)</f>
        <v>18467.98</v>
      </c>
      <c r="G301" s="5" t="s">
        <v>266</v>
      </c>
      <c r="H301" s="5" t="s">
        <v>267</v>
      </c>
      <c r="I301" s="5"/>
      <c r="J301" s="5"/>
      <c r="K301" s="5">
        <v>214</v>
      </c>
      <c r="L301" s="5">
        <v>16</v>
      </c>
      <c r="M301" s="5">
        <v>3</v>
      </c>
      <c r="N301" s="5" t="s">
        <v>6</v>
      </c>
      <c r="O301" s="5">
        <v>2</v>
      </c>
      <c r="P301" s="5">
        <f>ROUND(Source!EK284,O301)</f>
        <v>131676.23000000001</v>
      </c>
      <c r="Q301" s="5"/>
      <c r="R301" s="5"/>
      <c r="S301" s="5"/>
      <c r="T301" s="5"/>
      <c r="U301" s="5"/>
      <c r="V301" s="5"/>
      <c r="W301" s="5"/>
    </row>
    <row r="302" spans="1:23" x14ac:dyDescent="0.2">
      <c r="A302" s="5">
        <v>50</v>
      </c>
      <c r="B302" s="5">
        <v>0</v>
      </c>
      <c r="C302" s="5">
        <v>0</v>
      </c>
      <c r="D302" s="5">
        <v>1</v>
      </c>
      <c r="E302" s="5">
        <v>215</v>
      </c>
      <c r="F302" s="5">
        <f>ROUND(Source!AT284,O302)</f>
        <v>1992.07</v>
      </c>
      <c r="G302" s="5" t="s">
        <v>268</v>
      </c>
      <c r="H302" s="5" t="s">
        <v>269</v>
      </c>
      <c r="I302" s="5"/>
      <c r="J302" s="5"/>
      <c r="K302" s="5">
        <v>215</v>
      </c>
      <c r="L302" s="5">
        <v>17</v>
      </c>
      <c r="M302" s="5">
        <v>3</v>
      </c>
      <c r="N302" s="5" t="s">
        <v>6</v>
      </c>
      <c r="O302" s="5">
        <v>2</v>
      </c>
      <c r="P302" s="5">
        <f>ROUND(Source!EL284,O302)</f>
        <v>14203.18</v>
      </c>
      <c r="Q302" s="5"/>
      <c r="R302" s="5"/>
      <c r="S302" s="5"/>
      <c r="T302" s="5"/>
      <c r="U302" s="5"/>
      <c r="V302" s="5"/>
      <c r="W302" s="5"/>
    </row>
    <row r="303" spans="1:23" x14ac:dyDescent="0.2">
      <c r="A303" s="5">
        <v>50</v>
      </c>
      <c r="B303" s="5">
        <v>0</v>
      </c>
      <c r="C303" s="5">
        <v>0</v>
      </c>
      <c r="D303" s="5">
        <v>1</v>
      </c>
      <c r="E303" s="5">
        <v>217</v>
      </c>
      <c r="F303" s="5">
        <f>ROUND(Source!AU284,O303)</f>
        <v>0</v>
      </c>
      <c r="G303" s="5" t="s">
        <v>270</v>
      </c>
      <c r="H303" s="5" t="s">
        <v>271</v>
      </c>
      <c r="I303" s="5"/>
      <c r="J303" s="5"/>
      <c r="K303" s="5">
        <v>217</v>
      </c>
      <c r="L303" s="5">
        <v>18</v>
      </c>
      <c r="M303" s="5">
        <v>3</v>
      </c>
      <c r="N303" s="5" t="s">
        <v>6</v>
      </c>
      <c r="O303" s="5">
        <v>2</v>
      </c>
      <c r="P303" s="5">
        <f>ROUND(Source!EM284,O303)</f>
        <v>0</v>
      </c>
      <c r="Q303" s="5"/>
      <c r="R303" s="5"/>
      <c r="S303" s="5"/>
      <c r="T303" s="5"/>
      <c r="U303" s="5"/>
      <c r="V303" s="5"/>
      <c r="W303" s="5"/>
    </row>
    <row r="304" spans="1:23" x14ac:dyDescent="0.2">
      <c r="A304" s="5">
        <v>50</v>
      </c>
      <c r="B304" s="5">
        <v>0</v>
      </c>
      <c r="C304" s="5">
        <v>0</v>
      </c>
      <c r="D304" s="5">
        <v>1</v>
      </c>
      <c r="E304" s="5">
        <v>230</v>
      </c>
      <c r="F304" s="5">
        <f>ROUND(Source!BA284,O304)</f>
        <v>0</v>
      </c>
      <c r="G304" s="5" t="s">
        <v>272</v>
      </c>
      <c r="H304" s="5" t="s">
        <v>273</v>
      </c>
      <c r="I304" s="5"/>
      <c r="J304" s="5"/>
      <c r="K304" s="5">
        <v>230</v>
      </c>
      <c r="L304" s="5">
        <v>19</v>
      </c>
      <c r="M304" s="5">
        <v>3</v>
      </c>
      <c r="N304" s="5" t="s">
        <v>6</v>
      </c>
      <c r="O304" s="5">
        <v>2</v>
      </c>
      <c r="P304" s="5">
        <f>ROUND(Source!ES284,O304)</f>
        <v>0</v>
      </c>
      <c r="Q304" s="5"/>
      <c r="R304" s="5"/>
      <c r="S304" s="5"/>
      <c r="T304" s="5"/>
      <c r="U304" s="5"/>
      <c r="V304" s="5"/>
      <c r="W304" s="5"/>
    </row>
    <row r="305" spans="1:206" x14ac:dyDescent="0.2">
      <c r="A305" s="5">
        <v>50</v>
      </c>
      <c r="B305" s="5">
        <v>0</v>
      </c>
      <c r="C305" s="5">
        <v>0</v>
      </c>
      <c r="D305" s="5">
        <v>1</v>
      </c>
      <c r="E305" s="5">
        <v>206</v>
      </c>
      <c r="F305" s="5">
        <f>ROUND(Source!T284,O305)</f>
        <v>0</v>
      </c>
      <c r="G305" s="5" t="s">
        <v>274</v>
      </c>
      <c r="H305" s="5" t="s">
        <v>275</v>
      </c>
      <c r="I305" s="5"/>
      <c r="J305" s="5"/>
      <c r="K305" s="5">
        <v>206</v>
      </c>
      <c r="L305" s="5">
        <v>20</v>
      </c>
      <c r="M305" s="5">
        <v>3</v>
      </c>
      <c r="N305" s="5" t="s">
        <v>6</v>
      </c>
      <c r="O305" s="5">
        <v>2</v>
      </c>
      <c r="P305" s="5">
        <f>ROUND(Source!DL284,O305)</f>
        <v>0</v>
      </c>
      <c r="Q305" s="5"/>
      <c r="R305" s="5"/>
      <c r="S305" s="5"/>
      <c r="T305" s="5"/>
      <c r="U305" s="5"/>
      <c r="V305" s="5"/>
      <c r="W305" s="5"/>
    </row>
    <row r="306" spans="1:206" x14ac:dyDescent="0.2">
      <c r="A306" s="5">
        <v>50</v>
      </c>
      <c r="B306" s="5">
        <v>0</v>
      </c>
      <c r="C306" s="5">
        <v>0</v>
      </c>
      <c r="D306" s="5">
        <v>1</v>
      </c>
      <c r="E306" s="5">
        <v>207</v>
      </c>
      <c r="F306" s="5">
        <f>Source!U284</f>
        <v>219.59882929999998</v>
      </c>
      <c r="G306" s="5" t="s">
        <v>276</v>
      </c>
      <c r="H306" s="5" t="s">
        <v>277</v>
      </c>
      <c r="I306" s="5"/>
      <c r="J306" s="5"/>
      <c r="K306" s="5">
        <v>207</v>
      </c>
      <c r="L306" s="5">
        <v>21</v>
      </c>
      <c r="M306" s="5">
        <v>3</v>
      </c>
      <c r="N306" s="5" t="s">
        <v>6</v>
      </c>
      <c r="O306" s="5">
        <v>-1</v>
      </c>
      <c r="P306" s="5">
        <f>Source!DM284</f>
        <v>219.59882929999998</v>
      </c>
      <c r="Q306" s="5"/>
      <c r="R306" s="5"/>
      <c r="S306" s="5"/>
      <c r="T306" s="5"/>
      <c r="U306" s="5"/>
      <c r="V306" s="5"/>
      <c r="W306" s="5"/>
    </row>
    <row r="307" spans="1:206" x14ac:dyDescent="0.2">
      <c r="A307" s="5">
        <v>50</v>
      </c>
      <c r="B307" s="5">
        <v>0</v>
      </c>
      <c r="C307" s="5">
        <v>0</v>
      </c>
      <c r="D307" s="5">
        <v>1</v>
      </c>
      <c r="E307" s="5">
        <v>208</v>
      </c>
      <c r="F307" s="5">
        <f>Source!V284</f>
        <v>4.9451797499999994</v>
      </c>
      <c r="G307" s="5" t="s">
        <v>278</v>
      </c>
      <c r="H307" s="5" t="s">
        <v>279</v>
      </c>
      <c r="I307" s="5"/>
      <c r="J307" s="5"/>
      <c r="K307" s="5">
        <v>208</v>
      </c>
      <c r="L307" s="5">
        <v>22</v>
      </c>
      <c r="M307" s="5">
        <v>3</v>
      </c>
      <c r="N307" s="5" t="s">
        <v>6</v>
      </c>
      <c r="O307" s="5">
        <v>-1</v>
      </c>
      <c r="P307" s="5">
        <f>Source!DN284</f>
        <v>4.9451797499999994</v>
      </c>
      <c r="Q307" s="5"/>
      <c r="R307" s="5"/>
      <c r="S307" s="5"/>
      <c r="T307" s="5"/>
      <c r="U307" s="5"/>
      <c r="V307" s="5"/>
      <c r="W307" s="5"/>
    </row>
    <row r="308" spans="1:206" x14ac:dyDescent="0.2">
      <c r="A308" s="5">
        <v>50</v>
      </c>
      <c r="B308" s="5">
        <v>0</v>
      </c>
      <c r="C308" s="5">
        <v>0</v>
      </c>
      <c r="D308" s="5">
        <v>1</v>
      </c>
      <c r="E308" s="5">
        <v>209</v>
      </c>
      <c r="F308" s="5">
        <f>ROUND(Source!W284,O308)</f>
        <v>0</v>
      </c>
      <c r="G308" s="5" t="s">
        <v>280</v>
      </c>
      <c r="H308" s="5" t="s">
        <v>281</v>
      </c>
      <c r="I308" s="5"/>
      <c r="J308" s="5"/>
      <c r="K308" s="5">
        <v>209</v>
      </c>
      <c r="L308" s="5">
        <v>23</v>
      </c>
      <c r="M308" s="5">
        <v>3</v>
      </c>
      <c r="N308" s="5" t="s">
        <v>6</v>
      </c>
      <c r="O308" s="5">
        <v>2</v>
      </c>
      <c r="P308" s="5">
        <f>ROUND(Source!DO284,O308)</f>
        <v>0</v>
      </c>
      <c r="Q308" s="5"/>
      <c r="R308" s="5"/>
      <c r="S308" s="5"/>
      <c r="T308" s="5"/>
      <c r="U308" s="5"/>
      <c r="V308" s="5"/>
      <c r="W308" s="5"/>
    </row>
    <row r="309" spans="1:206" x14ac:dyDescent="0.2">
      <c r="A309" s="5">
        <v>50</v>
      </c>
      <c r="B309" s="5">
        <v>0</v>
      </c>
      <c r="C309" s="5">
        <v>0</v>
      </c>
      <c r="D309" s="5">
        <v>1</v>
      </c>
      <c r="E309" s="5">
        <v>210</v>
      </c>
      <c r="F309" s="5">
        <f>ROUND(Source!X284,O309)</f>
        <v>1856.96</v>
      </c>
      <c r="G309" s="5" t="s">
        <v>282</v>
      </c>
      <c r="H309" s="5" t="s">
        <v>283</v>
      </c>
      <c r="I309" s="5"/>
      <c r="J309" s="5"/>
      <c r="K309" s="5">
        <v>210</v>
      </c>
      <c r="L309" s="5">
        <v>24</v>
      </c>
      <c r="M309" s="5">
        <v>3</v>
      </c>
      <c r="N309" s="5" t="s">
        <v>6</v>
      </c>
      <c r="O309" s="5">
        <v>2</v>
      </c>
      <c r="P309" s="5">
        <f>ROUND(Source!DP284,O309)</f>
        <v>13239.83</v>
      </c>
      <c r="Q309" s="5"/>
      <c r="R309" s="5"/>
      <c r="S309" s="5"/>
      <c r="T309" s="5"/>
      <c r="U309" s="5"/>
      <c r="V309" s="5"/>
      <c r="W309" s="5"/>
    </row>
    <row r="310" spans="1:206" x14ac:dyDescent="0.2">
      <c r="A310" s="5">
        <v>50</v>
      </c>
      <c r="B310" s="5">
        <v>0</v>
      </c>
      <c r="C310" s="5">
        <v>0</v>
      </c>
      <c r="D310" s="5">
        <v>1</v>
      </c>
      <c r="E310" s="5">
        <v>211</v>
      </c>
      <c r="F310" s="5">
        <f>ROUND(Source!Y284,O310)</f>
        <v>1097.42</v>
      </c>
      <c r="G310" s="5" t="s">
        <v>284</v>
      </c>
      <c r="H310" s="5" t="s">
        <v>285</v>
      </c>
      <c r="I310" s="5"/>
      <c r="J310" s="5"/>
      <c r="K310" s="5">
        <v>211</v>
      </c>
      <c r="L310" s="5">
        <v>25</v>
      </c>
      <c r="M310" s="5">
        <v>3</v>
      </c>
      <c r="N310" s="5" t="s">
        <v>6</v>
      </c>
      <c r="O310" s="5">
        <v>2</v>
      </c>
      <c r="P310" s="5">
        <f>ROUND(Source!DQ284,O310)</f>
        <v>7824.38</v>
      </c>
      <c r="Q310" s="5"/>
      <c r="R310" s="5"/>
      <c r="S310" s="5"/>
      <c r="T310" s="5"/>
      <c r="U310" s="5"/>
      <c r="V310" s="5"/>
      <c r="W310" s="5"/>
    </row>
    <row r="311" spans="1:206" x14ac:dyDescent="0.2">
      <c r="A311" s="5">
        <v>50</v>
      </c>
      <c r="B311" s="5">
        <v>0</v>
      </c>
      <c r="C311" s="5">
        <v>0</v>
      </c>
      <c r="D311" s="5">
        <v>1</v>
      </c>
      <c r="E311" s="5">
        <v>0</v>
      </c>
      <c r="F311" s="5">
        <f>ROUND(Source!AR284,O311)</f>
        <v>20460.05</v>
      </c>
      <c r="G311" s="5" t="s">
        <v>286</v>
      </c>
      <c r="H311" s="5" t="s">
        <v>287</v>
      </c>
      <c r="I311" s="5"/>
      <c r="J311" s="5"/>
      <c r="K311" s="5">
        <v>224</v>
      </c>
      <c r="L311" s="5">
        <v>26</v>
      </c>
      <c r="M311" s="5">
        <v>3</v>
      </c>
      <c r="N311" s="5" t="s">
        <v>6</v>
      </c>
      <c r="O311" s="5">
        <v>2</v>
      </c>
      <c r="P311" s="5">
        <f>ROUND(Source!EJ284,O311)</f>
        <v>145879.41</v>
      </c>
      <c r="Q311" s="5"/>
      <c r="R311" s="5"/>
      <c r="S311" s="5"/>
      <c r="T311" s="5"/>
      <c r="U311" s="5"/>
      <c r="V311" s="5"/>
      <c r="W311" s="5"/>
    </row>
    <row r="312" spans="1:206" x14ac:dyDescent="0.2">
      <c r="A312" s="5">
        <v>50</v>
      </c>
      <c r="B312" s="5">
        <v>1</v>
      </c>
      <c r="C312" s="5">
        <v>0</v>
      </c>
      <c r="D312" s="5">
        <v>2</v>
      </c>
      <c r="E312" s="5">
        <v>0</v>
      </c>
      <c r="F312" s="5">
        <f>ROUND(F311,O312)</f>
        <v>20460.05</v>
      </c>
      <c r="G312" s="5" t="s">
        <v>393</v>
      </c>
      <c r="H312" s="5" t="s">
        <v>286</v>
      </c>
      <c r="I312" s="5"/>
      <c r="J312" s="5"/>
      <c r="K312" s="5">
        <v>212</v>
      </c>
      <c r="L312" s="5">
        <v>27</v>
      </c>
      <c r="M312" s="5">
        <v>0</v>
      </c>
      <c r="N312" s="5" t="s">
        <v>6</v>
      </c>
      <c r="O312" s="5">
        <v>2</v>
      </c>
      <c r="P312" s="5">
        <f>ROUND(P311,O312)</f>
        <v>145879.41</v>
      </c>
      <c r="Q312" s="5"/>
      <c r="R312" s="5"/>
      <c r="S312" s="5"/>
      <c r="T312" s="5"/>
      <c r="U312" s="5"/>
      <c r="V312" s="5"/>
      <c r="W312" s="5"/>
    </row>
    <row r="313" spans="1:206" x14ac:dyDescent="0.2">
      <c r="A313" s="5">
        <v>50</v>
      </c>
      <c r="B313" s="5">
        <v>1</v>
      </c>
      <c r="C313" s="5">
        <v>0</v>
      </c>
      <c r="D313" s="5">
        <v>2</v>
      </c>
      <c r="E313" s="5">
        <v>0</v>
      </c>
      <c r="F313" s="5">
        <f>ROUND(F312*0.18,O313)</f>
        <v>3682.81</v>
      </c>
      <c r="G313" s="5" t="s">
        <v>394</v>
      </c>
      <c r="H313" s="5" t="s">
        <v>395</v>
      </c>
      <c r="I313" s="5"/>
      <c r="J313" s="5"/>
      <c r="K313" s="5">
        <v>212</v>
      </c>
      <c r="L313" s="5">
        <v>28</v>
      </c>
      <c r="M313" s="5">
        <v>0</v>
      </c>
      <c r="N313" s="5" t="s">
        <v>6</v>
      </c>
      <c r="O313" s="5">
        <v>2</v>
      </c>
      <c r="P313" s="5">
        <f>ROUND(P312*0.18,O313)</f>
        <v>26258.29</v>
      </c>
      <c r="Q313" s="5"/>
      <c r="R313" s="5"/>
      <c r="S313" s="5"/>
      <c r="T313" s="5"/>
      <c r="U313" s="5"/>
      <c r="V313" s="5"/>
      <c r="W313" s="5"/>
    </row>
    <row r="314" spans="1:206" x14ac:dyDescent="0.2">
      <c r="A314" s="5">
        <v>50</v>
      </c>
      <c r="B314" s="5">
        <v>1</v>
      </c>
      <c r="C314" s="5">
        <v>0</v>
      </c>
      <c r="D314" s="5">
        <v>2</v>
      </c>
      <c r="E314" s="5">
        <v>224</v>
      </c>
      <c r="F314" s="5">
        <f>ROUND(F312+F313,O314)</f>
        <v>24142.86</v>
      </c>
      <c r="G314" s="5" t="s">
        <v>396</v>
      </c>
      <c r="H314" s="5" t="s">
        <v>397</v>
      </c>
      <c r="I314" s="5"/>
      <c r="J314" s="5"/>
      <c r="K314" s="5">
        <v>212</v>
      </c>
      <c r="L314" s="5">
        <v>29</v>
      </c>
      <c r="M314" s="5">
        <v>0</v>
      </c>
      <c r="N314" s="5" t="s">
        <v>6</v>
      </c>
      <c r="O314" s="5">
        <v>2</v>
      </c>
      <c r="P314" s="5">
        <f>ROUND(P312+P313,O314)</f>
        <v>172137.7</v>
      </c>
      <c r="Q314" s="5"/>
      <c r="R314" s="5"/>
      <c r="S314" s="5"/>
      <c r="T314" s="5"/>
      <c r="U314" s="5"/>
      <c r="V314" s="5"/>
      <c r="W314" s="5"/>
    </row>
    <row r="316" spans="1:206" x14ac:dyDescent="0.2">
      <c r="A316" s="3">
        <v>51</v>
      </c>
      <c r="B316" s="3">
        <f>B12</f>
        <v>377</v>
      </c>
      <c r="C316" s="3">
        <f>A12</f>
        <v>1</v>
      </c>
      <c r="D316" s="3">
        <f>ROW(A12)</f>
        <v>12</v>
      </c>
      <c r="E316" s="3"/>
      <c r="F316" s="3" t="str">
        <f>IF(F12&lt;&gt;"",F12,"")</f>
        <v>Новый объект</v>
      </c>
      <c r="G316" s="3" t="str">
        <f>IF(G12&lt;&gt;"",G12,"")</f>
        <v>Капитальный ремонт 3-го этажа, балконов 5-го этажа НВПК НИЯУ МИФИ</v>
      </c>
      <c r="H316" s="3">
        <v>0</v>
      </c>
      <c r="I316" s="3"/>
      <c r="J316" s="3"/>
      <c r="K316" s="3"/>
      <c r="L316" s="3"/>
      <c r="M316" s="3"/>
      <c r="N316" s="3"/>
      <c r="O316" s="3">
        <f t="shared" ref="O316:T316" si="272">ROUND(O284,2)</f>
        <v>16287.23</v>
      </c>
      <c r="P316" s="3">
        <f t="shared" si="272"/>
        <v>14195.38</v>
      </c>
      <c r="Q316" s="3">
        <f t="shared" si="272"/>
        <v>174.87</v>
      </c>
      <c r="R316" s="3">
        <f t="shared" si="272"/>
        <v>54.43</v>
      </c>
      <c r="S316" s="3">
        <f t="shared" si="272"/>
        <v>1916.98</v>
      </c>
      <c r="T316" s="3">
        <f t="shared" si="272"/>
        <v>0</v>
      </c>
      <c r="U316" s="3">
        <f>U284</f>
        <v>219.59882929999998</v>
      </c>
      <c r="V316" s="3">
        <f>V284</f>
        <v>4.9451797499999994</v>
      </c>
      <c r="W316" s="3">
        <f>ROUND(W284,2)</f>
        <v>0</v>
      </c>
      <c r="X316" s="3">
        <f>ROUND(X284,2)</f>
        <v>1856.96</v>
      </c>
      <c r="Y316" s="3">
        <f>ROUND(Y284,2)</f>
        <v>1097.42</v>
      </c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>
        <f t="shared" ref="AO316:BC316" si="273">ROUND(AO284,2)</f>
        <v>0</v>
      </c>
      <c r="AP316" s="3">
        <f t="shared" si="273"/>
        <v>0</v>
      </c>
      <c r="AQ316" s="3">
        <f t="shared" si="273"/>
        <v>0</v>
      </c>
      <c r="AR316" s="3">
        <f t="shared" si="273"/>
        <v>20460.05</v>
      </c>
      <c r="AS316" s="3">
        <f t="shared" si="273"/>
        <v>18467.98</v>
      </c>
      <c r="AT316" s="3">
        <f t="shared" si="273"/>
        <v>1992.07</v>
      </c>
      <c r="AU316" s="3">
        <f t="shared" si="273"/>
        <v>0</v>
      </c>
      <c r="AV316" s="3">
        <f t="shared" si="273"/>
        <v>14195.38</v>
      </c>
      <c r="AW316" s="3">
        <f t="shared" si="273"/>
        <v>14195.38</v>
      </c>
      <c r="AX316" s="3">
        <f t="shared" si="273"/>
        <v>0</v>
      </c>
      <c r="AY316" s="3">
        <f t="shared" si="273"/>
        <v>14195.38</v>
      </c>
      <c r="AZ316" s="3">
        <f t="shared" si="273"/>
        <v>0</v>
      </c>
      <c r="BA316" s="3">
        <f t="shared" si="273"/>
        <v>0</v>
      </c>
      <c r="BB316" s="3">
        <f t="shared" si="273"/>
        <v>0</v>
      </c>
      <c r="BC316" s="3">
        <f t="shared" si="273"/>
        <v>0</v>
      </c>
      <c r="BD316" s="3"/>
      <c r="BE316" s="3"/>
      <c r="BF316" s="3"/>
      <c r="BG316" s="3"/>
      <c r="BH316" s="3"/>
      <c r="BI316" s="3"/>
      <c r="BJ316" s="3"/>
      <c r="BK316" s="3"/>
      <c r="BL316" s="3"/>
      <c r="BM316" s="3"/>
      <c r="BN316" s="3"/>
      <c r="BO316" s="3"/>
      <c r="BP316" s="3"/>
      <c r="BQ316" s="3"/>
      <c r="BR316" s="3"/>
      <c r="BS316" s="3"/>
      <c r="BT316" s="3"/>
      <c r="BU316" s="3"/>
      <c r="BV316" s="3"/>
      <c r="BW316" s="3"/>
      <c r="BX316" s="3"/>
      <c r="BY316" s="3"/>
      <c r="BZ316" s="3"/>
      <c r="CA316" s="3"/>
      <c r="CB316" s="3"/>
      <c r="CC316" s="3"/>
      <c r="CD316" s="3"/>
      <c r="CE316" s="3"/>
      <c r="CF316" s="3"/>
      <c r="CG316" s="3"/>
      <c r="CH316" s="3"/>
      <c r="CI316" s="3"/>
      <c r="CJ316" s="3"/>
      <c r="CK316" s="3"/>
      <c r="CL316" s="3"/>
      <c r="CM316" s="3"/>
      <c r="CN316" s="3"/>
      <c r="CO316" s="3"/>
      <c r="CP316" s="3"/>
      <c r="CQ316" s="3"/>
      <c r="CR316" s="3"/>
      <c r="CS316" s="3"/>
      <c r="CT316" s="3"/>
      <c r="CU316" s="3"/>
      <c r="CV316" s="3"/>
      <c r="CW316" s="3"/>
      <c r="CX316" s="3"/>
      <c r="CY316" s="3"/>
      <c r="CZ316" s="3"/>
      <c r="DA316" s="3"/>
      <c r="DB316" s="3"/>
      <c r="DC316" s="3"/>
      <c r="DD316" s="3"/>
      <c r="DE316" s="3"/>
      <c r="DF316" s="3"/>
      <c r="DG316" s="4">
        <f t="shared" ref="DG316:DL316" si="274">ROUND(DG284,2)</f>
        <v>116127.69</v>
      </c>
      <c r="DH316" s="4">
        <f t="shared" si="274"/>
        <v>101213.08</v>
      </c>
      <c r="DI316" s="4">
        <f t="shared" si="274"/>
        <v>1246.6600000000001</v>
      </c>
      <c r="DJ316" s="4">
        <f t="shared" si="274"/>
        <v>387.9</v>
      </c>
      <c r="DK316" s="4">
        <f t="shared" si="274"/>
        <v>13667.95</v>
      </c>
      <c r="DL316" s="4">
        <f t="shared" si="274"/>
        <v>0</v>
      </c>
      <c r="DM316" s="4">
        <f>DM284</f>
        <v>219.59882929999998</v>
      </c>
      <c r="DN316" s="4">
        <f>DN284</f>
        <v>4.9451797499999994</v>
      </c>
      <c r="DO316" s="4">
        <f>ROUND(DO284,2)</f>
        <v>0</v>
      </c>
      <c r="DP316" s="4">
        <f>ROUND(DP284,2)</f>
        <v>13239.83</v>
      </c>
      <c r="DQ316" s="4">
        <f>ROUND(DQ284,2)</f>
        <v>7824.38</v>
      </c>
      <c r="DR316" s="4"/>
      <c r="DS316" s="4"/>
      <c r="DT316" s="4"/>
      <c r="DU316" s="4"/>
      <c r="DV316" s="4"/>
      <c r="DW316" s="4"/>
      <c r="DX316" s="4"/>
      <c r="DY316" s="4"/>
      <c r="DZ316" s="4"/>
      <c r="EA316" s="4"/>
      <c r="EB316" s="4"/>
      <c r="EC316" s="4"/>
      <c r="ED316" s="4"/>
      <c r="EE316" s="4"/>
      <c r="EF316" s="4"/>
      <c r="EG316" s="4">
        <f t="shared" ref="EG316:EU316" si="275">ROUND(EG284,2)</f>
        <v>0</v>
      </c>
      <c r="EH316" s="4">
        <f t="shared" si="275"/>
        <v>0</v>
      </c>
      <c r="EI316" s="4">
        <f t="shared" si="275"/>
        <v>0</v>
      </c>
      <c r="EJ316" s="4">
        <f t="shared" si="275"/>
        <v>145879.41</v>
      </c>
      <c r="EK316" s="4">
        <f t="shared" si="275"/>
        <v>131676.23000000001</v>
      </c>
      <c r="EL316" s="4">
        <f t="shared" si="275"/>
        <v>14203.18</v>
      </c>
      <c r="EM316" s="4">
        <f t="shared" si="275"/>
        <v>0</v>
      </c>
      <c r="EN316" s="4">
        <f t="shared" si="275"/>
        <v>101213.08</v>
      </c>
      <c r="EO316" s="4">
        <f t="shared" si="275"/>
        <v>101213.08</v>
      </c>
      <c r="EP316" s="4">
        <f t="shared" si="275"/>
        <v>0</v>
      </c>
      <c r="EQ316" s="4">
        <f t="shared" si="275"/>
        <v>101213.08</v>
      </c>
      <c r="ER316" s="4">
        <f t="shared" si="275"/>
        <v>0</v>
      </c>
      <c r="ES316" s="4">
        <f t="shared" si="275"/>
        <v>0</v>
      </c>
      <c r="ET316" s="4">
        <f t="shared" si="275"/>
        <v>0</v>
      </c>
      <c r="EU316" s="4">
        <f t="shared" si="275"/>
        <v>0</v>
      </c>
      <c r="EV316" s="4"/>
      <c r="EW316" s="4"/>
      <c r="EX316" s="4"/>
      <c r="EY316" s="4"/>
      <c r="EZ316" s="4"/>
      <c r="FA316" s="4"/>
      <c r="FB316" s="4"/>
      <c r="FC316" s="4"/>
      <c r="FD316" s="4"/>
      <c r="FE316" s="4"/>
      <c r="FF316" s="4"/>
      <c r="FG316" s="4"/>
      <c r="FH316" s="4"/>
      <c r="FI316" s="4"/>
      <c r="FJ316" s="4"/>
      <c r="FK316" s="4"/>
      <c r="FL316" s="4"/>
      <c r="FM316" s="4"/>
      <c r="FN316" s="4"/>
      <c r="FO316" s="4"/>
      <c r="FP316" s="4"/>
      <c r="FQ316" s="4"/>
      <c r="FR316" s="4"/>
      <c r="FS316" s="4"/>
      <c r="FT316" s="4"/>
      <c r="FU316" s="4"/>
      <c r="FV316" s="4"/>
      <c r="FW316" s="4"/>
      <c r="FX316" s="4"/>
      <c r="FY316" s="4"/>
      <c r="FZ316" s="4"/>
      <c r="GA316" s="4"/>
      <c r="GB316" s="4"/>
      <c r="GC316" s="4"/>
      <c r="GD316" s="4"/>
      <c r="GE316" s="4"/>
      <c r="GF316" s="4"/>
      <c r="GG316" s="4"/>
      <c r="GH316" s="4"/>
      <c r="GI316" s="4"/>
      <c r="GJ316" s="4"/>
      <c r="GK316" s="4"/>
      <c r="GL316" s="4"/>
      <c r="GM316" s="4"/>
      <c r="GN316" s="4"/>
      <c r="GO316" s="4"/>
      <c r="GP316" s="4"/>
      <c r="GQ316" s="4"/>
      <c r="GR316" s="4"/>
      <c r="GS316" s="4"/>
      <c r="GT316" s="4"/>
      <c r="GU316" s="4"/>
      <c r="GV316" s="4"/>
      <c r="GW316" s="4"/>
      <c r="GX316" s="4">
        <v>0</v>
      </c>
    </row>
    <row r="318" spans="1:206" x14ac:dyDescent="0.2">
      <c r="A318" s="5">
        <v>50</v>
      </c>
      <c r="B318" s="5">
        <v>0</v>
      </c>
      <c r="C318" s="5">
        <v>0</v>
      </c>
      <c r="D318" s="5">
        <v>1</v>
      </c>
      <c r="E318" s="5">
        <v>201</v>
      </c>
      <c r="F318" s="5">
        <f>ROUND(Source!O316,O318)</f>
        <v>16287.23</v>
      </c>
      <c r="G318" s="5" t="s">
        <v>236</v>
      </c>
      <c r="H318" s="5" t="s">
        <v>237</v>
      </c>
      <c r="I318" s="5"/>
      <c r="J318" s="5"/>
      <c r="K318" s="5">
        <v>201</v>
      </c>
      <c r="L318" s="5">
        <v>1</v>
      </c>
      <c r="M318" s="5">
        <v>3</v>
      </c>
      <c r="N318" s="5" t="s">
        <v>6</v>
      </c>
      <c r="O318" s="5">
        <v>2</v>
      </c>
      <c r="P318" s="5">
        <f>ROUND(Source!DG316,O318)</f>
        <v>116127.69</v>
      </c>
      <c r="Q318" s="5"/>
      <c r="R318" s="5"/>
      <c r="S318" s="5"/>
      <c r="T318" s="5"/>
      <c r="U318" s="5"/>
      <c r="V318" s="5"/>
      <c r="W318" s="5"/>
    </row>
    <row r="319" spans="1:206" x14ac:dyDescent="0.2">
      <c r="A319" s="5">
        <v>50</v>
      </c>
      <c r="B319" s="5">
        <v>0</v>
      </c>
      <c r="C319" s="5">
        <v>0</v>
      </c>
      <c r="D319" s="5">
        <v>1</v>
      </c>
      <c r="E319" s="5">
        <v>202</v>
      </c>
      <c r="F319" s="5">
        <f>ROUND(Source!P316,O319)</f>
        <v>14195.38</v>
      </c>
      <c r="G319" s="5" t="s">
        <v>238</v>
      </c>
      <c r="H319" s="5" t="s">
        <v>239</v>
      </c>
      <c r="I319" s="5"/>
      <c r="J319" s="5"/>
      <c r="K319" s="5">
        <v>202</v>
      </c>
      <c r="L319" s="5">
        <v>2</v>
      </c>
      <c r="M319" s="5">
        <v>3</v>
      </c>
      <c r="N319" s="5" t="s">
        <v>6</v>
      </c>
      <c r="O319" s="5">
        <v>2</v>
      </c>
      <c r="P319" s="5">
        <f>ROUND(Source!DH316,O319)</f>
        <v>101213.08</v>
      </c>
      <c r="Q319" s="5"/>
      <c r="R319" s="5"/>
      <c r="S319" s="5"/>
      <c r="T319" s="5"/>
      <c r="U319" s="5"/>
      <c r="V319" s="5"/>
      <c r="W319" s="5"/>
    </row>
    <row r="320" spans="1:206" x14ac:dyDescent="0.2">
      <c r="A320" s="5">
        <v>50</v>
      </c>
      <c r="B320" s="5">
        <v>0</v>
      </c>
      <c r="C320" s="5">
        <v>0</v>
      </c>
      <c r="D320" s="5">
        <v>1</v>
      </c>
      <c r="E320" s="5">
        <v>222</v>
      </c>
      <c r="F320" s="5">
        <f>ROUND(Source!AO316,O320)</f>
        <v>0</v>
      </c>
      <c r="G320" s="5" t="s">
        <v>240</v>
      </c>
      <c r="H320" s="5" t="s">
        <v>241</v>
      </c>
      <c r="I320" s="5"/>
      <c r="J320" s="5"/>
      <c r="K320" s="5">
        <v>222</v>
      </c>
      <c r="L320" s="5">
        <v>3</v>
      </c>
      <c r="M320" s="5">
        <v>3</v>
      </c>
      <c r="N320" s="5" t="s">
        <v>6</v>
      </c>
      <c r="O320" s="5">
        <v>2</v>
      </c>
      <c r="P320" s="5">
        <f>ROUND(Source!EG316,O320)</f>
        <v>0</v>
      </c>
      <c r="Q320" s="5"/>
      <c r="R320" s="5"/>
      <c r="S320" s="5"/>
      <c r="T320" s="5"/>
      <c r="U320" s="5"/>
      <c r="V320" s="5"/>
      <c r="W320" s="5"/>
    </row>
    <row r="321" spans="1:23" x14ac:dyDescent="0.2">
      <c r="A321" s="5">
        <v>50</v>
      </c>
      <c r="B321" s="5">
        <v>0</v>
      </c>
      <c r="C321" s="5">
        <v>0</v>
      </c>
      <c r="D321" s="5">
        <v>1</v>
      </c>
      <c r="E321" s="5">
        <v>225</v>
      </c>
      <c r="F321" s="5">
        <f>ROUND(Source!AV316,O321)</f>
        <v>14195.38</v>
      </c>
      <c r="G321" s="5" t="s">
        <v>242</v>
      </c>
      <c r="H321" s="5" t="s">
        <v>243</v>
      </c>
      <c r="I321" s="5"/>
      <c r="J321" s="5"/>
      <c r="K321" s="5">
        <v>225</v>
      </c>
      <c r="L321" s="5">
        <v>4</v>
      </c>
      <c r="M321" s="5">
        <v>3</v>
      </c>
      <c r="N321" s="5" t="s">
        <v>6</v>
      </c>
      <c r="O321" s="5">
        <v>2</v>
      </c>
      <c r="P321" s="5">
        <f>ROUND(Source!EN316,O321)</f>
        <v>101213.08</v>
      </c>
      <c r="Q321" s="5"/>
      <c r="R321" s="5"/>
      <c r="S321" s="5"/>
      <c r="T321" s="5"/>
      <c r="U321" s="5"/>
      <c r="V321" s="5"/>
      <c r="W321" s="5"/>
    </row>
    <row r="322" spans="1:23" x14ac:dyDescent="0.2">
      <c r="A322" s="5">
        <v>50</v>
      </c>
      <c r="B322" s="5">
        <v>0</v>
      </c>
      <c r="C322" s="5">
        <v>0</v>
      </c>
      <c r="D322" s="5">
        <v>1</v>
      </c>
      <c r="E322" s="5">
        <v>226</v>
      </c>
      <c r="F322" s="5">
        <f>ROUND(Source!AW316,O322)</f>
        <v>14195.38</v>
      </c>
      <c r="G322" s="5" t="s">
        <v>244</v>
      </c>
      <c r="H322" s="5" t="s">
        <v>245</v>
      </c>
      <c r="I322" s="5"/>
      <c r="J322" s="5"/>
      <c r="K322" s="5">
        <v>226</v>
      </c>
      <c r="L322" s="5">
        <v>5</v>
      </c>
      <c r="M322" s="5">
        <v>3</v>
      </c>
      <c r="N322" s="5" t="s">
        <v>6</v>
      </c>
      <c r="O322" s="5">
        <v>2</v>
      </c>
      <c r="P322" s="5">
        <f>ROUND(Source!EO316,O322)</f>
        <v>101213.08</v>
      </c>
      <c r="Q322" s="5"/>
      <c r="R322" s="5"/>
      <c r="S322" s="5"/>
      <c r="T322" s="5"/>
      <c r="U322" s="5"/>
      <c r="V322" s="5"/>
      <c r="W322" s="5"/>
    </row>
    <row r="323" spans="1:23" x14ac:dyDescent="0.2">
      <c r="A323" s="5">
        <v>50</v>
      </c>
      <c r="B323" s="5">
        <v>0</v>
      </c>
      <c r="C323" s="5">
        <v>0</v>
      </c>
      <c r="D323" s="5">
        <v>1</v>
      </c>
      <c r="E323" s="5">
        <v>227</v>
      </c>
      <c r="F323" s="5">
        <f>ROUND(Source!AX316,O323)</f>
        <v>0</v>
      </c>
      <c r="G323" s="5" t="s">
        <v>246</v>
      </c>
      <c r="H323" s="5" t="s">
        <v>247</v>
      </c>
      <c r="I323" s="5"/>
      <c r="J323" s="5"/>
      <c r="K323" s="5">
        <v>227</v>
      </c>
      <c r="L323" s="5">
        <v>6</v>
      </c>
      <c r="M323" s="5">
        <v>3</v>
      </c>
      <c r="N323" s="5" t="s">
        <v>6</v>
      </c>
      <c r="O323" s="5">
        <v>2</v>
      </c>
      <c r="P323" s="5">
        <f>ROUND(Source!EP316,O323)</f>
        <v>0</v>
      </c>
      <c r="Q323" s="5"/>
      <c r="R323" s="5"/>
      <c r="S323" s="5"/>
      <c r="T323" s="5"/>
      <c r="U323" s="5"/>
      <c r="V323" s="5"/>
      <c r="W323" s="5"/>
    </row>
    <row r="324" spans="1:23" x14ac:dyDescent="0.2">
      <c r="A324" s="5">
        <v>50</v>
      </c>
      <c r="B324" s="5">
        <v>0</v>
      </c>
      <c r="C324" s="5">
        <v>0</v>
      </c>
      <c r="D324" s="5">
        <v>1</v>
      </c>
      <c r="E324" s="5">
        <v>228</v>
      </c>
      <c r="F324" s="5">
        <f>ROUND(Source!AY316,O324)</f>
        <v>14195.38</v>
      </c>
      <c r="G324" s="5" t="s">
        <v>248</v>
      </c>
      <c r="H324" s="5" t="s">
        <v>249</v>
      </c>
      <c r="I324" s="5"/>
      <c r="J324" s="5"/>
      <c r="K324" s="5">
        <v>228</v>
      </c>
      <c r="L324" s="5">
        <v>7</v>
      </c>
      <c r="M324" s="5">
        <v>3</v>
      </c>
      <c r="N324" s="5" t="s">
        <v>6</v>
      </c>
      <c r="O324" s="5">
        <v>2</v>
      </c>
      <c r="P324" s="5">
        <f>ROUND(Source!EQ316,O324)</f>
        <v>101213.08</v>
      </c>
      <c r="Q324" s="5"/>
      <c r="R324" s="5"/>
      <c r="S324" s="5"/>
      <c r="T324" s="5"/>
      <c r="U324" s="5"/>
      <c r="V324" s="5"/>
      <c r="W324" s="5"/>
    </row>
    <row r="325" spans="1:23" x14ac:dyDescent="0.2">
      <c r="A325" s="5">
        <v>50</v>
      </c>
      <c r="B325" s="5">
        <v>0</v>
      </c>
      <c r="C325" s="5">
        <v>0</v>
      </c>
      <c r="D325" s="5">
        <v>1</v>
      </c>
      <c r="E325" s="5">
        <v>216</v>
      </c>
      <c r="F325" s="5">
        <f>ROUND(Source!AP316,O325)</f>
        <v>0</v>
      </c>
      <c r="G325" s="5" t="s">
        <v>250</v>
      </c>
      <c r="H325" s="5" t="s">
        <v>251</v>
      </c>
      <c r="I325" s="5"/>
      <c r="J325" s="5"/>
      <c r="K325" s="5">
        <v>216</v>
      </c>
      <c r="L325" s="5">
        <v>8</v>
      </c>
      <c r="M325" s="5">
        <v>3</v>
      </c>
      <c r="N325" s="5" t="s">
        <v>6</v>
      </c>
      <c r="O325" s="5">
        <v>2</v>
      </c>
      <c r="P325" s="5">
        <f>ROUND(Source!EH316,O325)</f>
        <v>0</v>
      </c>
      <c r="Q325" s="5"/>
      <c r="R325" s="5"/>
      <c r="S325" s="5"/>
      <c r="T325" s="5"/>
      <c r="U325" s="5"/>
      <c r="V325" s="5"/>
      <c r="W325" s="5"/>
    </row>
    <row r="326" spans="1:23" x14ac:dyDescent="0.2">
      <c r="A326" s="5">
        <v>50</v>
      </c>
      <c r="B326" s="5">
        <v>0</v>
      </c>
      <c r="C326" s="5">
        <v>0</v>
      </c>
      <c r="D326" s="5">
        <v>1</v>
      </c>
      <c r="E326" s="5">
        <v>223</v>
      </c>
      <c r="F326" s="5">
        <f>ROUND(Source!AQ316,O326)</f>
        <v>0</v>
      </c>
      <c r="G326" s="5" t="s">
        <v>252</v>
      </c>
      <c r="H326" s="5" t="s">
        <v>253</v>
      </c>
      <c r="I326" s="5"/>
      <c r="J326" s="5"/>
      <c r="K326" s="5">
        <v>223</v>
      </c>
      <c r="L326" s="5">
        <v>9</v>
      </c>
      <c r="M326" s="5">
        <v>3</v>
      </c>
      <c r="N326" s="5" t="s">
        <v>6</v>
      </c>
      <c r="O326" s="5">
        <v>2</v>
      </c>
      <c r="P326" s="5">
        <f>ROUND(Source!EI316,O326)</f>
        <v>0</v>
      </c>
      <c r="Q326" s="5"/>
      <c r="R326" s="5"/>
      <c r="S326" s="5"/>
      <c r="T326" s="5"/>
      <c r="U326" s="5"/>
      <c r="V326" s="5"/>
      <c r="W326" s="5"/>
    </row>
    <row r="327" spans="1:23" x14ac:dyDescent="0.2">
      <c r="A327" s="5">
        <v>50</v>
      </c>
      <c r="B327" s="5">
        <v>0</v>
      </c>
      <c r="C327" s="5">
        <v>0</v>
      </c>
      <c r="D327" s="5">
        <v>1</v>
      </c>
      <c r="E327" s="5">
        <v>229</v>
      </c>
      <c r="F327" s="5">
        <f>ROUND(Source!AZ316,O327)</f>
        <v>0</v>
      </c>
      <c r="G327" s="5" t="s">
        <v>254</v>
      </c>
      <c r="H327" s="5" t="s">
        <v>255</v>
      </c>
      <c r="I327" s="5"/>
      <c r="J327" s="5"/>
      <c r="K327" s="5">
        <v>229</v>
      </c>
      <c r="L327" s="5">
        <v>10</v>
      </c>
      <c r="M327" s="5">
        <v>3</v>
      </c>
      <c r="N327" s="5" t="s">
        <v>6</v>
      </c>
      <c r="O327" s="5">
        <v>2</v>
      </c>
      <c r="P327" s="5">
        <f>ROUND(Source!ER316,O327)</f>
        <v>0</v>
      </c>
      <c r="Q327" s="5"/>
      <c r="R327" s="5"/>
      <c r="S327" s="5"/>
      <c r="T327" s="5"/>
      <c r="U327" s="5"/>
      <c r="V327" s="5"/>
      <c r="W327" s="5"/>
    </row>
    <row r="328" spans="1:23" x14ac:dyDescent="0.2">
      <c r="A328" s="5">
        <v>50</v>
      </c>
      <c r="B328" s="5">
        <v>0</v>
      </c>
      <c r="C328" s="5">
        <v>0</v>
      </c>
      <c r="D328" s="5">
        <v>1</v>
      </c>
      <c r="E328" s="5">
        <v>203</v>
      </c>
      <c r="F328" s="5">
        <f>ROUND(Source!Q316,O328)</f>
        <v>174.87</v>
      </c>
      <c r="G328" s="5" t="s">
        <v>256</v>
      </c>
      <c r="H328" s="5" t="s">
        <v>257</v>
      </c>
      <c r="I328" s="5"/>
      <c r="J328" s="5"/>
      <c r="K328" s="5">
        <v>203</v>
      </c>
      <c r="L328" s="5">
        <v>11</v>
      </c>
      <c r="M328" s="5">
        <v>3</v>
      </c>
      <c r="N328" s="5" t="s">
        <v>6</v>
      </c>
      <c r="O328" s="5">
        <v>2</v>
      </c>
      <c r="P328" s="5">
        <f>ROUND(Source!DI316,O328)</f>
        <v>1246.6600000000001</v>
      </c>
      <c r="Q328" s="5"/>
      <c r="R328" s="5"/>
      <c r="S328" s="5"/>
      <c r="T328" s="5"/>
      <c r="U328" s="5"/>
      <c r="V328" s="5"/>
      <c r="W328" s="5"/>
    </row>
    <row r="329" spans="1:23" x14ac:dyDescent="0.2">
      <c r="A329" s="5">
        <v>50</v>
      </c>
      <c r="B329" s="5">
        <v>0</v>
      </c>
      <c r="C329" s="5">
        <v>0</v>
      </c>
      <c r="D329" s="5">
        <v>1</v>
      </c>
      <c r="E329" s="5">
        <v>231</v>
      </c>
      <c r="F329" s="5">
        <f>ROUND(Source!BB316,O329)</f>
        <v>0</v>
      </c>
      <c r="G329" s="5" t="s">
        <v>258</v>
      </c>
      <c r="H329" s="5" t="s">
        <v>259</v>
      </c>
      <c r="I329" s="5"/>
      <c r="J329" s="5"/>
      <c r="K329" s="5">
        <v>231</v>
      </c>
      <c r="L329" s="5">
        <v>12</v>
      </c>
      <c r="M329" s="5">
        <v>3</v>
      </c>
      <c r="N329" s="5" t="s">
        <v>6</v>
      </c>
      <c r="O329" s="5">
        <v>2</v>
      </c>
      <c r="P329" s="5">
        <f>ROUND(Source!ET316,O329)</f>
        <v>0</v>
      </c>
      <c r="Q329" s="5"/>
      <c r="R329" s="5"/>
      <c r="S329" s="5"/>
      <c r="T329" s="5"/>
      <c r="U329" s="5"/>
      <c r="V329" s="5"/>
      <c r="W329" s="5"/>
    </row>
    <row r="330" spans="1:23" x14ac:dyDescent="0.2">
      <c r="A330" s="5">
        <v>50</v>
      </c>
      <c r="B330" s="5">
        <v>0</v>
      </c>
      <c r="C330" s="5">
        <v>0</v>
      </c>
      <c r="D330" s="5">
        <v>1</v>
      </c>
      <c r="E330" s="5">
        <v>204</v>
      </c>
      <c r="F330" s="5">
        <f>ROUND(Source!R316,O330)</f>
        <v>54.43</v>
      </c>
      <c r="G330" s="5" t="s">
        <v>260</v>
      </c>
      <c r="H330" s="5" t="s">
        <v>261</v>
      </c>
      <c r="I330" s="5"/>
      <c r="J330" s="5"/>
      <c r="K330" s="5">
        <v>204</v>
      </c>
      <c r="L330" s="5">
        <v>13</v>
      </c>
      <c r="M330" s="5">
        <v>3</v>
      </c>
      <c r="N330" s="5" t="s">
        <v>6</v>
      </c>
      <c r="O330" s="5">
        <v>2</v>
      </c>
      <c r="P330" s="5">
        <f>ROUND(Source!DJ316,O330)</f>
        <v>387.9</v>
      </c>
      <c r="Q330" s="5"/>
      <c r="R330" s="5"/>
      <c r="S330" s="5"/>
      <c r="T330" s="5"/>
      <c r="U330" s="5"/>
      <c r="V330" s="5"/>
      <c r="W330" s="5"/>
    </row>
    <row r="331" spans="1:23" x14ac:dyDescent="0.2">
      <c r="A331" s="5">
        <v>50</v>
      </c>
      <c r="B331" s="5">
        <v>0</v>
      </c>
      <c r="C331" s="5">
        <v>0</v>
      </c>
      <c r="D331" s="5">
        <v>1</v>
      </c>
      <c r="E331" s="5">
        <v>205</v>
      </c>
      <c r="F331" s="5">
        <f>ROUND(Source!S316,O331)</f>
        <v>1916.98</v>
      </c>
      <c r="G331" s="5" t="s">
        <v>262</v>
      </c>
      <c r="H331" s="5" t="s">
        <v>263</v>
      </c>
      <c r="I331" s="5"/>
      <c r="J331" s="5"/>
      <c r="K331" s="5">
        <v>205</v>
      </c>
      <c r="L331" s="5">
        <v>14</v>
      </c>
      <c r="M331" s="5">
        <v>3</v>
      </c>
      <c r="N331" s="5" t="s">
        <v>6</v>
      </c>
      <c r="O331" s="5">
        <v>2</v>
      </c>
      <c r="P331" s="5">
        <f>ROUND(Source!DK316,O331)</f>
        <v>13667.95</v>
      </c>
      <c r="Q331" s="5"/>
      <c r="R331" s="5"/>
      <c r="S331" s="5"/>
      <c r="T331" s="5"/>
      <c r="U331" s="5"/>
      <c r="V331" s="5"/>
      <c r="W331" s="5"/>
    </row>
    <row r="332" spans="1:23" x14ac:dyDescent="0.2">
      <c r="A332" s="5">
        <v>50</v>
      </c>
      <c r="B332" s="5">
        <v>0</v>
      </c>
      <c r="C332" s="5">
        <v>0</v>
      </c>
      <c r="D332" s="5">
        <v>1</v>
      </c>
      <c r="E332" s="5">
        <v>232</v>
      </c>
      <c r="F332" s="5">
        <f>ROUND(Source!BC316,O332)</f>
        <v>0</v>
      </c>
      <c r="G332" s="5" t="s">
        <v>264</v>
      </c>
      <c r="H332" s="5" t="s">
        <v>265</v>
      </c>
      <c r="I332" s="5"/>
      <c r="J332" s="5"/>
      <c r="K332" s="5">
        <v>232</v>
      </c>
      <c r="L332" s="5">
        <v>15</v>
      </c>
      <c r="M332" s="5">
        <v>3</v>
      </c>
      <c r="N332" s="5" t="s">
        <v>6</v>
      </c>
      <c r="O332" s="5">
        <v>2</v>
      </c>
      <c r="P332" s="5">
        <f>ROUND(Source!EU316,O332)</f>
        <v>0</v>
      </c>
      <c r="Q332" s="5"/>
      <c r="R332" s="5"/>
      <c r="S332" s="5"/>
      <c r="T332" s="5"/>
      <c r="U332" s="5"/>
      <c r="V332" s="5"/>
      <c r="W332" s="5"/>
    </row>
    <row r="333" spans="1:23" x14ac:dyDescent="0.2">
      <c r="A333" s="5">
        <v>50</v>
      </c>
      <c r="B333" s="5">
        <v>0</v>
      </c>
      <c r="C333" s="5">
        <v>0</v>
      </c>
      <c r="D333" s="5">
        <v>1</v>
      </c>
      <c r="E333" s="5">
        <v>214</v>
      </c>
      <c r="F333" s="5">
        <f>ROUND(Source!AS316,O333)</f>
        <v>18467.98</v>
      </c>
      <c r="G333" s="5" t="s">
        <v>266</v>
      </c>
      <c r="H333" s="5" t="s">
        <v>267</v>
      </c>
      <c r="I333" s="5"/>
      <c r="J333" s="5"/>
      <c r="K333" s="5">
        <v>214</v>
      </c>
      <c r="L333" s="5">
        <v>16</v>
      </c>
      <c r="M333" s="5">
        <v>3</v>
      </c>
      <c r="N333" s="5" t="s">
        <v>6</v>
      </c>
      <c r="O333" s="5">
        <v>2</v>
      </c>
      <c r="P333" s="5">
        <f>ROUND(Source!EK316,O333)</f>
        <v>131676.23000000001</v>
      </c>
      <c r="Q333" s="5"/>
      <c r="R333" s="5"/>
      <c r="S333" s="5"/>
      <c r="T333" s="5"/>
      <c r="U333" s="5"/>
      <c r="V333" s="5"/>
      <c r="W333" s="5"/>
    </row>
    <row r="334" spans="1:23" x14ac:dyDescent="0.2">
      <c r="A334" s="5">
        <v>50</v>
      </c>
      <c r="B334" s="5">
        <v>0</v>
      </c>
      <c r="C334" s="5">
        <v>0</v>
      </c>
      <c r="D334" s="5">
        <v>1</v>
      </c>
      <c r="E334" s="5">
        <v>215</v>
      </c>
      <c r="F334" s="5">
        <f>ROUND(Source!AT316,O334)</f>
        <v>1992.07</v>
      </c>
      <c r="G334" s="5" t="s">
        <v>268</v>
      </c>
      <c r="H334" s="5" t="s">
        <v>269</v>
      </c>
      <c r="I334" s="5"/>
      <c r="J334" s="5"/>
      <c r="K334" s="5">
        <v>215</v>
      </c>
      <c r="L334" s="5">
        <v>17</v>
      </c>
      <c r="M334" s="5">
        <v>3</v>
      </c>
      <c r="N334" s="5" t="s">
        <v>6</v>
      </c>
      <c r="O334" s="5">
        <v>2</v>
      </c>
      <c r="P334" s="5">
        <f>ROUND(Source!EL316,O334)</f>
        <v>14203.18</v>
      </c>
      <c r="Q334" s="5"/>
      <c r="R334" s="5"/>
      <c r="S334" s="5"/>
      <c r="T334" s="5"/>
      <c r="U334" s="5"/>
      <c r="V334" s="5"/>
      <c r="W334" s="5"/>
    </row>
    <row r="335" spans="1:23" x14ac:dyDescent="0.2">
      <c r="A335" s="5">
        <v>50</v>
      </c>
      <c r="B335" s="5">
        <v>0</v>
      </c>
      <c r="C335" s="5">
        <v>0</v>
      </c>
      <c r="D335" s="5">
        <v>1</v>
      </c>
      <c r="E335" s="5">
        <v>217</v>
      </c>
      <c r="F335" s="5">
        <f>ROUND(Source!AU316,O335)</f>
        <v>0</v>
      </c>
      <c r="G335" s="5" t="s">
        <v>270</v>
      </c>
      <c r="H335" s="5" t="s">
        <v>271</v>
      </c>
      <c r="I335" s="5"/>
      <c r="J335" s="5"/>
      <c r="K335" s="5">
        <v>217</v>
      </c>
      <c r="L335" s="5">
        <v>18</v>
      </c>
      <c r="M335" s="5">
        <v>3</v>
      </c>
      <c r="N335" s="5" t="s">
        <v>6</v>
      </c>
      <c r="O335" s="5">
        <v>2</v>
      </c>
      <c r="P335" s="5">
        <f>ROUND(Source!EM316,O335)</f>
        <v>0</v>
      </c>
      <c r="Q335" s="5"/>
      <c r="R335" s="5"/>
      <c r="S335" s="5"/>
      <c r="T335" s="5"/>
      <c r="U335" s="5"/>
      <c r="V335" s="5"/>
      <c r="W335" s="5"/>
    </row>
    <row r="336" spans="1:23" x14ac:dyDescent="0.2">
      <c r="A336" s="5">
        <v>50</v>
      </c>
      <c r="B336" s="5">
        <v>0</v>
      </c>
      <c r="C336" s="5">
        <v>0</v>
      </c>
      <c r="D336" s="5">
        <v>1</v>
      </c>
      <c r="E336" s="5">
        <v>230</v>
      </c>
      <c r="F336" s="5">
        <f>ROUND(Source!BA316,O336)</f>
        <v>0</v>
      </c>
      <c r="G336" s="5" t="s">
        <v>272</v>
      </c>
      <c r="H336" s="5" t="s">
        <v>273</v>
      </c>
      <c r="I336" s="5"/>
      <c r="J336" s="5"/>
      <c r="K336" s="5">
        <v>230</v>
      </c>
      <c r="L336" s="5">
        <v>19</v>
      </c>
      <c r="M336" s="5">
        <v>3</v>
      </c>
      <c r="N336" s="5" t="s">
        <v>6</v>
      </c>
      <c r="O336" s="5">
        <v>2</v>
      </c>
      <c r="P336" s="5">
        <f>ROUND(Source!ES316,O336)</f>
        <v>0</v>
      </c>
      <c r="Q336" s="5"/>
      <c r="R336" s="5"/>
      <c r="S336" s="5"/>
      <c r="T336" s="5"/>
      <c r="U336" s="5"/>
      <c r="V336" s="5"/>
      <c r="W336" s="5"/>
    </row>
    <row r="337" spans="1:23" x14ac:dyDescent="0.2">
      <c r="A337" s="5">
        <v>50</v>
      </c>
      <c r="B337" s="5">
        <v>0</v>
      </c>
      <c r="C337" s="5">
        <v>0</v>
      </c>
      <c r="D337" s="5">
        <v>1</v>
      </c>
      <c r="E337" s="5">
        <v>206</v>
      </c>
      <c r="F337" s="5">
        <f>ROUND(Source!T316,O337)</f>
        <v>0</v>
      </c>
      <c r="G337" s="5" t="s">
        <v>274</v>
      </c>
      <c r="H337" s="5" t="s">
        <v>275</v>
      </c>
      <c r="I337" s="5"/>
      <c r="J337" s="5"/>
      <c r="K337" s="5">
        <v>206</v>
      </c>
      <c r="L337" s="5">
        <v>20</v>
      </c>
      <c r="M337" s="5">
        <v>3</v>
      </c>
      <c r="N337" s="5" t="s">
        <v>6</v>
      </c>
      <c r="O337" s="5">
        <v>2</v>
      </c>
      <c r="P337" s="5">
        <f>ROUND(Source!DL316,O337)</f>
        <v>0</v>
      </c>
      <c r="Q337" s="5"/>
      <c r="R337" s="5"/>
      <c r="S337" s="5"/>
      <c r="T337" s="5"/>
      <c r="U337" s="5"/>
      <c r="V337" s="5"/>
      <c r="W337" s="5"/>
    </row>
    <row r="338" spans="1:23" x14ac:dyDescent="0.2">
      <c r="A338" s="5">
        <v>50</v>
      </c>
      <c r="B338" s="5">
        <v>0</v>
      </c>
      <c r="C338" s="5">
        <v>0</v>
      </c>
      <c r="D338" s="5">
        <v>1</v>
      </c>
      <c r="E338" s="5">
        <v>207</v>
      </c>
      <c r="F338" s="5">
        <f>Source!U316</f>
        <v>219.59882929999998</v>
      </c>
      <c r="G338" s="5" t="s">
        <v>276</v>
      </c>
      <c r="H338" s="5" t="s">
        <v>277</v>
      </c>
      <c r="I338" s="5"/>
      <c r="J338" s="5"/>
      <c r="K338" s="5">
        <v>207</v>
      </c>
      <c r="L338" s="5">
        <v>21</v>
      </c>
      <c r="M338" s="5">
        <v>3</v>
      </c>
      <c r="N338" s="5" t="s">
        <v>6</v>
      </c>
      <c r="O338" s="5">
        <v>-1</v>
      </c>
      <c r="P338" s="5">
        <f>Source!DM316</f>
        <v>219.59882929999998</v>
      </c>
      <c r="Q338" s="5"/>
      <c r="R338" s="5"/>
      <c r="S338" s="5"/>
      <c r="T338" s="5"/>
      <c r="U338" s="5"/>
      <c r="V338" s="5"/>
      <c r="W338" s="5"/>
    </row>
    <row r="339" spans="1:23" x14ac:dyDescent="0.2">
      <c r="A339" s="5">
        <v>50</v>
      </c>
      <c r="B339" s="5">
        <v>0</v>
      </c>
      <c r="C339" s="5">
        <v>0</v>
      </c>
      <c r="D339" s="5">
        <v>1</v>
      </c>
      <c r="E339" s="5">
        <v>208</v>
      </c>
      <c r="F339" s="5">
        <f>Source!V316</f>
        <v>4.9451797499999994</v>
      </c>
      <c r="G339" s="5" t="s">
        <v>278</v>
      </c>
      <c r="H339" s="5" t="s">
        <v>279</v>
      </c>
      <c r="I339" s="5"/>
      <c r="J339" s="5"/>
      <c r="K339" s="5">
        <v>208</v>
      </c>
      <c r="L339" s="5">
        <v>22</v>
      </c>
      <c r="M339" s="5">
        <v>3</v>
      </c>
      <c r="N339" s="5" t="s">
        <v>6</v>
      </c>
      <c r="O339" s="5">
        <v>-1</v>
      </c>
      <c r="P339" s="5">
        <f>Source!DN316</f>
        <v>4.9451797499999994</v>
      </c>
      <c r="Q339" s="5"/>
      <c r="R339" s="5"/>
      <c r="S339" s="5"/>
      <c r="T339" s="5"/>
      <c r="U339" s="5"/>
      <c r="V339" s="5"/>
      <c r="W339" s="5"/>
    </row>
    <row r="340" spans="1:23" x14ac:dyDescent="0.2">
      <c r="A340" s="5">
        <v>50</v>
      </c>
      <c r="B340" s="5">
        <v>0</v>
      </c>
      <c r="C340" s="5">
        <v>0</v>
      </c>
      <c r="D340" s="5">
        <v>1</v>
      </c>
      <c r="E340" s="5">
        <v>209</v>
      </c>
      <c r="F340" s="5">
        <f>ROUND(Source!W316,O340)</f>
        <v>0</v>
      </c>
      <c r="G340" s="5" t="s">
        <v>280</v>
      </c>
      <c r="H340" s="5" t="s">
        <v>281</v>
      </c>
      <c r="I340" s="5"/>
      <c r="J340" s="5"/>
      <c r="K340" s="5">
        <v>209</v>
      </c>
      <c r="L340" s="5">
        <v>23</v>
      </c>
      <c r="M340" s="5">
        <v>3</v>
      </c>
      <c r="N340" s="5" t="s">
        <v>6</v>
      </c>
      <c r="O340" s="5">
        <v>2</v>
      </c>
      <c r="P340" s="5">
        <f>ROUND(Source!DO316,O340)</f>
        <v>0</v>
      </c>
      <c r="Q340" s="5"/>
      <c r="R340" s="5"/>
      <c r="S340" s="5"/>
      <c r="T340" s="5"/>
      <c r="U340" s="5"/>
      <c r="V340" s="5"/>
      <c r="W340" s="5"/>
    </row>
    <row r="341" spans="1:23" x14ac:dyDescent="0.2">
      <c r="A341" s="5">
        <v>50</v>
      </c>
      <c r="B341" s="5">
        <v>0</v>
      </c>
      <c r="C341" s="5">
        <v>0</v>
      </c>
      <c r="D341" s="5">
        <v>1</v>
      </c>
      <c r="E341" s="5">
        <v>210</v>
      </c>
      <c r="F341" s="5">
        <f>ROUND(Source!X316,O341)</f>
        <v>1856.96</v>
      </c>
      <c r="G341" s="5" t="s">
        <v>282</v>
      </c>
      <c r="H341" s="5" t="s">
        <v>283</v>
      </c>
      <c r="I341" s="5"/>
      <c r="J341" s="5"/>
      <c r="K341" s="5">
        <v>210</v>
      </c>
      <c r="L341" s="5">
        <v>24</v>
      </c>
      <c r="M341" s="5">
        <v>3</v>
      </c>
      <c r="N341" s="5" t="s">
        <v>6</v>
      </c>
      <c r="O341" s="5">
        <v>2</v>
      </c>
      <c r="P341" s="5">
        <f>ROUND(Source!DP316,O341)</f>
        <v>13239.83</v>
      </c>
      <c r="Q341" s="5"/>
      <c r="R341" s="5"/>
      <c r="S341" s="5"/>
      <c r="T341" s="5"/>
      <c r="U341" s="5"/>
      <c r="V341" s="5"/>
      <c r="W341" s="5"/>
    </row>
    <row r="342" spans="1:23" x14ac:dyDescent="0.2">
      <c r="A342" s="5">
        <v>50</v>
      </c>
      <c r="B342" s="5">
        <v>0</v>
      </c>
      <c r="C342" s="5">
        <v>0</v>
      </c>
      <c r="D342" s="5">
        <v>1</v>
      </c>
      <c r="E342" s="5">
        <v>211</v>
      </c>
      <c r="F342" s="5">
        <f>ROUND(Source!Y316,O342)</f>
        <v>1097.42</v>
      </c>
      <c r="G342" s="5" t="s">
        <v>284</v>
      </c>
      <c r="H342" s="5" t="s">
        <v>285</v>
      </c>
      <c r="I342" s="5"/>
      <c r="J342" s="5"/>
      <c r="K342" s="5">
        <v>211</v>
      </c>
      <c r="L342" s="5">
        <v>25</v>
      </c>
      <c r="M342" s="5">
        <v>3</v>
      </c>
      <c r="N342" s="5" t="s">
        <v>6</v>
      </c>
      <c r="O342" s="5">
        <v>2</v>
      </c>
      <c r="P342" s="5">
        <f>ROUND(Source!DQ316,O342)</f>
        <v>7824.38</v>
      </c>
      <c r="Q342" s="5"/>
      <c r="R342" s="5"/>
      <c r="S342" s="5"/>
      <c r="T342" s="5"/>
      <c r="U342" s="5"/>
      <c r="V342" s="5"/>
      <c r="W342" s="5"/>
    </row>
    <row r="343" spans="1:23" x14ac:dyDescent="0.2">
      <c r="A343" s="5">
        <v>50</v>
      </c>
      <c r="B343" s="5">
        <v>0</v>
      </c>
      <c r="C343" s="5">
        <v>0</v>
      </c>
      <c r="D343" s="5">
        <v>1</v>
      </c>
      <c r="E343" s="5">
        <v>0</v>
      </c>
      <c r="F343" s="5">
        <f>ROUND(Source!AR316,O343)</f>
        <v>20460.05</v>
      </c>
      <c r="G343" s="5" t="s">
        <v>286</v>
      </c>
      <c r="H343" s="5" t="s">
        <v>287</v>
      </c>
      <c r="I343" s="5"/>
      <c r="J343" s="5"/>
      <c r="K343" s="5">
        <v>224</v>
      </c>
      <c r="L343" s="5">
        <v>26</v>
      </c>
      <c r="M343" s="5">
        <v>3</v>
      </c>
      <c r="N343" s="5" t="s">
        <v>6</v>
      </c>
      <c r="O343" s="5">
        <v>2</v>
      </c>
      <c r="P343" s="5">
        <f>ROUND(Source!EJ316,O343)</f>
        <v>145879.41</v>
      </c>
      <c r="Q343" s="5"/>
      <c r="R343" s="5"/>
      <c r="S343" s="5"/>
      <c r="T343" s="5"/>
      <c r="U343" s="5"/>
      <c r="V343" s="5"/>
      <c r="W343" s="5"/>
    </row>
    <row r="344" spans="1:23" x14ac:dyDescent="0.2">
      <c r="A344" s="5">
        <v>50</v>
      </c>
      <c r="B344" s="5">
        <v>1</v>
      </c>
      <c r="C344" s="5">
        <v>0</v>
      </c>
      <c r="D344" s="5">
        <v>2</v>
      </c>
      <c r="E344" s="5">
        <v>0</v>
      </c>
      <c r="F344" s="5">
        <f>ROUND(F343,O344)</f>
        <v>20460.05</v>
      </c>
      <c r="G344" s="5" t="s">
        <v>393</v>
      </c>
      <c r="H344" s="5" t="s">
        <v>286</v>
      </c>
      <c r="I344" s="5"/>
      <c r="J344" s="5"/>
      <c r="K344" s="5">
        <v>212</v>
      </c>
      <c r="L344" s="5">
        <v>27</v>
      </c>
      <c r="M344" s="5">
        <v>0</v>
      </c>
      <c r="N344" s="5" t="s">
        <v>6</v>
      </c>
      <c r="O344" s="5">
        <v>2</v>
      </c>
      <c r="P344" s="5">
        <f>ROUND(P343,O344)</f>
        <v>145879.41</v>
      </c>
      <c r="Q344" s="5"/>
      <c r="R344" s="5"/>
      <c r="S344" s="5"/>
      <c r="T344" s="5"/>
      <c r="U344" s="5"/>
      <c r="V344" s="5"/>
      <c r="W344" s="5"/>
    </row>
    <row r="345" spans="1:23" x14ac:dyDescent="0.2">
      <c r="A345" s="5">
        <v>50</v>
      </c>
      <c r="B345" s="5">
        <v>1</v>
      </c>
      <c r="C345" s="5">
        <v>0</v>
      </c>
      <c r="D345" s="5">
        <v>2</v>
      </c>
      <c r="E345" s="5">
        <v>0</v>
      </c>
      <c r="F345" s="5">
        <f>ROUND(F344*0.18,O345)</f>
        <v>3682.81</v>
      </c>
      <c r="G345" s="5" t="s">
        <v>394</v>
      </c>
      <c r="H345" s="5" t="s">
        <v>395</v>
      </c>
      <c r="I345" s="5"/>
      <c r="J345" s="5"/>
      <c r="K345" s="5">
        <v>212</v>
      </c>
      <c r="L345" s="5">
        <v>28</v>
      </c>
      <c r="M345" s="5">
        <v>0</v>
      </c>
      <c r="N345" s="5" t="s">
        <v>6</v>
      </c>
      <c r="O345" s="5">
        <v>2</v>
      </c>
      <c r="P345" s="5">
        <f>ROUND(P344*0.18,O345)</f>
        <v>26258.29</v>
      </c>
      <c r="Q345" s="5"/>
      <c r="R345" s="5"/>
      <c r="S345" s="5"/>
      <c r="T345" s="5"/>
      <c r="U345" s="5"/>
      <c r="V345" s="5"/>
      <c r="W345" s="5"/>
    </row>
    <row r="346" spans="1:23" x14ac:dyDescent="0.2">
      <c r="A346" s="5">
        <v>50</v>
      </c>
      <c r="B346" s="5">
        <v>1</v>
      </c>
      <c r="C346" s="5">
        <v>0</v>
      </c>
      <c r="D346" s="5">
        <v>2</v>
      </c>
      <c r="E346" s="5">
        <v>224</v>
      </c>
      <c r="F346" s="5">
        <f>ROUND(F344+F345,O346)</f>
        <v>24142.86</v>
      </c>
      <c r="G346" s="5" t="s">
        <v>396</v>
      </c>
      <c r="H346" s="5" t="s">
        <v>397</v>
      </c>
      <c r="I346" s="5"/>
      <c r="J346" s="5"/>
      <c r="K346" s="5">
        <v>212</v>
      </c>
      <c r="L346" s="5">
        <v>29</v>
      </c>
      <c r="M346" s="5">
        <v>0</v>
      </c>
      <c r="N346" s="5" t="s">
        <v>6</v>
      </c>
      <c r="O346" s="5">
        <v>2</v>
      </c>
      <c r="P346" s="5">
        <f>ROUND(P344+P345,O346)</f>
        <v>172137.7</v>
      </c>
      <c r="Q346" s="5"/>
      <c r="R346" s="5"/>
      <c r="S346" s="5"/>
      <c r="T346" s="5"/>
      <c r="U346" s="5"/>
      <c r="V346" s="5"/>
      <c r="W346" s="5"/>
    </row>
    <row r="349" spans="1:23" x14ac:dyDescent="0.2">
      <c r="A349">
        <v>70</v>
      </c>
      <c r="B349">
        <v>1</v>
      </c>
      <c r="D349">
        <v>1</v>
      </c>
      <c r="E349" t="s">
        <v>398</v>
      </c>
      <c r="F349" t="s">
        <v>399</v>
      </c>
      <c r="G349">
        <v>0</v>
      </c>
      <c r="H349">
        <v>0</v>
      </c>
      <c r="I349" t="s">
        <v>6</v>
      </c>
      <c r="J349">
        <v>1</v>
      </c>
      <c r="K349">
        <v>0</v>
      </c>
      <c r="L349" t="s">
        <v>6</v>
      </c>
      <c r="M349" t="s">
        <v>6</v>
      </c>
      <c r="N349">
        <v>0</v>
      </c>
      <c r="O349">
        <v>0</v>
      </c>
    </row>
    <row r="350" spans="1:23" x14ac:dyDescent="0.2">
      <c r="A350">
        <v>70</v>
      </c>
      <c r="B350">
        <v>1</v>
      </c>
      <c r="D350">
        <v>2</v>
      </c>
      <c r="E350" t="s">
        <v>400</v>
      </c>
      <c r="F350" t="s">
        <v>401</v>
      </c>
      <c r="G350">
        <v>1</v>
      </c>
      <c r="H350">
        <v>0</v>
      </c>
      <c r="I350" t="s">
        <v>6</v>
      </c>
      <c r="J350">
        <v>1</v>
      </c>
      <c r="K350">
        <v>0</v>
      </c>
      <c r="L350" t="s">
        <v>6</v>
      </c>
      <c r="M350" t="s">
        <v>6</v>
      </c>
      <c r="N350">
        <v>0</v>
      </c>
      <c r="O350">
        <v>1</v>
      </c>
    </row>
    <row r="351" spans="1:23" x14ac:dyDescent="0.2">
      <c r="A351">
        <v>70</v>
      </c>
      <c r="B351">
        <v>1</v>
      </c>
      <c r="D351">
        <v>3</v>
      </c>
      <c r="E351" t="s">
        <v>402</v>
      </c>
      <c r="F351" t="s">
        <v>403</v>
      </c>
      <c r="G351">
        <v>0</v>
      </c>
      <c r="H351">
        <v>0</v>
      </c>
      <c r="I351" t="s">
        <v>6</v>
      </c>
      <c r="J351">
        <v>1</v>
      </c>
      <c r="K351">
        <v>0</v>
      </c>
      <c r="L351" t="s">
        <v>6</v>
      </c>
      <c r="M351" t="s">
        <v>6</v>
      </c>
      <c r="N351">
        <v>0</v>
      </c>
      <c r="O351">
        <v>0</v>
      </c>
    </row>
    <row r="352" spans="1:23" x14ac:dyDescent="0.2">
      <c r="A352">
        <v>70</v>
      </c>
      <c r="B352">
        <v>1</v>
      </c>
      <c r="D352">
        <v>4</v>
      </c>
      <c r="E352" t="s">
        <v>404</v>
      </c>
      <c r="F352" t="s">
        <v>405</v>
      </c>
      <c r="G352">
        <v>0</v>
      </c>
      <c r="H352">
        <v>0</v>
      </c>
      <c r="I352" t="s">
        <v>406</v>
      </c>
      <c r="J352">
        <v>0</v>
      </c>
      <c r="K352">
        <v>0</v>
      </c>
      <c r="L352" t="s">
        <v>6</v>
      </c>
      <c r="M352" t="s">
        <v>6</v>
      </c>
      <c r="N352">
        <v>0</v>
      </c>
      <c r="O352">
        <v>0</v>
      </c>
    </row>
    <row r="353" spans="1:15" x14ac:dyDescent="0.2">
      <c r="A353">
        <v>70</v>
      </c>
      <c r="B353">
        <v>1</v>
      </c>
      <c r="D353">
        <v>5</v>
      </c>
      <c r="E353" t="s">
        <v>407</v>
      </c>
      <c r="F353" t="s">
        <v>408</v>
      </c>
      <c r="G353">
        <v>0</v>
      </c>
      <c r="H353">
        <v>0</v>
      </c>
      <c r="I353" t="s">
        <v>409</v>
      </c>
      <c r="J353">
        <v>0</v>
      </c>
      <c r="K353">
        <v>0</v>
      </c>
      <c r="L353" t="s">
        <v>6</v>
      </c>
      <c r="M353" t="s">
        <v>6</v>
      </c>
      <c r="N353">
        <v>0</v>
      </c>
      <c r="O353">
        <v>0</v>
      </c>
    </row>
    <row r="354" spans="1:15" x14ac:dyDescent="0.2">
      <c r="A354">
        <v>70</v>
      </c>
      <c r="B354">
        <v>1</v>
      </c>
      <c r="D354">
        <v>6</v>
      </c>
      <c r="E354" t="s">
        <v>410</v>
      </c>
      <c r="F354" t="s">
        <v>411</v>
      </c>
      <c r="G354">
        <v>0</v>
      </c>
      <c r="H354">
        <v>0</v>
      </c>
      <c r="I354" t="s">
        <v>412</v>
      </c>
      <c r="J354">
        <v>0</v>
      </c>
      <c r="K354">
        <v>0</v>
      </c>
      <c r="L354" t="s">
        <v>6</v>
      </c>
      <c r="M354" t="s">
        <v>6</v>
      </c>
      <c r="N354">
        <v>0</v>
      </c>
      <c r="O354">
        <v>0</v>
      </c>
    </row>
    <row r="355" spans="1:15" x14ac:dyDescent="0.2">
      <c r="A355">
        <v>70</v>
      </c>
      <c r="B355">
        <v>1</v>
      </c>
      <c r="D355">
        <v>7</v>
      </c>
      <c r="E355" t="s">
        <v>413</v>
      </c>
      <c r="F355" t="s">
        <v>414</v>
      </c>
      <c r="G355">
        <v>0</v>
      </c>
      <c r="H355">
        <v>0</v>
      </c>
      <c r="I355" t="s">
        <v>6</v>
      </c>
      <c r="J355">
        <v>0</v>
      </c>
      <c r="K355">
        <v>0</v>
      </c>
      <c r="L355" t="s">
        <v>6</v>
      </c>
      <c r="M355" t="s">
        <v>6</v>
      </c>
      <c r="N355">
        <v>0</v>
      </c>
      <c r="O355">
        <v>0</v>
      </c>
    </row>
    <row r="356" spans="1:15" x14ac:dyDescent="0.2">
      <c r="A356">
        <v>70</v>
      </c>
      <c r="B356">
        <v>1</v>
      </c>
      <c r="D356">
        <v>8</v>
      </c>
      <c r="E356" t="s">
        <v>415</v>
      </c>
      <c r="F356" t="s">
        <v>416</v>
      </c>
      <c r="G356">
        <v>0</v>
      </c>
      <c r="H356">
        <v>0</v>
      </c>
      <c r="I356" t="s">
        <v>417</v>
      </c>
      <c r="J356">
        <v>0</v>
      </c>
      <c r="K356">
        <v>0</v>
      </c>
      <c r="L356" t="s">
        <v>6</v>
      </c>
      <c r="M356" t="s">
        <v>6</v>
      </c>
      <c r="N356">
        <v>0</v>
      </c>
      <c r="O356">
        <v>0</v>
      </c>
    </row>
    <row r="357" spans="1:15" x14ac:dyDescent="0.2">
      <c r="A357">
        <v>70</v>
      </c>
      <c r="B357">
        <v>1</v>
      </c>
      <c r="D357">
        <v>9</v>
      </c>
      <c r="E357" t="s">
        <v>418</v>
      </c>
      <c r="F357" t="s">
        <v>419</v>
      </c>
      <c r="G357">
        <v>0</v>
      </c>
      <c r="H357">
        <v>0</v>
      </c>
      <c r="I357" t="s">
        <v>420</v>
      </c>
      <c r="J357">
        <v>0</v>
      </c>
      <c r="K357">
        <v>0</v>
      </c>
      <c r="L357" t="s">
        <v>6</v>
      </c>
      <c r="M357" t="s">
        <v>6</v>
      </c>
      <c r="N357">
        <v>0</v>
      </c>
      <c r="O357">
        <v>0</v>
      </c>
    </row>
    <row r="358" spans="1:15" x14ac:dyDescent="0.2">
      <c r="A358">
        <v>70</v>
      </c>
      <c r="B358">
        <v>1</v>
      </c>
      <c r="D358">
        <v>10</v>
      </c>
      <c r="E358" t="s">
        <v>421</v>
      </c>
      <c r="F358" t="s">
        <v>422</v>
      </c>
      <c r="G358">
        <v>0</v>
      </c>
      <c r="H358">
        <v>0</v>
      </c>
      <c r="I358" t="s">
        <v>423</v>
      </c>
      <c r="J358">
        <v>0</v>
      </c>
      <c r="K358">
        <v>0</v>
      </c>
      <c r="L358" t="s">
        <v>6</v>
      </c>
      <c r="M358" t="s">
        <v>6</v>
      </c>
      <c r="N358">
        <v>0</v>
      </c>
      <c r="O358">
        <v>0</v>
      </c>
    </row>
    <row r="359" spans="1:15" x14ac:dyDescent="0.2">
      <c r="A359">
        <v>70</v>
      </c>
      <c r="B359">
        <v>1</v>
      </c>
      <c r="D359">
        <v>11</v>
      </c>
      <c r="E359" t="s">
        <v>424</v>
      </c>
      <c r="F359" t="s">
        <v>425</v>
      </c>
      <c r="G359">
        <v>0</v>
      </c>
      <c r="H359">
        <v>0</v>
      </c>
      <c r="I359" t="s">
        <v>426</v>
      </c>
      <c r="J359">
        <v>0</v>
      </c>
      <c r="K359">
        <v>0</v>
      </c>
      <c r="L359" t="s">
        <v>6</v>
      </c>
      <c r="M359" t="s">
        <v>6</v>
      </c>
      <c r="N359">
        <v>0</v>
      </c>
      <c r="O359">
        <v>0</v>
      </c>
    </row>
    <row r="360" spans="1:15" x14ac:dyDescent="0.2">
      <c r="A360">
        <v>70</v>
      </c>
      <c r="B360">
        <v>1</v>
      </c>
      <c r="D360">
        <v>12</v>
      </c>
      <c r="E360" t="s">
        <v>427</v>
      </c>
      <c r="F360" t="s">
        <v>428</v>
      </c>
      <c r="G360">
        <v>0</v>
      </c>
      <c r="H360">
        <v>0</v>
      </c>
      <c r="I360" t="s">
        <v>6</v>
      </c>
      <c r="J360">
        <v>0</v>
      </c>
      <c r="K360">
        <v>0</v>
      </c>
      <c r="L360" t="s">
        <v>6</v>
      </c>
      <c r="M360" t="s">
        <v>6</v>
      </c>
      <c r="N360">
        <v>0</v>
      </c>
      <c r="O360">
        <v>0</v>
      </c>
    </row>
    <row r="361" spans="1:15" x14ac:dyDescent="0.2">
      <c r="A361">
        <v>70</v>
      </c>
      <c r="B361">
        <v>1</v>
      </c>
      <c r="D361">
        <v>1</v>
      </c>
      <c r="E361" t="s">
        <v>429</v>
      </c>
      <c r="F361" t="s">
        <v>430</v>
      </c>
      <c r="G361">
        <v>0.9</v>
      </c>
      <c r="H361">
        <v>1</v>
      </c>
      <c r="I361" t="s">
        <v>431</v>
      </c>
      <c r="J361">
        <v>0</v>
      </c>
      <c r="K361">
        <v>0</v>
      </c>
      <c r="L361" t="s">
        <v>6</v>
      </c>
      <c r="M361" t="s">
        <v>6</v>
      </c>
      <c r="N361">
        <v>0</v>
      </c>
      <c r="O361">
        <v>0.9</v>
      </c>
    </row>
    <row r="362" spans="1:15" x14ac:dyDescent="0.2">
      <c r="A362">
        <v>70</v>
      </c>
      <c r="B362">
        <v>1</v>
      </c>
      <c r="D362">
        <v>2</v>
      </c>
      <c r="E362" t="s">
        <v>432</v>
      </c>
      <c r="F362" t="s">
        <v>433</v>
      </c>
      <c r="G362">
        <v>0.85</v>
      </c>
      <c r="H362">
        <v>1</v>
      </c>
      <c r="I362" t="s">
        <v>434</v>
      </c>
      <c r="J362">
        <v>0</v>
      </c>
      <c r="K362">
        <v>0</v>
      </c>
      <c r="L362" t="s">
        <v>6</v>
      </c>
      <c r="M362" t="s">
        <v>6</v>
      </c>
      <c r="N362">
        <v>0</v>
      </c>
      <c r="O362">
        <v>0.85</v>
      </c>
    </row>
    <row r="363" spans="1:15" x14ac:dyDescent="0.2">
      <c r="A363">
        <v>70</v>
      </c>
      <c r="B363">
        <v>1</v>
      </c>
      <c r="D363">
        <v>3</v>
      </c>
      <c r="E363" t="s">
        <v>435</v>
      </c>
      <c r="F363" t="s">
        <v>436</v>
      </c>
      <c r="G363">
        <v>1</v>
      </c>
      <c r="H363">
        <v>0.85</v>
      </c>
      <c r="I363" t="s">
        <v>437</v>
      </c>
      <c r="J363">
        <v>0</v>
      </c>
      <c r="K363">
        <v>0</v>
      </c>
      <c r="L363" t="s">
        <v>6</v>
      </c>
      <c r="M363" t="s">
        <v>6</v>
      </c>
      <c r="N363">
        <v>0</v>
      </c>
      <c r="O363">
        <v>1</v>
      </c>
    </row>
    <row r="364" spans="1:15" x14ac:dyDescent="0.2">
      <c r="A364">
        <v>70</v>
      </c>
      <c r="B364">
        <v>1</v>
      </c>
      <c r="D364">
        <v>4</v>
      </c>
      <c r="E364" t="s">
        <v>438</v>
      </c>
      <c r="F364" t="s">
        <v>439</v>
      </c>
      <c r="G364">
        <v>1</v>
      </c>
      <c r="H364">
        <v>0</v>
      </c>
      <c r="I364" t="s">
        <v>6</v>
      </c>
      <c r="J364">
        <v>0</v>
      </c>
      <c r="K364">
        <v>0</v>
      </c>
      <c r="L364" t="s">
        <v>6</v>
      </c>
      <c r="M364" t="s">
        <v>6</v>
      </c>
      <c r="N364">
        <v>0</v>
      </c>
      <c r="O364">
        <v>1</v>
      </c>
    </row>
    <row r="365" spans="1:15" x14ac:dyDescent="0.2">
      <c r="A365">
        <v>70</v>
      </c>
      <c r="B365">
        <v>1</v>
      </c>
      <c r="D365">
        <v>5</v>
      </c>
      <c r="E365" t="s">
        <v>440</v>
      </c>
      <c r="F365" t="s">
        <v>441</v>
      </c>
      <c r="G365">
        <v>1</v>
      </c>
      <c r="H365">
        <v>0.8</v>
      </c>
      <c r="I365" t="s">
        <v>442</v>
      </c>
      <c r="J365">
        <v>0</v>
      </c>
      <c r="K365">
        <v>0</v>
      </c>
      <c r="L365" t="s">
        <v>6</v>
      </c>
      <c r="M365" t="s">
        <v>6</v>
      </c>
      <c r="N365">
        <v>0</v>
      </c>
      <c r="O365">
        <v>1</v>
      </c>
    </row>
    <row r="366" spans="1:15" x14ac:dyDescent="0.2">
      <c r="A366">
        <v>70</v>
      </c>
      <c r="B366">
        <v>1</v>
      </c>
      <c r="D366">
        <v>6</v>
      </c>
      <c r="E366" t="s">
        <v>443</v>
      </c>
      <c r="F366" t="s">
        <v>444</v>
      </c>
      <c r="G366">
        <v>1</v>
      </c>
      <c r="H366">
        <v>0</v>
      </c>
      <c r="I366" t="s">
        <v>6</v>
      </c>
      <c r="J366">
        <v>0</v>
      </c>
      <c r="K366">
        <v>0</v>
      </c>
      <c r="L366" t="s">
        <v>6</v>
      </c>
      <c r="M366" t="s">
        <v>6</v>
      </c>
      <c r="N366">
        <v>0</v>
      </c>
      <c r="O366">
        <v>0.85</v>
      </c>
    </row>
    <row r="367" spans="1:15" x14ac:dyDescent="0.2">
      <c r="A367">
        <v>70</v>
      </c>
      <c r="B367">
        <v>1</v>
      </c>
      <c r="D367">
        <v>7</v>
      </c>
      <c r="E367" t="s">
        <v>445</v>
      </c>
      <c r="F367" t="s">
        <v>446</v>
      </c>
      <c r="G367">
        <v>1</v>
      </c>
      <c r="H367">
        <v>0</v>
      </c>
      <c r="I367" t="s">
        <v>6</v>
      </c>
      <c r="J367">
        <v>0</v>
      </c>
      <c r="K367">
        <v>0</v>
      </c>
      <c r="L367" t="s">
        <v>6</v>
      </c>
      <c r="M367" t="s">
        <v>6</v>
      </c>
      <c r="N367">
        <v>0</v>
      </c>
      <c r="O367">
        <v>0.8</v>
      </c>
    </row>
    <row r="368" spans="1:15" x14ac:dyDescent="0.2">
      <c r="A368">
        <v>70</v>
      </c>
      <c r="B368">
        <v>1</v>
      </c>
      <c r="D368">
        <v>8</v>
      </c>
      <c r="E368" t="s">
        <v>447</v>
      </c>
      <c r="F368" t="s">
        <v>448</v>
      </c>
      <c r="G368">
        <v>0.7</v>
      </c>
      <c r="H368">
        <v>0</v>
      </c>
      <c r="I368" t="s">
        <v>6</v>
      </c>
      <c r="J368">
        <v>0</v>
      </c>
      <c r="K368">
        <v>0</v>
      </c>
      <c r="L368" t="s">
        <v>6</v>
      </c>
      <c r="M368" t="s">
        <v>6</v>
      </c>
      <c r="N368">
        <v>0</v>
      </c>
      <c r="O368">
        <v>0.94</v>
      </c>
    </row>
    <row r="369" spans="1:34" x14ac:dyDescent="0.2">
      <c r="A369">
        <v>70</v>
      </c>
      <c r="B369">
        <v>1</v>
      </c>
      <c r="D369">
        <v>9</v>
      </c>
      <c r="E369" t="s">
        <v>449</v>
      </c>
      <c r="F369" t="s">
        <v>450</v>
      </c>
      <c r="G369">
        <v>0.9</v>
      </c>
      <c r="H369">
        <v>0</v>
      </c>
      <c r="I369" t="s">
        <v>6</v>
      </c>
      <c r="J369">
        <v>0</v>
      </c>
      <c r="K369">
        <v>0</v>
      </c>
      <c r="L369" t="s">
        <v>6</v>
      </c>
      <c r="M369" t="s">
        <v>6</v>
      </c>
      <c r="N369">
        <v>0</v>
      </c>
      <c r="O369">
        <v>0.9</v>
      </c>
    </row>
    <row r="370" spans="1:34" x14ac:dyDescent="0.2">
      <c r="A370">
        <v>70</v>
      </c>
      <c r="B370">
        <v>1</v>
      </c>
      <c r="D370">
        <v>10</v>
      </c>
      <c r="E370" t="s">
        <v>451</v>
      </c>
      <c r="F370" t="s">
        <v>452</v>
      </c>
      <c r="G370">
        <v>0.6</v>
      </c>
      <c r="H370">
        <v>0</v>
      </c>
      <c r="I370" t="s">
        <v>6</v>
      </c>
      <c r="J370">
        <v>0</v>
      </c>
      <c r="K370">
        <v>0</v>
      </c>
      <c r="L370" t="s">
        <v>6</v>
      </c>
      <c r="M370" t="s">
        <v>6</v>
      </c>
      <c r="N370">
        <v>0</v>
      </c>
      <c r="O370">
        <v>0.6</v>
      </c>
    </row>
    <row r="371" spans="1:34" x14ac:dyDescent="0.2">
      <c r="A371">
        <v>70</v>
      </c>
      <c r="B371">
        <v>1</v>
      </c>
      <c r="D371">
        <v>11</v>
      </c>
      <c r="E371" t="s">
        <v>453</v>
      </c>
      <c r="F371" t="s">
        <v>454</v>
      </c>
      <c r="G371">
        <v>1.2</v>
      </c>
      <c r="H371">
        <v>0</v>
      </c>
      <c r="I371" t="s">
        <v>6</v>
      </c>
      <c r="J371">
        <v>0</v>
      </c>
      <c r="K371">
        <v>0</v>
      </c>
      <c r="L371" t="s">
        <v>6</v>
      </c>
      <c r="M371" t="s">
        <v>6</v>
      </c>
      <c r="N371">
        <v>0</v>
      </c>
      <c r="O371">
        <v>1.2</v>
      </c>
    </row>
    <row r="372" spans="1:34" x14ac:dyDescent="0.2">
      <c r="A372">
        <v>70</v>
      </c>
      <c r="B372">
        <v>1</v>
      </c>
      <c r="D372">
        <v>12</v>
      </c>
      <c r="E372" t="s">
        <v>455</v>
      </c>
      <c r="F372" t="s">
        <v>456</v>
      </c>
      <c r="G372">
        <v>0</v>
      </c>
      <c r="H372">
        <v>0</v>
      </c>
      <c r="I372" t="s">
        <v>6</v>
      </c>
      <c r="J372">
        <v>0</v>
      </c>
      <c r="K372">
        <v>0</v>
      </c>
      <c r="L372" t="s">
        <v>6</v>
      </c>
      <c r="M372" t="s">
        <v>6</v>
      </c>
      <c r="N372">
        <v>0</v>
      </c>
      <c r="O372">
        <v>0</v>
      </c>
    </row>
    <row r="373" spans="1:34" x14ac:dyDescent="0.2">
      <c r="A373">
        <v>70</v>
      </c>
      <c r="B373">
        <v>1</v>
      </c>
      <c r="D373">
        <v>13</v>
      </c>
      <c r="E373" t="s">
        <v>457</v>
      </c>
      <c r="F373" t="s">
        <v>458</v>
      </c>
      <c r="G373">
        <v>1</v>
      </c>
      <c r="H373">
        <v>0</v>
      </c>
      <c r="I373" t="s">
        <v>6</v>
      </c>
      <c r="J373">
        <v>0</v>
      </c>
      <c r="K373">
        <v>0</v>
      </c>
      <c r="L373" t="s">
        <v>6</v>
      </c>
      <c r="M373" t="s">
        <v>6</v>
      </c>
      <c r="N373">
        <v>0</v>
      </c>
      <c r="O373">
        <v>0.94</v>
      </c>
    </row>
    <row r="375" spans="1:34" x14ac:dyDescent="0.2">
      <c r="A375">
        <v>-1</v>
      </c>
    </row>
    <row r="377" spans="1:34" x14ac:dyDescent="0.2">
      <c r="A377" s="4">
        <v>75</v>
      </c>
      <c r="B377" s="4" t="s">
        <v>459</v>
      </c>
      <c r="C377" s="4">
        <v>2000</v>
      </c>
      <c r="D377" s="4">
        <v>0</v>
      </c>
      <c r="E377" s="4">
        <v>1</v>
      </c>
      <c r="F377" s="4">
        <v>0</v>
      </c>
      <c r="G377" s="4">
        <v>0</v>
      </c>
      <c r="H377" s="4">
        <v>1</v>
      </c>
      <c r="I377" s="4">
        <v>0</v>
      </c>
      <c r="J377" s="4">
        <v>1</v>
      </c>
      <c r="K377" s="4">
        <v>0</v>
      </c>
      <c r="L377" s="4">
        <v>0</v>
      </c>
      <c r="M377" s="4">
        <v>0</v>
      </c>
      <c r="N377" s="4">
        <v>16687810</v>
      </c>
      <c r="O377" s="4">
        <v>1</v>
      </c>
    </row>
    <row r="378" spans="1:34" x14ac:dyDescent="0.2">
      <c r="A378" s="4">
        <v>75</v>
      </c>
      <c r="B378" s="4" t="s">
        <v>460</v>
      </c>
      <c r="C378" s="4">
        <v>2017</v>
      </c>
      <c r="D378" s="4">
        <v>0</v>
      </c>
      <c r="E378" s="4">
        <v>1</v>
      </c>
      <c r="F378" s="4"/>
      <c r="G378" s="4">
        <v>0</v>
      </c>
      <c r="H378" s="4">
        <v>1</v>
      </c>
      <c r="I378" s="4">
        <v>0</v>
      </c>
      <c r="J378" s="4">
        <v>1</v>
      </c>
      <c r="K378" s="4">
        <v>0</v>
      </c>
      <c r="L378" s="4">
        <v>0</v>
      </c>
      <c r="M378" s="4">
        <v>1</v>
      </c>
      <c r="N378" s="4">
        <v>16687824</v>
      </c>
      <c r="O378" s="4">
        <v>2</v>
      </c>
    </row>
    <row r="379" spans="1:34" x14ac:dyDescent="0.2">
      <c r="A379" s="6">
        <v>3</v>
      </c>
      <c r="B379" s="6" t="s">
        <v>461</v>
      </c>
      <c r="C379" s="6">
        <v>7.13</v>
      </c>
      <c r="D379" s="6">
        <v>1</v>
      </c>
      <c r="E379" s="6">
        <v>1</v>
      </c>
      <c r="F379" s="6">
        <v>1</v>
      </c>
      <c r="G379" s="6">
        <v>1</v>
      </c>
      <c r="H379" s="6">
        <v>1</v>
      </c>
      <c r="I379" s="6">
        <v>1</v>
      </c>
      <c r="J379" s="6">
        <v>1</v>
      </c>
      <c r="K379" s="6">
        <v>1</v>
      </c>
      <c r="L379" s="6">
        <v>1</v>
      </c>
      <c r="M379" s="6">
        <v>7.13</v>
      </c>
      <c r="N379" s="6">
        <v>1</v>
      </c>
      <c r="O379" s="6">
        <v>1</v>
      </c>
      <c r="P379" s="6">
        <v>1</v>
      </c>
      <c r="Q379" s="6">
        <v>1</v>
      </c>
      <c r="R379" s="6">
        <v>1</v>
      </c>
      <c r="S379" s="6" t="s">
        <v>6</v>
      </c>
      <c r="T379" s="6" t="s">
        <v>6</v>
      </c>
      <c r="U379" s="6" t="s">
        <v>6</v>
      </c>
      <c r="V379" s="6" t="s">
        <v>6</v>
      </c>
      <c r="W379" s="6" t="s">
        <v>6</v>
      </c>
      <c r="X379" s="6" t="s">
        <v>6</v>
      </c>
      <c r="Y379" s="6" t="s">
        <v>6</v>
      </c>
      <c r="Z379" s="6" t="s">
        <v>6</v>
      </c>
      <c r="AA379" s="6" t="s">
        <v>6</v>
      </c>
      <c r="AB379" s="6" t="s">
        <v>6</v>
      </c>
      <c r="AC379" s="6" t="s">
        <v>6</v>
      </c>
      <c r="AD379" s="6" t="s">
        <v>6</v>
      </c>
      <c r="AE379" s="6" t="s">
        <v>6</v>
      </c>
      <c r="AF379" s="6" t="s">
        <v>6</v>
      </c>
      <c r="AG379" s="6" t="s">
        <v>6</v>
      </c>
      <c r="AH379" s="6" t="s">
        <v>6</v>
      </c>
    </row>
    <row r="380" spans="1:34" x14ac:dyDescent="0.2">
      <c r="A380" s="4">
        <v>75</v>
      </c>
      <c r="B380" s="4" t="s">
        <v>462</v>
      </c>
      <c r="C380" s="4">
        <v>2018</v>
      </c>
      <c r="D380" s="4">
        <v>2</v>
      </c>
      <c r="E380" s="4">
        <v>0</v>
      </c>
      <c r="F380" s="4"/>
      <c r="G380" s="4">
        <v>0</v>
      </c>
      <c r="H380" s="4">
        <v>1</v>
      </c>
      <c r="I380" s="4">
        <v>0</v>
      </c>
      <c r="J380" s="4">
        <v>1</v>
      </c>
      <c r="K380" s="4">
        <v>0</v>
      </c>
      <c r="L380" s="4">
        <v>0</v>
      </c>
      <c r="M380" s="4">
        <v>2</v>
      </c>
      <c r="N380" s="4">
        <v>16695952</v>
      </c>
      <c r="O380" s="4">
        <v>3</v>
      </c>
    </row>
    <row r="384" spans="1:34" x14ac:dyDescent="0.2">
      <c r="A384">
        <v>65</v>
      </c>
      <c r="C384">
        <v>1</v>
      </c>
      <c r="D384">
        <v>0</v>
      </c>
      <c r="E384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6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463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27251</v>
      </c>
      <c r="M1">
        <v>10</v>
      </c>
    </row>
    <row r="12" spans="1:133" x14ac:dyDescent="0.2">
      <c r="A12" s="1">
        <v>1</v>
      </c>
      <c r="B12" s="1">
        <v>53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524296</v>
      </c>
      <c r="CI12" s="1" t="s">
        <v>6</v>
      </c>
      <c r="CJ12" s="1" t="s">
        <v>6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16687810</v>
      </c>
      <c r="E14" s="1">
        <v>16687824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7">
        <v>3</v>
      </c>
      <c r="B16" s="7">
        <v>1</v>
      </c>
      <c r="C16" s="7" t="s">
        <v>12</v>
      </c>
      <c r="D16" s="7" t="s">
        <v>12</v>
      </c>
      <c r="E16" s="8">
        <f>(Source!F301)/1000</f>
        <v>18.467980000000001</v>
      </c>
      <c r="F16" s="8">
        <f>(Source!F302)/1000</f>
        <v>1.99207</v>
      </c>
      <c r="G16" s="8">
        <f>(Source!F293)/1000</f>
        <v>0</v>
      </c>
      <c r="H16" s="8">
        <f>(Source!F303)/1000+(Source!F304)/1000</f>
        <v>0</v>
      </c>
      <c r="I16" s="8">
        <f>E16+F16+G16+H16</f>
        <v>20.460050000000003</v>
      </c>
      <c r="J16" s="8">
        <f>(Source!F299)/1000</f>
        <v>1.9169800000000001</v>
      </c>
      <c r="T16" s="9">
        <f>(Source!P301)/1000</f>
        <v>131.67623</v>
      </c>
      <c r="U16" s="9">
        <f>(Source!P302)/1000</f>
        <v>14.20318</v>
      </c>
      <c r="V16" s="9">
        <f>(Source!P293)/1000</f>
        <v>0</v>
      </c>
      <c r="W16" s="9">
        <f>(Source!P303)/1000+(Source!P304)/1000</f>
        <v>0</v>
      </c>
      <c r="X16" s="9">
        <f>T16+U16+V16+W16</f>
        <v>145.87941000000001</v>
      </c>
      <c r="Y16" s="9">
        <f>(Source!P299)/1000</f>
        <v>13.667950000000001</v>
      </c>
      <c r="AI16" s="7">
        <v>0</v>
      </c>
      <c r="AJ16" s="7">
        <v>0</v>
      </c>
      <c r="AK16" s="7" t="s">
        <v>6</v>
      </c>
      <c r="AL16" s="7" t="s">
        <v>6</v>
      </c>
      <c r="AM16" s="7" t="s">
        <v>6</v>
      </c>
      <c r="AN16" s="7">
        <v>0</v>
      </c>
      <c r="AO16" s="7" t="s">
        <v>6</v>
      </c>
      <c r="AP16" s="7" t="s">
        <v>6</v>
      </c>
      <c r="AT16" s="8">
        <v>16287.23</v>
      </c>
      <c r="AU16" s="8">
        <v>14195.38</v>
      </c>
      <c r="AV16" s="8">
        <v>0</v>
      </c>
      <c r="AW16" s="8">
        <v>0</v>
      </c>
      <c r="AX16" s="8">
        <v>0</v>
      </c>
      <c r="AY16" s="8">
        <v>174.87</v>
      </c>
      <c r="AZ16" s="8">
        <v>54.43</v>
      </c>
      <c r="BA16" s="8">
        <v>1916.98</v>
      </c>
      <c r="BB16" s="8">
        <v>18467.98</v>
      </c>
      <c r="BC16" s="8">
        <v>1992.07</v>
      </c>
      <c r="BD16" s="8">
        <v>0</v>
      </c>
      <c r="BE16" s="8">
        <v>0</v>
      </c>
      <c r="BF16" s="8">
        <v>219.59882929999998</v>
      </c>
      <c r="BG16" s="8">
        <v>4.9451797500000003</v>
      </c>
      <c r="BH16" s="8">
        <v>0</v>
      </c>
      <c r="BI16" s="8">
        <v>1856.96</v>
      </c>
      <c r="BJ16" s="8">
        <v>1097.42</v>
      </c>
      <c r="BK16" s="8">
        <v>24142.86</v>
      </c>
      <c r="BR16" s="9">
        <v>116127.69</v>
      </c>
      <c r="BS16" s="9">
        <v>101213.08</v>
      </c>
      <c r="BT16" s="9">
        <v>0</v>
      </c>
      <c r="BU16" s="9">
        <v>0</v>
      </c>
      <c r="BV16" s="9">
        <v>0</v>
      </c>
      <c r="BW16" s="9">
        <v>1246.6600000000001</v>
      </c>
      <c r="BX16" s="9">
        <v>387.9</v>
      </c>
      <c r="BY16" s="9">
        <v>13667.95</v>
      </c>
      <c r="BZ16" s="9">
        <v>131676.23000000001</v>
      </c>
      <c r="CA16" s="9">
        <v>14203.18</v>
      </c>
      <c r="CB16" s="9">
        <v>0</v>
      </c>
      <c r="CC16" s="9">
        <v>0</v>
      </c>
      <c r="CD16" s="9">
        <v>219.59882929999998</v>
      </c>
      <c r="CE16" s="9">
        <v>4.9451797500000003</v>
      </c>
      <c r="CF16" s="9">
        <v>0</v>
      </c>
      <c r="CG16" s="9">
        <v>13239.83</v>
      </c>
      <c r="CH16" s="9">
        <v>7824.38</v>
      </c>
      <c r="CI16" s="9">
        <v>172137.7</v>
      </c>
    </row>
    <row r="18" spans="1:40" x14ac:dyDescent="0.2">
      <c r="A18">
        <v>51</v>
      </c>
      <c r="E18" s="10">
        <f>SUMIF(A16:A17,3,E16:E17)</f>
        <v>18.467980000000001</v>
      </c>
      <c r="F18" s="10">
        <f>SUMIF(A16:A17,3,F16:F17)</f>
        <v>1.99207</v>
      </c>
      <c r="G18" s="10">
        <f>SUMIF(A16:A17,3,G16:G17)</f>
        <v>0</v>
      </c>
      <c r="H18" s="10">
        <f>SUMIF(A16:A17,3,H16:H17)</f>
        <v>0</v>
      </c>
      <c r="I18" s="10">
        <f>SUMIF(A16:A17,3,I16:I17)</f>
        <v>20.460050000000003</v>
      </c>
      <c r="J18" s="10">
        <f>SUMIF(A16:A17,3,J16:J17)</f>
        <v>1.9169800000000001</v>
      </c>
      <c r="K18" s="10"/>
      <c r="L18" s="10"/>
      <c r="M18" s="10"/>
      <c r="N18" s="10"/>
      <c r="O18" s="10"/>
      <c r="P18" s="10"/>
      <c r="Q18" s="10"/>
      <c r="R18" s="10"/>
      <c r="S18" s="10"/>
      <c r="T18" s="3">
        <f>SUMIF(A16:A17,3,T16:T17)</f>
        <v>131.67623</v>
      </c>
      <c r="U18" s="3">
        <f>SUMIF(A16:A17,3,U16:U17)</f>
        <v>14.20318</v>
      </c>
      <c r="V18" s="3">
        <f>SUMIF(A16:A17,3,V16:V17)</f>
        <v>0</v>
      </c>
      <c r="W18" s="3">
        <f>SUMIF(A16:A17,3,W16:W17)</f>
        <v>0</v>
      </c>
      <c r="X18" s="3">
        <f>SUMIF(A16:A17,3,X16:X17)</f>
        <v>145.87941000000001</v>
      </c>
      <c r="Y18" s="3">
        <f>SUMIF(A16:A17,3,Y16:Y17)</f>
        <v>13.667950000000001</v>
      </c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20" spans="1:40" x14ac:dyDescent="0.2">
      <c r="A20" s="5">
        <v>50</v>
      </c>
      <c r="B20" s="5">
        <v>0</v>
      </c>
      <c r="C20" s="5">
        <v>0</v>
      </c>
      <c r="D20" s="5">
        <v>1</v>
      </c>
      <c r="E20" s="5">
        <v>201</v>
      </c>
      <c r="F20" s="5">
        <v>16287.23</v>
      </c>
      <c r="G20" s="5" t="s">
        <v>236</v>
      </c>
      <c r="H20" s="5" t="s">
        <v>237</v>
      </c>
      <c r="I20" s="5"/>
      <c r="J20" s="5"/>
      <c r="K20" s="5">
        <v>201</v>
      </c>
      <c r="L20" s="5">
        <v>1</v>
      </c>
      <c r="M20" s="5">
        <v>3</v>
      </c>
      <c r="N20" s="5" t="s">
        <v>6</v>
      </c>
      <c r="O20" s="5">
        <v>2</v>
      </c>
      <c r="P20" s="5">
        <v>116127.69</v>
      </c>
    </row>
    <row r="21" spans="1:40" x14ac:dyDescent="0.2">
      <c r="A21" s="5">
        <v>50</v>
      </c>
      <c r="B21" s="5">
        <v>0</v>
      </c>
      <c r="C21" s="5">
        <v>0</v>
      </c>
      <c r="D21" s="5">
        <v>1</v>
      </c>
      <c r="E21" s="5">
        <v>202</v>
      </c>
      <c r="F21" s="5">
        <v>14195.38</v>
      </c>
      <c r="G21" s="5" t="s">
        <v>238</v>
      </c>
      <c r="H21" s="5" t="s">
        <v>239</v>
      </c>
      <c r="I21" s="5"/>
      <c r="J21" s="5"/>
      <c r="K21" s="5">
        <v>202</v>
      </c>
      <c r="L21" s="5">
        <v>2</v>
      </c>
      <c r="M21" s="5">
        <v>3</v>
      </c>
      <c r="N21" s="5" t="s">
        <v>6</v>
      </c>
      <c r="O21" s="5">
        <v>2</v>
      </c>
      <c r="P21" s="5">
        <v>101213.08</v>
      </c>
    </row>
    <row r="22" spans="1:40" x14ac:dyDescent="0.2">
      <c r="A22" s="5">
        <v>50</v>
      </c>
      <c r="B22" s="5">
        <v>0</v>
      </c>
      <c r="C22" s="5">
        <v>0</v>
      </c>
      <c r="D22" s="5">
        <v>1</v>
      </c>
      <c r="E22" s="5">
        <v>222</v>
      </c>
      <c r="F22" s="5">
        <v>0</v>
      </c>
      <c r="G22" s="5" t="s">
        <v>240</v>
      </c>
      <c r="H22" s="5" t="s">
        <v>241</v>
      </c>
      <c r="I22" s="5"/>
      <c r="J22" s="5"/>
      <c r="K22" s="5">
        <v>222</v>
      </c>
      <c r="L22" s="5">
        <v>3</v>
      </c>
      <c r="M22" s="5">
        <v>3</v>
      </c>
      <c r="N22" s="5" t="s">
        <v>6</v>
      </c>
      <c r="O22" s="5">
        <v>2</v>
      </c>
      <c r="P22" s="5">
        <v>0</v>
      </c>
    </row>
    <row r="23" spans="1:40" x14ac:dyDescent="0.2">
      <c r="A23" s="5">
        <v>50</v>
      </c>
      <c r="B23" s="5">
        <v>0</v>
      </c>
      <c r="C23" s="5">
        <v>0</v>
      </c>
      <c r="D23" s="5">
        <v>1</v>
      </c>
      <c r="E23" s="5">
        <v>225</v>
      </c>
      <c r="F23" s="5">
        <v>14195.38</v>
      </c>
      <c r="G23" s="5" t="s">
        <v>242</v>
      </c>
      <c r="H23" s="5" t="s">
        <v>243</v>
      </c>
      <c r="I23" s="5"/>
      <c r="J23" s="5"/>
      <c r="K23" s="5">
        <v>225</v>
      </c>
      <c r="L23" s="5">
        <v>4</v>
      </c>
      <c r="M23" s="5">
        <v>3</v>
      </c>
      <c r="N23" s="5" t="s">
        <v>6</v>
      </c>
      <c r="O23" s="5">
        <v>2</v>
      </c>
      <c r="P23" s="5">
        <v>101213.08</v>
      </c>
    </row>
    <row r="24" spans="1:40" x14ac:dyDescent="0.2">
      <c r="A24" s="5">
        <v>50</v>
      </c>
      <c r="B24" s="5">
        <v>0</v>
      </c>
      <c r="C24" s="5">
        <v>0</v>
      </c>
      <c r="D24" s="5">
        <v>1</v>
      </c>
      <c r="E24" s="5">
        <v>226</v>
      </c>
      <c r="F24" s="5">
        <v>14195.38</v>
      </c>
      <c r="G24" s="5" t="s">
        <v>244</v>
      </c>
      <c r="H24" s="5" t="s">
        <v>245</v>
      </c>
      <c r="I24" s="5"/>
      <c r="J24" s="5"/>
      <c r="K24" s="5">
        <v>226</v>
      </c>
      <c r="L24" s="5">
        <v>5</v>
      </c>
      <c r="M24" s="5">
        <v>3</v>
      </c>
      <c r="N24" s="5" t="s">
        <v>6</v>
      </c>
      <c r="O24" s="5">
        <v>2</v>
      </c>
      <c r="P24" s="5">
        <v>101213.08</v>
      </c>
    </row>
    <row r="25" spans="1:40" x14ac:dyDescent="0.2">
      <c r="A25" s="5">
        <v>50</v>
      </c>
      <c r="B25" s="5">
        <v>0</v>
      </c>
      <c r="C25" s="5">
        <v>0</v>
      </c>
      <c r="D25" s="5">
        <v>1</v>
      </c>
      <c r="E25" s="5">
        <v>227</v>
      </c>
      <c r="F25" s="5">
        <v>0</v>
      </c>
      <c r="G25" s="5" t="s">
        <v>246</v>
      </c>
      <c r="H25" s="5" t="s">
        <v>247</v>
      </c>
      <c r="I25" s="5"/>
      <c r="J25" s="5"/>
      <c r="K25" s="5">
        <v>227</v>
      </c>
      <c r="L25" s="5">
        <v>6</v>
      </c>
      <c r="M25" s="5">
        <v>3</v>
      </c>
      <c r="N25" s="5" t="s">
        <v>6</v>
      </c>
      <c r="O25" s="5">
        <v>2</v>
      </c>
      <c r="P25" s="5">
        <v>0</v>
      </c>
    </row>
    <row r="26" spans="1:40" x14ac:dyDescent="0.2">
      <c r="A26" s="5">
        <v>50</v>
      </c>
      <c r="B26" s="5">
        <v>0</v>
      </c>
      <c r="C26" s="5">
        <v>0</v>
      </c>
      <c r="D26" s="5">
        <v>1</v>
      </c>
      <c r="E26" s="5">
        <v>228</v>
      </c>
      <c r="F26" s="5">
        <v>14195.38</v>
      </c>
      <c r="G26" s="5" t="s">
        <v>248</v>
      </c>
      <c r="H26" s="5" t="s">
        <v>249</v>
      </c>
      <c r="I26" s="5"/>
      <c r="J26" s="5"/>
      <c r="K26" s="5">
        <v>228</v>
      </c>
      <c r="L26" s="5">
        <v>7</v>
      </c>
      <c r="M26" s="5">
        <v>3</v>
      </c>
      <c r="N26" s="5" t="s">
        <v>6</v>
      </c>
      <c r="O26" s="5">
        <v>2</v>
      </c>
      <c r="P26" s="5">
        <v>101213.08</v>
      </c>
    </row>
    <row r="27" spans="1:40" x14ac:dyDescent="0.2">
      <c r="A27" s="5">
        <v>50</v>
      </c>
      <c r="B27" s="5">
        <v>0</v>
      </c>
      <c r="C27" s="5">
        <v>0</v>
      </c>
      <c r="D27" s="5">
        <v>1</v>
      </c>
      <c r="E27" s="5">
        <v>216</v>
      </c>
      <c r="F27" s="5">
        <v>0</v>
      </c>
      <c r="G27" s="5" t="s">
        <v>250</v>
      </c>
      <c r="H27" s="5" t="s">
        <v>251</v>
      </c>
      <c r="I27" s="5"/>
      <c r="J27" s="5"/>
      <c r="K27" s="5">
        <v>216</v>
      </c>
      <c r="L27" s="5">
        <v>8</v>
      </c>
      <c r="M27" s="5">
        <v>3</v>
      </c>
      <c r="N27" s="5" t="s">
        <v>6</v>
      </c>
      <c r="O27" s="5">
        <v>2</v>
      </c>
      <c r="P27" s="5">
        <v>0</v>
      </c>
    </row>
    <row r="28" spans="1:40" x14ac:dyDescent="0.2">
      <c r="A28" s="5">
        <v>50</v>
      </c>
      <c r="B28" s="5">
        <v>0</v>
      </c>
      <c r="C28" s="5">
        <v>0</v>
      </c>
      <c r="D28" s="5">
        <v>1</v>
      </c>
      <c r="E28" s="5">
        <v>223</v>
      </c>
      <c r="F28" s="5">
        <v>0</v>
      </c>
      <c r="G28" s="5" t="s">
        <v>252</v>
      </c>
      <c r="H28" s="5" t="s">
        <v>253</v>
      </c>
      <c r="I28" s="5"/>
      <c r="J28" s="5"/>
      <c r="K28" s="5">
        <v>223</v>
      </c>
      <c r="L28" s="5">
        <v>9</v>
      </c>
      <c r="M28" s="5">
        <v>3</v>
      </c>
      <c r="N28" s="5" t="s">
        <v>6</v>
      </c>
      <c r="O28" s="5">
        <v>2</v>
      </c>
      <c r="P28" s="5">
        <v>0</v>
      </c>
    </row>
    <row r="29" spans="1:40" x14ac:dyDescent="0.2">
      <c r="A29" s="5">
        <v>50</v>
      </c>
      <c r="B29" s="5">
        <v>0</v>
      </c>
      <c r="C29" s="5">
        <v>0</v>
      </c>
      <c r="D29" s="5">
        <v>1</v>
      </c>
      <c r="E29" s="5">
        <v>229</v>
      </c>
      <c r="F29" s="5">
        <v>0</v>
      </c>
      <c r="G29" s="5" t="s">
        <v>254</v>
      </c>
      <c r="H29" s="5" t="s">
        <v>255</v>
      </c>
      <c r="I29" s="5"/>
      <c r="J29" s="5"/>
      <c r="K29" s="5">
        <v>229</v>
      </c>
      <c r="L29" s="5">
        <v>10</v>
      </c>
      <c r="M29" s="5">
        <v>3</v>
      </c>
      <c r="N29" s="5" t="s">
        <v>6</v>
      </c>
      <c r="O29" s="5">
        <v>2</v>
      </c>
      <c r="P29" s="5">
        <v>0</v>
      </c>
    </row>
    <row r="30" spans="1:40" x14ac:dyDescent="0.2">
      <c r="A30" s="5">
        <v>50</v>
      </c>
      <c r="B30" s="5">
        <v>0</v>
      </c>
      <c r="C30" s="5">
        <v>0</v>
      </c>
      <c r="D30" s="5">
        <v>1</v>
      </c>
      <c r="E30" s="5">
        <v>203</v>
      </c>
      <c r="F30" s="5">
        <v>174.87</v>
      </c>
      <c r="G30" s="5" t="s">
        <v>256</v>
      </c>
      <c r="H30" s="5" t="s">
        <v>257</v>
      </c>
      <c r="I30" s="5"/>
      <c r="J30" s="5"/>
      <c r="K30" s="5">
        <v>203</v>
      </c>
      <c r="L30" s="5">
        <v>11</v>
      </c>
      <c r="M30" s="5">
        <v>3</v>
      </c>
      <c r="N30" s="5" t="s">
        <v>6</v>
      </c>
      <c r="O30" s="5">
        <v>2</v>
      </c>
      <c r="P30" s="5">
        <v>1246.6600000000001</v>
      </c>
    </row>
    <row r="31" spans="1:40" x14ac:dyDescent="0.2">
      <c r="A31" s="5">
        <v>50</v>
      </c>
      <c r="B31" s="5">
        <v>0</v>
      </c>
      <c r="C31" s="5">
        <v>0</v>
      </c>
      <c r="D31" s="5">
        <v>1</v>
      </c>
      <c r="E31" s="5">
        <v>231</v>
      </c>
      <c r="F31" s="5">
        <v>0</v>
      </c>
      <c r="G31" s="5" t="s">
        <v>258</v>
      </c>
      <c r="H31" s="5" t="s">
        <v>259</v>
      </c>
      <c r="I31" s="5"/>
      <c r="J31" s="5"/>
      <c r="K31" s="5">
        <v>231</v>
      </c>
      <c r="L31" s="5">
        <v>12</v>
      </c>
      <c r="M31" s="5">
        <v>3</v>
      </c>
      <c r="N31" s="5" t="s">
        <v>6</v>
      </c>
      <c r="O31" s="5">
        <v>2</v>
      </c>
      <c r="P31" s="5">
        <v>0</v>
      </c>
    </row>
    <row r="32" spans="1:40" x14ac:dyDescent="0.2">
      <c r="A32" s="5">
        <v>50</v>
      </c>
      <c r="B32" s="5">
        <v>0</v>
      </c>
      <c r="C32" s="5">
        <v>0</v>
      </c>
      <c r="D32" s="5">
        <v>1</v>
      </c>
      <c r="E32" s="5">
        <v>204</v>
      </c>
      <c r="F32" s="5">
        <v>54.43</v>
      </c>
      <c r="G32" s="5" t="s">
        <v>260</v>
      </c>
      <c r="H32" s="5" t="s">
        <v>261</v>
      </c>
      <c r="I32" s="5"/>
      <c r="J32" s="5"/>
      <c r="K32" s="5">
        <v>204</v>
      </c>
      <c r="L32" s="5">
        <v>13</v>
      </c>
      <c r="M32" s="5">
        <v>3</v>
      </c>
      <c r="N32" s="5" t="s">
        <v>6</v>
      </c>
      <c r="O32" s="5">
        <v>2</v>
      </c>
      <c r="P32" s="5">
        <v>387.9</v>
      </c>
    </row>
    <row r="33" spans="1:16" x14ac:dyDescent="0.2">
      <c r="A33" s="5">
        <v>50</v>
      </c>
      <c r="B33" s="5">
        <v>0</v>
      </c>
      <c r="C33" s="5">
        <v>0</v>
      </c>
      <c r="D33" s="5">
        <v>1</v>
      </c>
      <c r="E33" s="5">
        <v>205</v>
      </c>
      <c r="F33" s="5">
        <v>1916.98</v>
      </c>
      <c r="G33" s="5" t="s">
        <v>262</v>
      </c>
      <c r="H33" s="5" t="s">
        <v>263</v>
      </c>
      <c r="I33" s="5"/>
      <c r="J33" s="5"/>
      <c r="K33" s="5">
        <v>205</v>
      </c>
      <c r="L33" s="5">
        <v>14</v>
      </c>
      <c r="M33" s="5">
        <v>3</v>
      </c>
      <c r="N33" s="5" t="s">
        <v>6</v>
      </c>
      <c r="O33" s="5">
        <v>2</v>
      </c>
      <c r="P33" s="5">
        <v>13667.95</v>
      </c>
    </row>
    <row r="34" spans="1:16" x14ac:dyDescent="0.2">
      <c r="A34" s="5">
        <v>50</v>
      </c>
      <c r="B34" s="5">
        <v>0</v>
      </c>
      <c r="C34" s="5">
        <v>0</v>
      </c>
      <c r="D34" s="5">
        <v>1</v>
      </c>
      <c r="E34" s="5">
        <v>232</v>
      </c>
      <c r="F34" s="5">
        <v>0</v>
      </c>
      <c r="G34" s="5" t="s">
        <v>264</v>
      </c>
      <c r="H34" s="5" t="s">
        <v>265</v>
      </c>
      <c r="I34" s="5"/>
      <c r="J34" s="5"/>
      <c r="K34" s="5">
        <v>232</v>
      </c>
      <c r="L34" s="5">
        <v>15</v>
      </c>
      <c r="M34" s="5">
        <v>3</v>
      </c>
      <c r="N34" s="5" t="s">
        <v>6</v>
      </c>
      <c r="O34" s="5">
        <v>2</v>
      </c>
      <c r="P34" s="5">
        <v>0</v>
      </c>
    </row>
    <row r="35" spans="1:16" x14ac:dyDescent="0.2">
      <c r="A35" s="5">
        <v>50</v>
      </c>
      <c r="B35" s="5">
        <v>0</v>
      </c>
      <c r="C35" s="5">
        <v>0</v>
      </c>
      <c r="D35" s="5">
        <v>1</v>
      </c>
      <c r="E35" s="5">
        <v>214</v>
      </c>
      <c r="F35" s="5">
        <v>18467.98</v>
      </c>
      <c r="G35" s="5" t="s">
        <v>266</v>
      </c>
      <c r="H35" s="5" t="s">
        <v>267</v>
      </c>
      <c r="I35" s="5"/>
      <c r="J35" s="5"/>
      <c r="K35" s="5">
        <v>214</v>
      </c>
      <c r="L35" s="5">
        <v>16</v>
      </c>
      <c r="M35" s="5">
        <v>3</v>
      </c>
      <c r="N35" s="5" t="s">
        <v>6</v>
      </c>
      <c r="O35" s="5">
        <v>2</v>
      </c>
      <c r="P35" s="5">
        <v>131676.23000000001</v>
      </c>
    </row>
    <row r="36" spans="1:16" x14ac:dyDescent="0.2">
      <c r="A36" s="5">
        <v>50</v>
      </c>
      <c r="B36" s="5">
        <v>0</v>
      </c>
      <c r="C36" s="5">
        <v>0</v>
      </c>
      <c r="D36" s="5">
        <v>1</v>
      </c>
      <c r="E36" s="5">
        <v>215</v>
      </c>
      <c r="F36" s="5">
        <v>1992.07</v>
      </c>
      <c r="G36" s="5" t="s">
        <v>268</v>
      </c>
      <c r="H36" s="5" t="s">
        <v>269</v>
      </c>
      <c r="I36" s="5"/>
      <c r="J36" s="5"/>
      <c r="K36" s="5">
        <v>215</v>
      </c>
      <c r="L36" s="5">
        <v>17</v>
      </c>
      <c r="M36" s="5">
        <v>3</v>
      </c>
      <c r="N36" s="5" t="s">
        <v>6</v>
      </c>
      <c r="O36" s="5">
        <v>2</v>
      </c>
      <c r="P36" s="5">
        <v>14203.18</v>
      </c>
    </row>
    <row r="37" spans="1:16" x14ac:dyDescent="0.2">
      <c r="A37" s="5">
        <v>50</v>
      </c>
      <c r="B37" s="5">
        <v>0</v>
      </c>
      <c r="C37" s="5">
        <v>0</v>
      </c>
      <c r="D37" s="5">
        <v>1</v>
      </c>
      <c r="E37" s="5">
        <v>217</v>
      </c>
      <c r="F37" s="5">
        <v>0</v>
      </c>
      <c r="G37" s="5" t="s">
        <v>270</v>
      </c>
      <c r="H37" s="5" t="s">
        <v>271</v>
      </c>
      <c r="I37" s="5"/>
      <c r="J37" s="5"/>
      <c r="K37" s="5">
        <v>217</v>
      </c>
      <c r="L37" s="5">
        <v>18</v>
      </c>
      <c r="M37" s="5">
        <v>3</v>
      </c>
      <c r="N37" s="5" t="s">
        <v>6</v>
      </c>
      <c r="O37" s="5">
        <v>2</v>
      </c>
      <c r="P37" s="5">
        <v>0</v>
      </c>
    </row>
    <row r="38" spans="1:16" x14ac:dyDescent="0.2">
      <c r="A38" s="5">
        <v>50</v>
      </c>
      <c r="B38" s="5">
        <v>0</v>
      </c>
      <c r="C38" s="5">
        <v>0</v>
      </c>
      <c r="D38" s="5">
        <v>1</v>
      </c>
      <c r="E38" s="5">
        <v>230</v>
      </c>
      <c r="F38" s="5">
        <v>0</v>
      </c>
      <c r="G38" s="5" t="s">
        <v>272</v>
      </c>
      <c r="H38" s="5" t="s">
        <v>273</v>
      </c>
      <c r="I38" s="5"/>
      <c r="J38" s="5"/>
      <c r="K38" s="5">
        <v>230</v>
      </c>
      <c r="L38" s="5">
        <v>19</v>
      </c>
      <c r="M38" s="5">
        <v>3</v>
      </c>
      <c r="N38" s="5" t="s">
        <v>6</v>
      </c>
      <c r="O38" s="5">
        <v>2</v>
      </c>
      <c r="P38" s="5">
        <v>0</v>
      </c>
    </row>
    <row r="39" spans="1:16" x14ac:dyDescent="0.2">
      <c r="A39" s="5">
        <v>50</v>
      </c>
      <c r="B39" s="5">
        <v>0</v>
      </c>
      <c r="C39" s="5">
        <v>0</v>
      </c>
      <c r="D39" s="5">
        <v>1</v>
      </c>
      <c r="E39" s="5">
        <v>206</v>
      </c>
      <c r="F39" s="5">
        <v>0</v>
      </c>
      <c r="G39" s="5" t="s">
        <v>274</v>
      </c>
      <c r="H39" s="5" t="s">
        <v>275</v>
      </c>
      <c r="I39" s="5"/>
      <c r="J39" s="5"/>
      <c r="K39" s="5">
        <v>206</v>
      </c>
      <c r="L39" s="5">
        <v>20</v>
      </c>
      <c r="M39" s="5">
        <v>3</v>
      </c>
      <c r="N39" s="5" t="s">
        <v>6</v>
      </c>
      <c r="O39" s="5">
        <v>2</v>
      </c>
      <c r="P39" s="5">
        <v>0</v>
      </c>
    </row>
    <row r="40" spans="1:16" x14ac:dyDescent="0.2">
      <c r="A40" s="5">
        <v>50</v>
      </c>
      <c r="B40" s="5">
        <v>0</v>
      </c>
      <c r="C40" s="5">
        <v>0</v>
      </c>
      <c r="D40" s="5">
        <v>1</v>
      </c>
      <c r="E40" s="5">
        <v>207</v>
      </c>
      <c r="F40" s="5">
        <v>219.59882929999998</v>
      </c>
      <c r="G40" s="5" t="s">
        <v>276</v>
      </c>
      <c r="H40" s="5" t="s">
        <v>277</v>
      </c>
      <c r="I40" s="5"/>
      <c r="J40" s="5"/>
      <c r="K40" s="5">
        <v>207</v>
      </c>
      <c r="L40" s="5">
        <v>21</v>
      </c>
      <c r="M40" s="5">
        <v>3</v>
      </c>
      <c r="N40" s="5" t="s">
        <v>6</v>
      </c>
      <c r="O40" s="5">
        <v>-1</v>
      </c>
      <c r="P40" s="5">
        <v>219.59882929999998</v>
      </c>
    </row>
    <row r="41" spans="1:16" x14ac:dyDescent="0.2">
      <c r="A41" s="5">
        <v>50</v>
      </c>
      <c r="B41" s="5">
        <v>0</v>
      </c>
      <c r="C41" s="5">
        <v>0</v>
      </c>
      <c r="D41" s="5">
        <v>1</v>
      </c>
      <c r="E41" s="5">
        <v>208</v>
      </c>
      <c r="F41" s="5">
        <v>4.9451797500000003</v>
      </c>
      <c r="G41" s="5" t="s">
        <v>278</v>
      </c>
      <c r="H41" s="5" t="s">
        <v>279</v>
      </c>
      <c r="I41" s="5"/>
      <c r="J41" s="5"/>
      <c r="K41" s="5">
        <v>208</v>
      </c>
      <c r="L41" s="5">
        <v>22</v>
      </c>
      <c r="M41" s="5">
        <v>3</v>
      </c>
      <c r="N41" s="5" t="s">
        <v>6</v>
      </c>
      <c r="O41" s="5">
        <v>-1</v>
      </c>
      <c r="P41" s="5">
        <v>4.9451797500000003</v>
      </c>
    </row>
    <row r="42" spans="1:16" x14ac:dyDescent="0.2">
      <c r="A42" s="5">
        <v>50</v>
      </c>
      <c r="B42" s="5">
        <v>0</v>
      </c>
      <c r="C42" s="5">
        <v>0</v>
      </c>
      <c r="D42" s="5">
        <v>1</v>
      </c>
      <c r="E42" s="5">
        <v>209</v>
      </c>
      <c r="F42" s="5">
        <v>0</v>
      </c>
      <c r="G42" s="5" t="s">
        <v>280</v>
      </c>
      <c r="H42" s="5" t="s">
        <v>281</v>
      </c>
      <c r="I42" s="5"/>
      <c r="J42" s="5"/>
      <c r="K42" s="5">
        <v>209</v>
      </c>
      <c r="L42" s="5">
        <v>23</v>
      </c>
      <c r="M42" s="5">
        <v>3</v>
      </c>
      <c r="N42" s="5" t="s">
        <v>6</v>
      </c>
      <c r="O42" s="5">
        <v>2</v>
      </c>
      <c r="P42" s="5">
        <v>0</v>
      </c>
    </row>
    <row r="43" spans="1:16" x14ac:dyDescent="0.2">
      <c r="A43" s="5">
        <v>50</v>
      </c>
      <c r="B43" s="5">
        <v>0</v>
      </c>
      <c r="C43" s="5">
        <v>0</v>
      </c>
      <c r="D43" s="5">
        <v>1</v>
      </c>
      <c r="E43" s="5">
        <v>210</v>
      </c>
      <c r="F43" s="5">
        <v>1856.96</v>
      </c>
      <c r="G43" s="5" t="s">
        <v>282</v>
      </c>
      <c r="H43" s="5" t="s">
        <v>283</v>
      </c>
      <c r="I43" s="5"/>
      <c r="J43" s="5"/>
      <c r="K43" s="5">
        <v>210</v>
      </c>
      <c r="L43" s="5">
        <v>24</v>
      </c>
      <c r="M43" s="5">
        <v>3</v>
      </c>
      <c r="N43" s="5" t="s">
        <v>6</v>
      </c>
      <c r="O43" s="5">
        <v>2</v>
      </c>
      <c r="P43" s="5">
        <v>13239.83</v>
      </c>
    </row>
    <row r="44" spans="1:16" x14ac:dyDescent="0.2">
      <c r="A44" s="5">
        <v>50</v>
      </c>
      <c r="B44" s="5">
        <v>0</v>
      </c>
      <c r="C44" s="5">
        <v>0</v>
      </c>
      <c r="D44" s="5">
        <v>1</v>
      </c>
      <c r="E44" s="5">
        <v>211</v>
      </c>
      <c r="F44" s="5">
        <v>1097.42</v>
      </c>
      <c r="G44" s="5" t="s">
        <v>284</v>
      </c>
      <c r="H44" s="5" t="s">
        <v>285</v>
      </c>
      <c r="I44" s="5"/>
      <c r="J44" s="5"/>
      <c r="K44" s="5">
        <v>211</v>
      </c>
      <c r="L44" s="5">
        <v>25</v>
      </c>
      <c r="M44" s="5">
        <v>3</v>
      </c>
      <c r="N44" s="5" t="s">
        <v>6</v>
      </c>
      <c r="O44" s="5">
        <v>2</v>
      </c>
      <c r="P44" s="5">
        <v>7824.38</v>
      </c>
    </row>
    <row r="45" spans="1:16" x14ac:dyDescent="0.2">
      <c r="A45" s="5">
        <v>50</v>
      </c>
      <c r="B45" s="5">
        <v>0</v>
      </c>
      <c r="C45" s="5">
        <v>0</v>
      </c>
      <c r="D45" s="5">
        <v>1</v>
      </c>
      <c r="E45" s="5">
        <v>0</v>
      </c>
      <c r="F45" s="5">
        <v>20460.05</v>
      </c>
      <c r="G45" s="5" t="s">
        <v>286</v>
      </c>
      <c r="H45" s="5" t="s">
        <v>287</v>
      </c>
      <c r="I45" s="5"/>
      <c r="J45" s="5"/>
      <c r="K45" s="5">
        <v>224</v>
      </c>
      <c r="L45" s="5">
        <v>26</v>
      </c>
      <c r="M45" s="5">
        <v>3</v>
      </c>
      <c r="N45" s="5" t="s">
        <v>6</v>
      </c>
      <c r="O45" s="5">
        <v>2</v>
      </c>
      <c r="P45" s="5">
        <v>145879.41</v>
      </c>
    </row>
    <row r="46" spans="1:16" x14ac:dyDescent="0.2">
      <c r="A46" s="5">
        <v>50</v>
      </c>
      <c r="B46" s="5">
        <v>1</v>
      </c>
      <c r="C46" s="5">
        <v>0</v>
      </c>
      <c r="D46" s="5">
        <v>2</v>
      </c>
      <c r="E46" s="5">
        <v>0</v>
      </c>
      <c r="F46" s="5">
        <v>20460.05</v>
      </c>
      <c r="G46" s="5" t="s">
        <v>393</v>
      </c>
      <c r="H46" s="5" t="s">
        <v>286</v>
      </c>
      <c r="I46" s="5"/>
      <c r="J46" s="5"/>
      <c r="K46" s="5">
        <v>212</v>
      </c>
      <c r="L46" s="5">
        <v>27</v>
      </c>
      <c r="M46" s="5">
        <v>0</v>
      </c>
      <c r="N46" s="5" t="s">
        <v>6</v>
      </c>
      <c r="O46" s="5">
        <v>2</v>
      </c>
      <c r="P46" s="5">
        <v>145879.41</v>
      </c>
    </row>
    <row r="47" spans="1:16" x14ac:dyDescent="0.2">
      <c r="A47" s="5">
        <v>50</v>
      </c>
      <c r="B47" s="5">
        <v>1</v>
      </c>
      <c r="C47" s="5">
        <v>0</v>
      </c>
      <c r="D47" s="5">
        <v>2</v>
      </c>
      <c r="E47" s="5">
        <v>0</v>
      </c>
      <c r="F47" s="5">
        <v>3682.81</v>
      </c>
      <c r="G47" s="5" t="s">
        <v>394</v>
      </c>
      <c r="H47" s="5" t="s">
        <v>395</v>
      </c>
      <c r="I47" s="5"/>
      <c r="J47" s="5"/>
      <c r="K47" s="5">
        <v>212</v>
      </c>
      <c r="L47" s="5">
        <v>28</v>
      </c>
      <c r="M47" s="5">
        <v>0</v>
      </c>
      <c r="N47" s="5" t="s">
        <v>6</v>
      </c>
      <c r="O47" s="5">
        <v>2</v>
      </c>
      <c r="P47" s="5">
        <v>26258.29</v>
      </c>
    </row>
    <row r="48" spans="1:16" x14ac:dyDescent="0.2">
      <c r="A48" s="5">
        <v>50</v>
      </c>
      <c r="B48" s="5">
        <v>1</v>
      </c>
      <c r="C48" s="5">
        <v>0</v>
      </c>
      <c r="D48" s="5">
        <v>2</v>
      </c>
      <c r="E48" s="5">
        <v>224</v>
      </c>
      <c r="F48" s="5">
        <v>24142.86</v>
      </c>
      <c r="G48" s="5" t="s">
        <v>396</v>
      </c>
      <c r="H48" s="5" t="s">
        <v>397</v>
      </c>
      <c r="I48" s="5"/>
      <c r="J48" s="5"/>
      <c r="K48" s="5">
        <v>212</v>
      </c>
      <c r="L48" s="5">
        <v>29</v>
      </c>
      <c r="M48" s="5">
        <v>0</v>
      </c>
      <c r="N48" s="5" t="s">
        <v>6</v>
      </c>
      <c r="O48" s="5">
        <v>2</v>
      </c>
      <c r="P48" s="5">
        <v>172137.7</v>
      </c>
    </row>
    <row r="50" spans="1:34" x14ac:dyDescent="0.2">
      <c r="A50">
        <v>-1</v>
      </c>
    </row>
    <row r="53" spans="1:34" x14ac:dyDescent="0.2">
      <c r="A53" s="4">
        <v>75</v>
      </c>
      <c r="B53" s="4" t="s">
        <v>459</v>
      </c>
      <c r="C53" s="4">
        <v>2000</v>
      </c>
      <c r="D53" s="4">
        <v>0</v>
      </c>
      <c r="E53" s="4">
        <v>1</v>
      </c>
      <c r="F53" s="4">
        <v>0</v>
      </c>
      <c r="G53" s="4">
        <v>0</v>
      </c>
      <c r="H53" s="4">
        <v>1</v>
      </c>
      <c r="I53" s="4">
        <v>0</v>
      </c>
      <c r="J53" s="4">
        <v>1</v>
      </c>
      <c r="K53" s="4">
        <v>0</v>
      </c>
      <c r="L53" s="4">
        <v>0</v>
      </c>
      <c r="M53" s="4">
        <v>0</v>
      </c>
      <c r="N53" s="4">
        <v>16687810</v>
      </c>
      <c r="O53" s="4">
        <v>1</v>
      </c>
    </row>
    <row r="54" spans="1:34" x14ac:dyDescent="0.2">
      <c r="A54" s="4">
        <v>75</v>
      </c>
      <c r="B54" s="4" t="s">
        <v>460</v>
      </c>
      <c r="C54" s="4">
        <v>2017</v>
      </c>
      <c r="D54" s="4">
        <v>0</v>
      </c>
      <c r="E54" s="4">
        <v>1</v>
      </c>
      <c r="F54" s="4"/>
      <c r="G54" s="4">
        <v>0</v>
      </c>
      <c r="H54" s="4">
        <v>1</v>
      </c>
      <c r="I54" s="4">
        <v>0</v>
      </c>
      <c r="J54" s="4">
        <v>1</v>
      </c>
      <c r="K54" s="4">
        <v>0</v>
      </c>
      <c r="L54" s="4">
        <v>0</v>
      </c>
      <c r="M54" s="4">
        <v>1</v>
      </c>
      <c r="N54" s="4">
        <v>16687824</v>
      </c>
      <c r="O54" s="4">
        <v>2</v>
      </c>
    </row>
    <row r="55" spans="1:34" x14ac:dyDescent="0.2">
      <c r="A55" s="6">
        <v>3</v>
      </c>
      <c r="B55" s="6" t="s">
        <v>461</v>
      </c>
      <c r="C55" s="6">
        <v>7.13</v>
      </c>
      <c r="D55" s="6">
        <v>1</v>
      </c>
      <c r="E55" s="6">
        <v>1</v>
      </c>
      <c r="F55" s="6">
        <v>1</v>
      </c>
      <c r="G55" s="6">
        <v>1</v>
      </c>
      <c r="H55" s="6">
        <v>1</v>
      </c>
      <c r="I55" s="6">
        <v>1</v>
      </c>
      <c r="J55" s="6">
        <v>1</v>
      </c>
      <c r="K55" s="6">
        <v>1</v>
      </c>
      <c r="L55" s="6">
        <v>1</v>
      </c>
      <c r="M55" s="6">
        <v>7.13</v>
      </c>
      <c r="N55" s="6">
        <v>1</v>
      </c>
      <c r="O55" s="6">
        <v>1</v>
      </c>
      <c r="P55" s="6">
        <v>1</v>
      </c>
      <c r="Q55" s="6">
        <v>1</v>
      </c>
      <c r="R55" s="6">
        <v>1</v>
      </c>
      <c r="S55" s="6" t="s">
        <v>6</v>
      </c>
      <c r="T55" s="6" t="s">
        <v>6</v>
      </c>
      <c r="U55" s="6" t="s">
        <v>6</v>
      </c>
      <c r="V55" s="6" t="s">
        <v>6</v>
      </c>
      <c r="W55" s="6" t="s">
        <v>6</v>
      </c>
      <c r="X55" s="6" t="s">
        <v>6</v>
      </c>
      <c r="Y55" s="6" t="s">
        <v>6</v>
      </c>
      <c r="Z55" s="6" t="s">
        <v>6</v>
      </c>
      <c r="AA55" s="6" t="s">
        <v>6</v>
      </c>
      <c r="AB55" s="6" t="s">
        <v>6</v>
      </c>
      <c r="AC55" s="6" t="s">
        <v>6</v>
      </c>
      <c r="AD55" s="6" t="s">
        <v>6</v>
      </c>
      <c r="AE55" s="6" t="s">
        <v>6</v>
      </c>
      <c r="AF55" s="6" t="s">
        <v>6</v>
      </c>
      <c r="AG55" s="6" t="s">
        <v>6</v>
      </c>
      <c r="AH55" s="6" t="s">
        <v>6</v>
      </c>
    </row>
    <row r="56" spans="1:34" x14ac:dyDescent="0.2">
      <c r="A56" s="4">
        <v>75</v>
      </c>
      <c r="B56" s="4" t="s">
        <v>462</v>
      </c>
      <c r="C56" s="4">
        <v>2018</v>
      </c>
      <c r="D56" s="4">
        <v>2</v>
      </c>
      <c r="E56" s="4">
        <v>0</v>
      </c>
      <c r="F56" s="4"/>
      <c r="G56" s="4">
        <v>0</v>
      </c>
      <c r="H56" s="4">
        <v>1</v>
      </c>
      <c r="I56" s="4">
        <v>0</v>
      </c>
      <c r="J56" s="4">
        <v>1</v>
      </c>
      <c r="K56" s="4">
        <v>0</v>
      </c>
      <c r="L56" s="4">
        <v>0</v>
      </c>
      <c r="M56" s="4">
        <v>2</v>
      </c>
      <c r="N56" s="4">
        <v>16695952</v>
      </c>
      <c r="O56" s="4">
        <v>3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434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6" x14ac:dyDescent="0.2">
      <c r="A1">
        <f>ROW(Source!A28)</f>
        <v>28</v>
      </c>
      <c r="B1">
        <v>16687810</v>
      </c>
      <c r="C1">
        <v>16687912</v>
      </c>
      <c r="D1">
        <v>15433667</v>
      </c>
      <c r="E1">
        <v>1</v>
      </c>
      <c r="F1">
        <v>1</v>
      </c>
      <c r="G1">
        <v>1</v>
      </c>
      <c r="H1">
        <v>1</v>
      </c>
      <c r="I1" t="s">
        <v>464</v>
      </c>
      <c r="J1" t="s">
        <v>6</v>
      </c>
      <c r="K1" t="s">
        <v>465</v>
      </c>
      <c r="L1">
        <v>1191</v>
      </c>
      <c r="N1">
        <v>1013</v>
      </c>
      <c r="O1" t="s">
        <v>466</v>
      </c>
      <c r="P1" t="s">
        <v>466</v>
      </c>
      <c r="Q1">
        <v>1</v>
      </c>
      <c r="W1">
        <v>0</v>
      </c>
      <c r="X1">
        <v>371339561</v>
      </c>
      <c r="Y1">
        <v>188.54</v>
      </c>
      <c r="AA1">
        <v>0</v>
      </c>
      <c r="AB1">
        <v>0</v>
      </c>
      <c r="AC1">
        <v>0</v>
      </c>
      <c r="AD1">
        <v>8.09</v>
      </c>
      <c r="AE1">
        <v>0</v>
      </c>
      <c r="AF1">
        <v>0</v>
      </c>
      <c r="AG1">
        <v>0</v>
      </c>
      <c r="AH1">
        <v>8.09</v>
      </c>
      <c r="AI1">
        <v>1</v>
      </c>
      <c r="AJ1">
        <v>1</v>
      </c>
      <c r="AK1">
        <v>1</v>
      </c>
      <c r="AL1">
        <v>1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6</v>
      </c>
      <c r="AT1">
        <v>188.54</v>
      </c>
      <c r="AU1" t="s">
        <v>6</v>
      </c>
      <c r="AV1">
        <v>1</v>
      </c>
      <c r="AW1">
        <v>2</v>
      </c>
      <c r="AX1">
        <v>16687913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Y1*Source!I28</f>
        <v>4.0347559999999998</v>
      </c>
      <c r="CY1">
        <f>AD1</f>
        <v>8.09</v>
      </c>
      <c r="CZ1">
        <f>AH1</f>
        <v>8.09</v>
      </c>
      <c r="DA1">
        <f>AL1</f>
        <v>1</v>
      </c>
      <c r="DB1">
        <v>0</v>
      </c>
    </row>
    <row r="2" spans="1:106" x14ac:dyDescent="0.2">
      <c r="A2">
        <f>ROW(Source!A28)</f>
        <v>28</v>
      </c>
      <c r="B2">
        <v>16687810</v>
      </c>
      <c r="C2">
        <v>16687912</v>
      </c>
      <c r="D2">
        <v>15430395</v>
      </c>
      <c r="E2">
        <v>1</v>
      </c>
      <c r="F2">
        <v>1</v>
      </c>
      <c r="G2">
        <v>1</v>
      </c>
      <c r="H2">
        <v>1</v>
      </c>
      <c r="I2" t="s">
        <v>467</v>
      </c>
      <c r="J2" t="s">
        <v>6</v>
      </c>
      <c r="K2" t="s">
        <v>468</v>
      </c>
      <c r="L2">
        <v>1191</v>
      </c>
      <c r="N2">
        <v>1013</v>
      </c>
      <c r="O2" t="s">
        <v>466</v>
      </c>
      <c r="P2" t="s">
        <v>466</v>
      </c>
      <c r="Q2">
        <v>1</v>
      </c>
      <c r="W2">
        <v>0</v>
      </c>
      <c r="X2">
        <v>-1417349443</v>
      </c>
      <c r="Y2">
        <v>7.74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1</v>
      </c>
      <c r="AJ2">
        <v>1</v>
      </c>
      <c r="AK2">
        <v>1</v>
      </c>
      <c r="AL2">
        <v>1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6</v>
      </c>
      <c r="AT2">
        <v>7.74</v>
      </c>
      <c r="AU2" t="s">
        <v>6</v>
      </c>
      <c r="AV2">
        <v>2</v>
      </c>
      <c r="AW2">
        <v>2</v>
      </c>
      <c r="AX2">
        <v>16687914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Y2*Source!I28</f>
        <v>0.16563600000000001</v>
      </c>
      <c r="CY2">
        <f>AD2</f>
        <v>0</v>
      </c>
      <c r="CZ2">
        <f>AH2</f>
        <v>0</v>
      </c>
      <c r="DA2">
        <f>AL2</f>
        <v>1</v>
      </c>
      <c r="DB2">
        <v>0</v>
      </c>
    </row>
    <row r="3" spans="1:106" x14ac:dyDescent="0.2">
      <c r="A3">
        <f>ROW(Source!A28)</f>
        <v>28</v>
      </c>
      <c r="B3">
        <v>16687810</v>
      </c>
      <c r="C3">
        <v>16687912</v>
      </c>
      <c r="D3">
        <v>15247974</v>
      </c>
      <c r="E3">
        <v>1</v>
      </c>
      <c r="F3">
        <v>1</v>
      </c>
      <c r="G3">
        <v>1</v>
      </c>
      <c r="H3">
        <v>2</v>
      </c>
      <c r="I3" t="s">
        <v>469</v>
      </c>
      <c r="J3" t="s">
        <v>470</v>
      </c>
      <c r="K3" t="s">
        <v>471</v>
      </c>
      <c r="L3">
        <v>1368</v>
      </c>
      <c r="N3">
        <v>1011</v>
      </c>
      <c r="O3" t="s">
        <v>472</v>
      </c>
      <c r="P3" t="s">
        <v>472</v>
      </c>
      <c r="Q3">
        <v>1</v>
      </c>
      <c r="W3">
        <v>0</v>
      </c>
      <c r="X3">
        <v>1188625873</v>
      </c>
      <c r="Y3">
        <v>7.74</v>
      </c>
      <c r="AA3">
        <v>0</v>
      </c>
      <c r="AB3">
        <v>31.26</v>
      </c>
      <c r="AC3">
        <v>13.5</v>
      </c>
      <c r="AD3">
        <v>0</v>
      </c>
      <c r="AE3">
        <v>0</v>
      </c>
      <c r="AF3">
        <v>31.26</v>
      </c>
      <c r="AG3">
        <v>13.5</v>
      </c>
      <c r="AH3">
        <v>0</v>
      </c>
      <c r="AI3">
        <v>1</v>
      </c>
      <c r="AJ3">
        <v>1</v>
      </c>
      <c r="AK3">
        <v>1</v>
      </c>
      <c r="AL3">
        <v>1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6</v>
      </c>
      <c r="AT3">
        <v>7.74</v>
      </c>
      <c r="AU3" t="s">
        <v>6</v>
      </c>
      <c r="AV3">
        <v>0</v>
      </c>
      <c r="AW3">
        <v>2</v>
      </c>
      <c r="AX3">
        <v>16687915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Y3*Source!I28</f>
        <v>0.16563600000000001</v>
      </c>
      <c r="CY3">
        <f>AB3</f>
        <v>31.26</v>
      </c>
      <c r="CZ3">
        <f>AF3</f>
        <v>31.26</v>
      </c>
      <c r="DA3">
        <f>AJ3</f>
        <v>1</v>
      </c>
      <c r="DB3">
        <v>0</v>
      </c>
    </row>
    <row r="4" spans="1:106" x14ac:dyDescent="0.2">
      <c r="A4">
        <f>ROW(Source!A29)</f>
        <v>29</v>
      </c>
      <c r="B4">
        <v>16687824</v>
      </c>
      <c r="C4">
        <v>16687912</v>
      </c>
      <c r="D4">
        <v>15433667</v>
      </c>
      <c r="E4">
        <v>1</v>
      </c>
      <c r="F4">
        <v>1</v>
      </c>
      <c r="G4">
        <v>1</v>
      </c>
      <c r="H4">
        <v>1</v>
      </c>
      <c r="I4" t="s">
        <v>464</v>
      </c>
      <c r="J4" t="s">
        <v>6</v>
      </c>
      <c r="K4" t="s">
        <v>465</v>
      </c>
      <c r="L4">
        <v>1191</v>
      </c>
      <c r="N4">
        <v>1013</v>
      </c>
      <c r="O4" t="s">
        <v>466</v>
      </c>
      <c r="P4" t="s">
        <v>466</v>
      </c>
      <c r="Q4">
        <v>1</v>
      </c>
      <c r="W4">
        <v>0</v>
      </c>
      <c r="X4">
        <v>371339561</v>
      </c>
      <c r="Y4">
        <v>188.54</v>
      </c>
      <c r="AA4">
        <v>0</v>
      </c>
      <c r="AB4">
        <v>0</v>
      </c>
      <c r="AC4">
        <v>0</v>
      </c>
      <c r="AD4">
        <v>57.68</v>
      </c>
      <c r="AE4">
        <v>0</v>
      </c>
      <c r="AF4">
        <v>0</v>
      </c>
      <c r="AG4">
        <v>0</v>
      </c>
      <c r="AH4">
        <v>8.09</v>
      </c>
      <c r="AI4">
        <v>1</v>
      </c>
      <c r="AJ4">
        <v>1</v>
      </c>
      <c r="AK4">
        <v>1</v>
      </c>
      <c r="AL4">
        <v>7.13</v>
      </c>
      <c r="AN4">
        <v>0</v>
      </c>
      <c r="AO4">
        <v>1</v>
      </c>
      <c r="AP4">
        <v>0</v>
      </c>
      <c r="AQ4">
        <v>0</v>
      </c>
      <c r="AR4">
        <v>0</v>
      </c>
      <c r="AS4" t="s">
        <v>6</v>
      </c>
      <c r="AT4">
        <v>188.54</v>
      </c>
      <c r="AU4" t="s">
        <v>6</v>
      </c>
      <c r="AV4">
        <v>1</v>
      </c>
      <c r="AW4">
        <v>2</v>
      </c>
      <c r="AX4">
        <v>16687913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Y4*Source!I29</f>
        <v>4.0347559999999998</v>
      </c>
      <c r="CY4">
        <f>AD4</f>
        <v>57.68</v>
      </c>
      <c r="CZ4">
        <f>AH4</f>
        <v>8.09</v>
      </c>
      <c r="DA4">
        <f>AL4</f>
        <v>7.13</v>
      </c>
      <c r="DB4">
        <v>0</v>
      </c>
    </row>
    <row r="5" spans="1:106" x14ac:dyDescent="0.2">
      <c r="A5">
        <f>ROW(Source!A29)</f>
        <v>29</v>
      </c>
      <c r="B5">
        <v>16687824</v>
      </c>
      <c r="C5">
        <v>16687912</v>
      </c>
      <c r="D5">
        <v>15430395</v>
      </c>
      <c r="E5">
        <v>1</v>
      </c>
      <c r="F5">
        <v>1</v>
      </c>
      <c r="G5">
        <v>1</v>
      </c>
      <c r="H5">
        <v>1</v>
      </c>
      <c r="I5" t="s">
        <v>467</v>
      </c>
      <c r="J5" t="s">
        <v>6</v>
      </c>
      <c r="K5" t="s">
        <v>468</v>
      </c>
      <c r="L5">
        <v>1191</v>
      </c>
      <c r="N5">
        <v>1013</v>
      </c>
      <c r="O5" t="s">
        <v>466</v>
      </c>
      <c r="P5" t="s">
        <v>466</v>
      </c>
      <c r="Q5">
        <v>1</v>
      </c>
      <c r="W5">
        <v>0</v>
      </c>
      <c r="X5">
        <v>-1417349443</v>
      </c>
      <c r="Y5">
        <v>7.74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1</v>
      </c>
      <c r="AJ5">
        <v>1</v>
      </c>
      <c r="AK5">
        <v>7.13</v>
      </c>
      <c r="AL5">
        <v>1</v>
      </c>
      <c r="AN5">
        <v>0</v>
      </c>
      <c r="AO5">
        <v>1</v>
      </c>
      <c r="AP5">
        <v>0</v>
      </c>
      <c r="AQ5">
        <v>0</v>
      </c>
      <c r="AR5">
        <v>0</v>
      </c>
      <c r="AS5" t="s">
        <v>6</v>
      </c>
      <c r="AT5">
        <v>7.74</v>
      </c>
      <c r="AU5" t="s">
        <v>6</v>
      </c>
      <c r="AV5">
        <v>2</v>
      </c>
      <c r="AW5">
        <v>2</v>
      </c>
      <c r="AX5">
        <v>16687914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Y5*Source!I29</f>
        <v>0.16563600000000001</v>
      </c>
      <c r="CY5">
        <f>AD5</f>
        <v>0</v>
      </c>
      <c r="CZ5">
        <f>AH5</f>
        <v>0</v>
      </c>
      <c r="DA5">
        <f>AL5</f>
        <v>1</v>
      </c>
      <c r="DB5">
        <v>0</v>
      </c>
    </row>
    <row r="6" spans="1:106" x14ac:dyDescent="0.2">
      <c r="A6">
        <f>ROW(Source!A29)</f>
        <v>29</v>
      </c>
      <c r="B6">
        <v>16687824</v>
      </c>
      <c r="C6">
        <v>16687912</v>
      </c>
      <c r="D6">
        <v>15247974</v>
      </c>
      <c r="E6">
        <v>1</v>
      </c>
      <c r="F6">
        <v>1</v>
      </c>
      <c r="G6">
        <v>1</v>
      </c>
      <c r="H6">
        <v>2</v>
      </c>
      <c r="I6" t="s">
        <v>469</v>
      </c>
      <c r="J6" t="s">
        <v>470</v>
      </c>
      <c r="K6" t="s">
        <v>471</v>
      </c>
      <c r="L6">
        <v>1368</v>
      </c>
      <c r="N6">
        <v>1011</v>
      </c>
      <c r="O6" t="s">
        <v>472</v>
      </c>
      <c r="P6" t="s">
        <v>472</v>
      </c>
      <c r="Q6">
        <v>1</v>
      </c>
      <c r="W6">
        <v>0</v>
      </c>
      <c r="X6">
        <v>1188625873</v>
      </c>
      <c r="Y6">
        <v>7.74</v>
      </c>
      <c r="AA6">
        <v>0</v>
      </c>
      <c r="AB6">
        <v>222.88</v>
      </c>
      <c r="AC6">
        <v>13.5</v>
      </c>
      <c r="AD6">
        <v>0</v>
      </c>
      <c r="AE6">
        <v>0</v>
      </c>
      <c r="AF6">
        <v>31.26</v>
      </c>
      <c r="AG6">
        <v>13.5</v>
      </c>
      <c r="AH6">
        <v>0</v>
      </c>
      <c r="AI6">
        <v>1</v>
      </c>
      <c r="AJ6">
        <v>7.13</v>
      </c>
      <c r="AK6">
        <v>1</v>
      </c>
      <c r="AL6">
        <v>1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6</v>
      </c>
      <c r="AT6">
        <v>7.74</v>
      </c>
      <c r="AU6" t="s">
        <v>6</v>
      </c>
      <c r="AV6">
        <v>0</v>
      </c>
      <c r="AW6">
        <v>2</v>
      </c>
      <c r="AX6">
        <v>16687915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Y6*Source!I29</f>
        <v>0.16563600000000001</v>
      </c>
      <c r="CY6">
        <f>AB6</f>
        <v>222.88</v>
      </c>
      <c r="CZ6">
        <f>AF6</f>
        <v>31.26</v>
      </c>
      <c r="DA6">
        <f>AJ6</f>
        <v>7.13</v>
      </c>
      <c r="DB6">
        <v>0</v>
      </c>
    </row>
    <row r="7" spans="1:106" x14ac:dyDescent="0.2">
      <c r="A7">
        <f>ROW(Source!A30)</f>
        <v>30</v>
      </c>
      <c r="B7">
        <v>16687810</v>
      </c>
      <c r="C7">
        <v>16687922</v>
      </c>
      <c r="D7">
        <v>15430767</v>
      </c>
      <c r="E7">
        <v>1</v>
      </c>
      <c r="F7">
        <v>1</v>
      </c>
      <c r="G7">
        <v>1</v>
      </c>
      <c r="H7">
        <v>1</v>
      </c>
      <c r="I7" t="s">
        <v>473</v>
      </c>
      <c r="J7" t="s">
        <v>6</v>
      </c>
      <c r="K7" t="s">
        <v>474</v>
      </c>
      <c r="L7">
        <v>1191</v>
      </c>
      <c r="N7">
        <v>1013</v>
      </c>
      <c r="O7" t="s">
        <v>466</v>
      </c>
      <c r="P7" t="s">
        <v>466</v>
      </c>
      <c r="Q7">
        <v>1</v>
      </c>
      <c r="W7">
        <v>0</v>
      </c>
      <c r="X7">
        <v>-400197608</v>
      </c>
      <c r="Y7">
        <v>69.87</v>
      </c>
      <c r="AA7">
        <v>0</v>
      </c>
      <c r="AB7">
        <v>0</v>
      </c>
      <c r="AC7">
        <v>0</v>
      </c>
      <c r="AD7">
        <v>8.5299999999999994</v>
      </c>
      <c r="AE7">
        <v>0</v>
      </c>
      <c r="AF7">
        <v>0</v>
      </c>
      <c r="AG7">
        <v>0</v>
      </c>
      <c r="AH7">
        <v>8.5299999999999994</v>
      </c>
      <c r="AI7">
        <v>1</v>
      </c>
      <c r="AJ7">
        <v>1</v>
      </c>
      <c r="AK7">
        <v>1</v>
      </c>
      <c r="AL7">
        <v>1</v>
      </c>
      <c r="AN7">
        <v>0</v>
      </c>
      <c r="AO7">
        <v>1</v>
      </c>
      <c r="AP7">
        <v>0</v>
      </c>
      <c r="AQ7">
        <v>0</v>
      </c>
      <c r="AR7">
        <v>0</v>
      </c>
      <c r="AS7" t="s">
        <v>6</v>
      </c>
      <c r="AT7">
        <v>69.87</v>
      </c>
      <c r="AU7" t="s">
        <v>6</v>
      </c>
      <c r="AV7">
        <v>1</v>
      </c>
      <c r="AW7">
        <v>2</v>
      </c>
      <c r="AX7">
        <v>16687923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Y7*Source!I30</f>
        <v>4.6114200000000007</v>
      </c>
      <c r="CY7">
        <f>AD7</f>
        <v>8.5299999999999994</v>
      </c>
      <c r="CZ7">
        <f>AH7</f>
        <v>8.5299999999999994</v>
      </c>
      <c r="DA7">
        <f>AL7</f>
        <v>1</v>
      </c>
      <c r="DB7">
        <v>0</v>
      </c>
    </row>
    <row r="8" spans="1:106" x14ac:dyDescent="0.2">
      <c r="A8">
        <f>ROW(Source!A30)</f>
        <v>30</v>
      </c>
      <c r="B8">
        <v>16687810</v>
      </c>
      <c r="C8">
        <v>16687922</v>
      </c>
      <c r="D8">
        <v>15430395</v>
      </c>
      <c r="E8">
        <v>1</v>
      </c>
      <c r="F8">
        <v>1</v>
      </c>
      <c r="G8">
        <v>1</v>
      </c>
      <c r="H8">
        <v>1</v>
      </c>
      <c r="I8" t="s">
        <v>467</v>
      </c>
      <c r="J8" t="s">
        <v>6</v>
      </c>
      <c r="K8" t="s">
        <v>468</v>
      </c>
      <c r="L8">
        <v>1191</v>
      </c>
      <c r="N8">
        <v>1013</v>
      </c>
      <c r="O8" t="s">
        <v>466</v>
      </c>
      <c r="P8" t="s">
        <v>466</v>
      </c>
      <c r="Q8">
        <v>1</v>
      </c>
      <c r="W8">
        <v>0</v>
      </c>
      <c r="X8">
        <v>-1417349443</v>
      </c>
      <c r="Y8">
        <v>1.44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1</v>
      </c>
      <c r="AJ8">
        <v>1</v>
      </c>
      <c r="AK8">
        <v>1</v>
      </c>
      <c r="AL8">
        <v>1</v>
      </c>
      <c r="AN8">
        <v>0</v>
      </c>
      <c r="AO8">
        <v>1</v>
      </c>
      <c r="AP8">
        <v>0</v>
      </c>
      <c r="AQ8">
        <v>0</v>
      </c>
      <c r="AR8">
        <v>0</v>
      </c>
      <c r="AS8" t="s">
        <v>6</v>
      </c>
      <c r="AT8">
        <v>1.44</v>
      </c>
      <c r="AU8" t="s">
        <v>6</v>
      </c>
      <c r="AV8">
        <v>2</v>
      </c>
      <c r="AW8">
        <v>2</v>
      </c>
      <c r="AX8">
        <v>16687924</v>
      </c>
      <c r="AY8">
        <v>1</v>
      </c>
      <c r="AZ8">
        <v>0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Y8*Source!I30</f>
        <v>9.5039999999999999E-2</v>
      </c>
      <c r="CY8">
        <f>AD8</f>
        <v>0</v>
      </c>
      <c r="CZ8">
        <f>AH8</f>
        <v>0</v>
      </c>
      <c r="DA8">
        <f>AL8</f>
        <v>1</v>
      </c>
      <c r="DB8">
        <v>0</v>
      </c>
    </row>
    <row r="9" spans="1:106" x14ac:dyDescent="0.2">
      <c r="A9">
        <f>ROW(Source!A30)</f>
        <v>30</v>
      </c>
      <c r="B9">
        <v>16687810</v>
      </c>
      <c r="C9">
        <v>16687922</v>
      </c>
      <c r="D9">
        <v>15247974</v>
      </c>
      <c r="E9">
        <v>1</v>
      </c>
      <c r="F9">
        <v>1</v>
      </c>
      <c r="G9">
        <v>1</v>
      </c>
      <c r="H9">
        <v>2</v>
      </c>
      <c r="I9" t="s">
        <v>469</v>
      </c>
      <c r="J9" t="s">
        <v>470</v>
      </c>
      <c r="K9" t="s">
        <v>471</v>
      </c>
      <c r="L9">
        <v>1368</v>
      </c>
      <c r="N9">
        <v>1011</v>
      </c>
      <c r="O9" t="s">
        <v>472</v>
      </c>
      <c r="P9" t="s">
        <v>472</v>
      </c>
      <c r="Q9">
        <v>1</v>
      </c>
      <c r="W9">
        <v>0</v>
      </c>
      <c r="X9">
        <v>1188625873</v>
      </c>
      <c r="Y9">
        <v>1.44</v>
      </c>
      <c r="AA9">
        <v>0</v>
      </c>
      <c r="AB9">
        <v>31.26</v>
      </c>
      <c r="AC9">
        <v>13.5</v>
      </c>
      <c r="AD9">
        <v>0</v>
      </c>
      <c r="AE9">
        <v>0</v>
      </c>
      <c r="AF9">
        <v>31.26</v>
      </c>
      <c r="AG9">
        <v>13.5</v>
      </c>
      <c r="AH9">
        <v>0</v>
      </c>
      <c r="AI9">
        <v>1</v>
      </c>
      <c r="AJ9">
        <v>1</v>
      </c>
      <c r="AK9">
        <v>1</v>
      </c>
      <c r="AL9">
        <v>1</v>
      </c>
      <c r="AN9">
        <v>0</v>
      </c>
      <c r="AO9">
        <v>1</v>
      </c>
      <c r="AP9">
        <v>0</v>
      </c>
      <c r="AQ9">
        <v>0</v>
      </c>
      <c r="AR9">
        <v>0</v>
      </c>
      <c r="AS9" t="s">
        <v>6</v>
      </c>
      <c r="AT9">
        <v>1.44</v>
      </c>
      <c r="AU9" t="s">
        <v>6</v>
      </c>
      <c r="AV9">
        <v>0</v>
      </c>
      <c r="AW9">
        <v>2</v>
      </c>
      <c r="AX9">
        <v>16687925</v>
      </c>
      <c r="AY9">
        <v>1</v>
      </c>
      <c r="AZ9">
        <v>0</v>
      </c>
      <c r="BA9">
        <v>9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Y9*Source!I30</f>
        <v>9.5039999999999999E-2</v>
      </c>
      <c r="CY9">
        <f>AB9</f>
        <v>31.26</v>
      </c>
      <c r="CZ9">
        <f>AF9</f>
        <v>31.26</v>
      </c>
      <c r="DA9">
        <f>AJ9</f>
        <v>1</v>
      </c>
      <c r="DB9">
        <v>0</v>
      </c>
    </row>
    <row r="10" spans="1:106" x14ac:dyDescent="0.2">
      <c r="A10">
        <f>ROW(Source!A31)</f>
        <v>31</v>
      </c>
      <c r="B10">
        <v>16687824</v>
      </c>
      <c r="C10">
        <v>16687922</v>
      </c>
      <c r="D10">
        <v>15430767</v>
      </c>
      <c r="E10">
        <v>1</v>
      </c>
      <c r="F10">
        <v>1</v>
      </c>
      <c r="G10">
        <v>1</v>
      </c>
      <c r="H10">
        <v>1</v>
      </c>
      <c r="I10" t="s">
        <v>473</v>
      </c>
      <c r="J10" t="s">
        <v>6</v>
      </c>
      <c r="K10" t="s">
        <v>474</v>
      </c>
      <c r="L10">
        <v>1191</v>
      </c>
      <c r="N10">
        <v>1013</v>
      </c>
      <c r="O10" t="s">
        <v>466</v>
      </c>
      <c r="P10" t="s">
        <v>466</v>
      </c>
      <c r="Q10">
        <v>1</v>
      </c>
      <c r="W10">
        <v>0</v>
      </c>
      <c r="X10">
        <v>-400197608</v>
      </c>
      <c r="Y10">
        <v>69.87</v>
      </c>
      <c r="AA10">
        <v>0</v>
      </c>
      <c r="AB10">
        <v>0</v>
      </c>
      <c r="AC10">
        <v>0</v>
      </c>
      <c r="AD10">
        <v>60.82</v>
      </c>
      <c r="AE10">
        <v>0</v>
      </c>
      <c r="AF10">
        <v>0</v>
      </c>
      <c r="AG10">
        <v>0</v>
      </c>
      <c r="AH10">
        <v>8.5299999999999994</v>
      </c>
      <c r="AI10">
        <v>1</v>
      </c>
      <c r="AJ10">
        <v>1</v>
      </c>
      <c r="AK10">
        <v>1</v>
      </c>
      <c r="AL10">
        <v>7.13</v>
      </c>
      <c r="AN10">
        <v>0</v>
      </c>
      <c r="AO10">
        <v>1</v>
      </c>
      <c r="AP10">
        <v>0</v>
      </c>
      <c r="AQ10">
        <v>0</v>
      </c>
      <c r="AR10">
        <v>0</v>
      </c>
      <c r="AS10" t="s">
        <v>6</v>
      </c>
      <c r="AT10">
        <v>69.87</v>
      </c>
      <c r="AU10" t="s">
        <v>6</v>
      </c>
      <c r="AV10">
        <v>1</v>
      </c>
      <c r="AW10">
        <v>2</v>
      </c>
      <c r="AX10">
        <v>16687923</v>
      </c>
      <c r="AY10">
        <v>1</v>
      </c>
      <c r="AZ10">
        <v>0</v>
      </c>
      <c r="BA10">
        <v>11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Y10*Source!I31</f>
        <v>4.6114200000000007</v>
      </c>
      <c r="CY10">
        <f>AD10</f>
        <v>60.82</v>
      </c>
      <c r="CZ10">
        <f>AH10</f>
        <v>8.5299999999999994</v>
      </c>
      <c r="DA10">
        <f>AL10</f>
        <v>7.13</v>
      </c>
      <c r="DB10">
        <v>0</v>
      </c>
    </row>
    <row r="11" spans="1:106" x14ac:dyDescent="0.2">
      <c r="A11">
        <f>ROW(Source!A31)</f>
        <v>31</v>
      </c>
      <c r="B11">
        <v>16687824</v>
      </c>
      <c r="C11">
        <v>16687922</v>
      </c>
      <c r="D11">
        <v>15430395</v>
      </c>
      <c r="E11">
        <v>1</v>
      </c>
      <c r="F11">
        <v>1</v>
      </c>
      <c r="G11">
        <v>1</v>
      </c>
      <c r="H11">
        <v>1</v>
      </c>
      <c r="I11" t="s">
        <v>467</v>
      </c>
      <c r="J11" t="s">
        <v>6</v>
      </c>
      <c r="K11" t="s">
        <v>468</v>
      </c>
      <c r="L11">
        <v>1191</v>
      </c>
      <c r="N11">
        <v>1013</v>
      </c>
      <c r="O11" t="s">
        <v>466</v>
      </c>
      <c r="P11" t="s">
        <v>466</v>
      </c>
      <c r="Q11">
        <v>1</v>
      </c>
      <c r="W11">
        <v>0</v>
      </c>
      <c r="X11">
        <v>-1417349443</v>
      </c>
      <c r="Y11">
        <v>1.44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1</v>
      </c>
      <c r="AJ11">
        <v>1</v>
      </c>
      <c r="AK11">
        <v>7.13</v>
      </c>
      <c r="AL11">
        <v>1</v>
      </c>
      <c r="AN11">
        <v>0</v>
      </c>
      <c r="AO11">
        <v>1</v>
      </c>
      <c r="AP11">
        <v>0</v>
      </c>
      <c r="AQ11">
        <v>0</v>
      </c>
      <c r="AR11">
        <v>0</v>
      </c>
      <c r="AS11" t="s">
        <v>6</v>
      </c>
      <c r="AT11">
        <v>1.44</v>
      </c>
      <c r="AU11" t="s">
        <v>6</v>
      </c>
      <c r="AV11">
        <v>2</v>
      </c>
      <c r="AW11">
        <v>2</v>
      </c>
      <c r="AX11">
        <v>16687924</v>
      </c>
      <c r="AY11">
        <v>1</v>
      </c>
      <c r="AZ11">
        <v>0</v>
      </c>
      <c r="BA11">
        <v>12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Y11*Source!I31</f>
        <v>9.5039999999999999E-2</v>
      </c>
      <c r="CY11">
        <f>AD11</f>
        <v>0</v>
      </c>
      <c r="CZ11">
        <f>AH11</f>
        <v>0</v>
      </c>
      <c r="DA11">
        <f>AL11</f>
        <v>1</v>
      </c>
      <c r="DB11">
        <v>0</v>
      </c>
    </row>
    <row r="12" spans="1:106" x14ac:dyDescent="0.2">
      <c r="A12">
        <f>ROW(Source!A31)</f>
        <v>31</v>
      </c>
      <c r="B12">
        <v>16687824</v>
      </c>
      <c r="C12">
        <v>16687922</v>
      </c>
      <c r="D12">
        <v>15247974</v>
      </c>
      <c r="E12">
        <v>1</v>
      </c>
      <c r="F12">
        <v>1</v>
      </c>
      <c r="G12">
        <v>1</v>
      </c>
      <c r="H12">
        <v>2</v>
      </c>
      <c r="I12" t="s">
        <v>469</v>
      </c>
      <c r="J12" t="s">
        <v>470</v>
      </c>
      <c r="K12" t="s">
        <v>471</v>
      </c>
      <c r="L12">
        <v>1368</v>
      </c>
      <c r="N12">
        <v>1011</v>
      </c>
      <c r="O12" t="s">
        <v>472</v>
      </c>
      <c r="P12" t="s">
        <v>472</v>
      </c>
      <c r="Q12">
        <v>1</v>
      </c>
      <c r="W12">
        <v>0</v>
      </c>
      <c r="X12">
        <v>1188625873</v>
      </c>
      <c r="Y12">
        <v>1.44</v>
      </c>
      <c r="AA12">
        <v>0</v>
      </c>
      <c r="AB12">
        <v>222.88</v>
      </c>
      <c r="AC12">
        <v>13.5</v>
      </c>
      <c r="AD12">
        <v>0</v>
      </c>
      <c r="AE12">
        <v>0</v>
      </c>
      <c r="AF12">
        <v>31.26</v>
      </c>
      <c r="AG12">
        <v>13.5</v>
      </c>
      <c r="AH12">
        <v>0</v>
      </c>
      <c r="AI12">
        <v>1</v>
      </c>
      <c r="AJ12">
        <v>7.13</v>
      </c>
      <c r="AK12">
        <v>1</v>
      </c>
      <c r="AL12">
        <v>1</v>
      </c>
      <c r="AN12">
        <v>0</v>
      </c>
      <c r="AO12">
        <v>1</v>
      </c>
      <c r="AP12">
        <v>0</v>
      </c>
      <c r="AQ12">
        <v>0</v>
      </c>
      <c r="AR12">
        <v>0</v>
      </c>
      <c r="AS12" t="s">
        <v>6</v>
      </c>
      <c r="AT12">
        <v>1.44</v>
      </c>
      <c r="AU12" t="s">
        <v>6</v>
      </c>
      <c r="AV12">
        <v>0</v>
      </c>
      <c r="AW12">
        <v>2</v>
      </c>
      <c r="AX12">
        <v>16687925</v>
      </c>
      <c r="AY12">
        <v>1</v>
      </c>
      <c r="AZ12">
        <v>0</v>
      </c>
      <c r="BA12">
        <v>13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Y12*Source!I31</f>
        <v>9.5039999999999999E-2</v>
      </c>
      <c r="CY12">
        <f>AB12</f>
        <v>222.88</v>
      </c>
      <c r="CZ12">
        <f>AF12</f>
        <v>31.26</v>
      </c>
      <c r="DA12">
        <f>AJ12</f>
        <v>7.13</v>
      </c>
      <c r="DB12">
        <v>0</v>
      </c>
    </row>
    <row r="13" spans="1:106" x14ac:dyDescent="0.2">
      <c r="A13">
        <f>ROW(Source!A32)</f>
        <v>32</v>
      </c>
      <c r="B13">
        <v>16687810</v>
      </c>
      <c r="C13">
        <v>16687928</v>
      </c>
      <c r="D13">
        <v>15430517</v>
      </c>
      <c r="E13">
        <v>1</v>
      </c>
      <c r="F13">
        <v>1</v>
      </c>
      <c r="G13">
        <v>1</v>
      </c>
      <c r="H13">
        <v>1</v>
      </c>
      <c r="I13" t="s">
        <v>475</v>
      </c>
      <c r="J13" t="s">
        <v>6</v>
      </c>
      <c r="K13" t="s">
        <v>476</v>
      </c>
      <c r="L13">
        <v>1191</v>
      </c>
      <c r="N13">
        <v>1013</v>
      </c>
      <c r="O13" t="s">
        <v>466</v>
      </c>
      <c r="P13" t="s">
        <v>466</v>
      </c>
      <c r="Q13">
        <v>1</v>
      </c>
      <c r="W13">
        <v>0</v>
      </c>
      <c r="X13">
        <v>735429535</v>
      </c>
      <c r="Y13">
        <v>14.28</v>
      </c>
      <c r="AA13">
        <v>0</v>
      </c>
      <c r="AB13">
        <v>0</v>
      </c>
      <c r="AC13">
        <v>0</v>
      </c>
      <c r="AD13">
        <v>7.8</v>
      </c>
      <c r="AE13">
        <v>0</v>
      </c>
      <c r="AF13">
        <v>0</v>
      </c>
      <c r="AG13">
        <v>0</v>
      </c>
      <c r="AH13">
        <v>7.8</v>
      </c>
      <c r="AI13">
        <v>1</v>
      </c>
      <c r="AJ13">
        <v>1</v>
      </c>
      <c r="AK13">
        <v>1</v>
      </c>
      <c r="AL13">
        <v>1</v>
      </c>
      <c r="AN13">
        <v>0</v>
      </c>
      <c r="AO13">
        <v>1</v>
      </c>
      <c r="AP13">
        <v>0</v>
      </c>
      <c r="AQ13">
        <v>0</v>
      </c>
      <c r="AR13">
        <v>0</v>
      </c>
      <c r="AS13" t="s">
        <v>6</v>
      </c>
      <c r="AT13">
        <v>14.28</v>
      </c>
      <c r="AU13" t="s">
        <v>6</v>
      </c>
      <c r="AV13">
        <v>1</v>
      </c>
      <c r="AW13">
        <v>2</v>
      </c>
      <c r="AX13">
        <v>16687929</v>
      </c>
      <c r="AY13">
        <v>1</v>
      </c>
      <c r="AZ13">
        <v>0</v>
      </c>
      <c r="BA13">
        <v>15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Y13*Source!I32</f>
        <v>1.2709199999999998</v>
      </c>
      <c r="CY13">
        <f>AD13</f>
        <v>7.8</v>
      </c>
      <c r="CZ13">
        <f>AH13</f>
        <v>7.8</v>
      </c>
      <c r="DA13">
        <f>AL13</f>
        <v>1</v>
      </c>
      <c r="DB13">
        <v>0</v>
      </c>
    </row>
    <row r="14" spans="1:106" x14ac:dyDescent="0.2">
      <c r="A14">
        <f>ROW(Source!A33)</f>
        <v>33</v>
      </c>
      <c r="B14">
        <v>16687824</v>
      </c>
      <c r="C14">
        <v>16687928</v>
      </c>
      <c r="D14">
        <v>15430517</v>
      </c>
      <c r="E14">
        <v>1</v>
      </c>
      <c r="F14">
        <v>1</v>
      </c>
      <c r="G14">
        <v>1</v>
      </c>
      <c r="H14">
        <v>1</v>
      </c>
      <c r="I14" t="s">
        <v>475</v>
      </c>
      <c r="J14" t="s">
        <v>6</v>
      </c>
      <c r="K14" t="s">
        <v>476</v>
      </c>
      <c r="L14">
        <v>1191</v>
      </c>
      <c r="N14">
        <v>1013</v>
      </c>
      <c r="O14" t="s">
        <v>466</v>
      </c>
      <c r="P14" t="s">
        <v>466</v>
      </c>
      <c r="Q14">
        <v>1</v>
      </c>
      <c r="W14">
        <v>0</v>
      </c>
      <c r="X14">
        <v>735429535</v>
      </c>
      <c r="Y14">
        <v>14.28</v>
      </c>
      <c r="AA14">
        <v>0</v>
      </c>
      <c r="AB14">
        <v>0</v>
      </c>
      <c r="AC14">
        <v>0</v>
      </c>
      <c r="AD14">
        <v>55.61</v>
      </c>
      <c r="AE14">
        <v>0</v>
      </c>
      <c r="AF14">
        <v>0</v>
      </c>
      <c r="AG14">
        <v>0</v>
      </c>
      <c r="AH14">
        <v>7.8</v>
      </c>
      <c r="AI14">
        <v>1</v>
      </c>
      <c r="AJ14">
        <v>1</v>
      </c>
      <c r="AK14">
        <v>1</v>
      </c>
      <c r="AL14">
        <v>7.13</v>
      </c>
      <c r="AN14">
        <v>0</v>
      </c>
      <c r="AO14">
        <v>1</v>
      </c>
      <c r="AP14">
        <v>0</v>
      </c>
      <c r="AQ14">
        <v>0</v>
      </c>
      <c r="AR14">
        <v>0</v>
      </c>
      <c r="AS14" t="s">
        <v>6</v>
      </c>
      <c r="AT14">
        <v>14.28</v>
      </c>
      <c r="AU14" t="s">
        <v>6</v>
      </c>
      <c r="AV14">
        <v>1</v>
      </c>
      <c r="AW14">
        <v>2</v>
      </c>
      <c r="AX14">
        <v>16687929</v>
      </c>
      <c r="AY14">
        <v>1</v>
      </c>
      <c r="AZ14">
        <v>0</v>
      </c>
      <c r="BA14">
        <v>17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Y14*Source!I33</f>
        <v>1.2709199999999998</v>
      </c>
      <c r="CY14">
        <f>AD14</f>
        <v>55.61</v>
      </c>
      <c r="CZ14">
        <f>AH14</f>
        <v>7.8</v>
      </c>
      <c r="DA14">
        <f>AL14</f>
        <v>7.13</v>
      </c>
      <c r="DB14">
        <v>0</v>
      </c>
    </row>
    <row r="15" spans="1:106" x14ac:dyDescent="0.2">
      <c r="A15">
        <f>ROW(Source!A34)</f>
        <v>34</v>
      </c>
      <c r="B15">
        <v>16687810</v>
      </c>
      <c r="C15">
        <v>16687947</v>
      </c>
      <c r="D15">
        <v>15435099</v>
      </c>
      <c r="E15">
        <v>1</v>
      </c>
      <c r="F15">
        <v>1</v>
      </c>
      <c r="G15">
        <v>1</v>
      </c>
      <c r="H15">
        <v>1</v>
      </c>
      <c r="I15" t="s">
        <v>477</v>
      </c>
      <c r="J15" t="s">
        <v>6</v>
      </c>
      <c r="K15" t="s">
        <v>478</v>
      </c>
      <c r="L15">
        <v>1191</v>
      </c>
      <c r="N15">
        <v>1013</v>
      </c>
      <c r="O15" t="s">
        <v>466</v>
      </c>
      <c r="P15" t="s">
        <v>466</v>
      </c>
      <c r="Q15">
        <v>1</v>
      </c>
      <c r="W15">
        <v>0</v>
      </c>
      <c r="X15">
        <v>1010519658</v>
      </c>
      <c r="Y15">
        <v>4.29</v>
      </c>
      <c r="AA15">
        <v>0</v>
      </c>
      <c r="AB15">
        <v>0</v>
      </c>
      <c r="AC15">
        <v>0</v>
      </c>
      <c r="AD15">
        <v>8.64</v>
      </c>
      <c r="AE15">
        <v>0</v>
      </c>
      <c r="AF15">
        <v>0</v>
      </c>
      <c r="AG15">
        <v>0</v>
      </c>
      <c r="AH15">
        <v>8.64</v>
      </c>
      <c r="AI15">
        <v>1</v>
      </c>
      <c r="AJ15">
        <v>1</v>
      </c>
      <c r="AK15">
        <v>1</v>
      </c>
      <c r="AL15">
        <v>1</v>
      </c>
      <c r="AN15">
        <v>0</v>
      </c>
      <c r="AO15">
        <v>1</v>
      </c>
      <c r="AP15">
        <v>0</v>
      </c>
      <c r="AQ15">
        <v>0</v>
      </c>
      <c r="AR15">
        <v>0</v>
      </c>
      <c r="AS15" t="s">
        <v>6</v>
      </c>
      <c r="AT15">
        <v>4.29</v>
      </c>
      <c r="AU15" t="s">
        <v>6</v>
      </c>
      <c r="AV15">
        <v>1</v>
      </c>
      <c r="AW15">
        <v>2</v>
      </c>
      <c r="AX15">
        <v>16687948</v>
      </c>
      <c r="AY15">
        <v>1</v>
      </c>
      <c r="AZ15">
        <v>0</v>
      </c>
      <c r="BA15">
        <v>19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Y15*Source!I34</f>
        <v>1.4414400000000001</v>
      </c>
      <c r="CY15">
        <f>AD15</f>
        <v>8.64</v>
      </c>
      <c r="CZ15">
        <f>AH15</f>
        <v>8.64</v>
      </c>
      <c r="DA15">
        <f>AL15</f>
        <v>1</v>
      </c>
      <c r="DB15">
        <v>0</v>
      </c>
    </row>
    <row r="16" spans="1:106" x14ac:dyDescent="0.2">
      <c r="A16">
        <f>ROW(Source!A34)</f>
        <v>34</v>
      </c>
      <c r="B16">
        <v>16687810</v>
      </c>
      <c r="C16">
        <v>16687947</v>
      </c>
      <c r="D16">
        <v>15430395</v>
      </c>
      <c r="E16">
        <v>1</v>
      </c>
      <c r="F16">
        <v>1</v>
      </c>
      <c r="G16">
        <v>1</v>
      </c>
      <c r="H16">
        <v>1</v>
      </c>
      <c r="I16" t="s">
        <v>467</v>
      </c>
      <c r="J16" t="s">
        <v>6</v>
      </c>
      <c r="K16" t="s">
        <v>468</v>
      </c>
      <c r="L16">
        <v>1191</v>
      </c>
      <c r="N16">
        <v>1013</v>
      </c>
      <c r="O16" t="s">
        <v>466</v>
      </c>
      <c r="P16" t="s">
        <v>466</v>
      </c>
      <c r="Q16">
        <v>1</v>
      </c>
      <c r="W16">
        <v>0</v>
      </c>
      <c r="X16">
        <v>-1417349443</v>
      </c>
      <c r="Y16">
        <v>0.01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1</v>
      </c>
      <c r="AJ16">
        <v>1</v>
      </c>
      <c r="AK16">
        <v>1</v>
      </c>
      <c r="AL16">
        <v>1</v>
      </c>
      <c r="AN16">
        <v>0</v>
      </c>
      <c r="AO16">
        <v>1</v>
      </c>
      <c r="AP16">
        <v>0</v>
      </c>
      <c r="AQ16">
        <v>0</v>
      </c>
      <c r="AR16">
        <v>0</v>
      </c>
      <c r="AS16" t="s">
        <v>6</v>
      </c>
      <c r="AT16">
        <v>0.01</v>
      </c>
      <c r="AU16" t="s">
        <v>6</v>
      </c>
      <c r="AV16">
        <v>2</v>
      </c>
      <c r="AW16">
        <v>2</v>
      </c>
      <c r="AX16">
        <v>16687949</v>
      </c>
      <c r="AY16">
        <v>1</v>
      </c>
      <c r="AZ16">
        <v>0</v>
      </c>
      <c r="BA16">
        <v>20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Y16*Source!I34</f>
        <v>3.3600000000000001E-3</v>
      </c>
      <c r="CY16">
        <f>AD16</f>
        <v>0</v>
      </c>
      <c r="CZ16">
        <f>AH16</f>
        <v>0</v>
      </c>
      <c r="DA16">
        <f>AL16</f>
        <v>1</v>
      </c>
      <c r="DB16">
        <v>0</v>
      </c>
    </row>
    <row r="17" spans="1:106" x14ac:dyDescent="0.2">
      <c r="A17">
        <f>ROW(Source!A34)</f>
        <v>34</v>
      </c>
      <c r="B17">
        <v>16687810</v>
      </c>
      <c r="C17">
        <v>16687947</v>
      </c>
      <c r="D17">
        <v>15247878</v>
      </c>
      <c r="E17">
        <v>1</v>
      </c>
      <c r="F17">
        <v>1</v>
      </c>
      <c r="G17">
        <v>1</v>
      </c>
      <c r="H17">
        <v>2</v>
      </c>
      <c r="I17" t="s">
        <v>479</v>
      </c>
      <c r="J17" t="s">
        <v>480</v>
      </c>
      <c r="K17" t="s">
        <v>481</v>
      </c>
      <c r="L17">
        <v>1368</v>
      </c>
      <c r="N17">
        <v>1011</v>
      </c>
      <c r="O17" t="s">
        <v>472</v>
      </c>
      <c r="P17" t="s">
        <v>472</v>
      </c>
      <c r="Q17">
        <v>1</v>
      </c>
      <c r="W17">
        <v>0</v>
      </c>
      <c r="X17">
        <v>1047452784</v>
      </c>
      <c r="Y17">
        <v>0.1</v>
      </c>
      <c r="AA17">
        <v>0</v>
      </c>
      <c r="AB17">
        <v>1.7</v>
      </c>
      <c r="AC17">
        <v>0</v>
      </c>
      <c r="AD17">
        <v>0</v>
      </c>
      <c r="AE17">
        <v>0</v>
      </c>
      <c r="AF17">
        <v>1.7</v>
      </c>
      <c r="AG17">
        <v>0</v>
      </c>
      <c r="AH17">
        <v>0</v>
      </c>
      <c r="AI17">
        <v>1</v>
      </c>
      <c r="AJ17">
        <v>1</v>
      </c>
      <c r="AK17">
        <v>1</v>
      </c>
      <c r="AL17">
        <v>1</v>
      </c>
      <c r="AN17">
        <v>0</v>
      </c>
      <c r="AO17">
        <v>1</v>
      </c>
      <c r="AP17">
        <v>0</v>
      </c>
      <c r="AQ17">
        <v>0</v>
      </c>
      <c r="AR17">
        <v>0</v>
      </c>
      <c r="AS17" t="s">
        <v>6</v>
      </c>
      <c r="AT17">
        <v>0.1</v>
      </c>
      <c r="AU17" t="s">
        <v>6</v>
      </c>
      <c r="AV17">
        <v>0</v>
      </c>
      <c r="AW17">
        <v>2</v>
      </c>
      <c r="AX17">
        <v>16687950</v>
      </c>
      <c r="AY17">
        <v>1</v>
      </c>
      <c r="AZ17">
        <v>0</v>
      </c>
      <c r="BA17">
        <v>21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Y17*Source!I34</f>
        <v>3.3600000000000005E-2</v>
      </c>
      <c r="CY17">
        <f>AB17</f>
        <v>1.7</v>
      </c>
      <c r="CZ17">
        <f>AF17</f>
        <v>1.7</v>
      </c>
      <c r="DA17">
        <f>AJ17</f>
        <v>1</v>
      </c>
      <c r="DB17">
        <v>0</v>
      </c>
    </row>
    <row r="18" spans="1:106" x14ac:dyDescent="0.2">
      <c r="A18">
        <f>ROW(Source!A34)</f>
        <v>34</v>
      </c>
      <c r="B18">
        <v>16687810</v>
      </c>
      <c r="C18">
        <v>16687947</v>
      </c>
      <c r="D18">
        <v>15249073</v>
      </c>
      <c r="E18">
        <v>1</v>
      </c>
      <c r="F18">
        <v>1</v>
      </c>
      <c r="G18">
        <v>1</v>
      </c>
      <c r="H18">
        <v>2</v>
      </c>
      <c r="I18" t="s">
        <v>482</v>
      </c>
      <c r="J18" t="s">
        <v>483</v>
      </c>
      <c r="K18" t="s">
        <v>484</v>
      </c>
      <c r="L18">
        <v>1368</v>
      </c>
      <c r="N18">
        <v>1011</v>
      </c>
      <c r="O18" t="s">
        <v>472</v>
      </c>
      <c r="P18" t="s">
        <v>472</v>
      </c>
      <c r="Q18">
        <v>1</v>
      </c>
      <c r="W18">
        <v>0</v>
      </c>
      <c r="X18">
        <v>1372534845</v>
      </c>
      <c r="Y18">
        <v>0.01</v>
      </c>
      <c r="AA18">
        <v>0</v>
      </c>
      <c r="AB18">
        <v>65.709999999999994</v>
      </c>
      <c r="AC18">
        <v>11.6</v>
      </c>
      <c r="AD18">
        <v>0</v>
      </c>
      <c r="AE18">
        <v>0</v>
      </c>
      <c r="AF18">
        <v>65.709999999999994</v>
      </c>
      <c r="AG18">
        <v>11.6</v>
      </c>
      <c r="AH18">
        <v>0</v>
      </c>
      <c r="AI18">
        <v>1</v>
      </c>
      <c r="AJ18">
        <v>1</v>
      </c>
      <c r="AK18">
        <v>1</v>
      </c>
      <c r="AL18">
        <v>1</v>
      </c>
      <c r="AN18">
        <v>0</v>
      </c>
      <c r="AO18">
        <v>1</v>
      </c>
      <c r="AP18">
        <v>0</v>
      </c>
      <c r="AQ18">
        <v>0</v>
      </c>
      <c r="AR18">
        <v>0</v>
      </c>
      <c r="AS18" t="s">
        <v>6</v>
      </c>
      <c r="AT18">
        <v>0.01</v>
      </c>
      <c r="AU18" t="s">
        <v>6</v>
      </c>
      <c r="AV18">
        <v>0</v>
      </c>
      <c r="AW18">
        <v>2</v>
      </c>
      <c r="AX18">
        <v>16687951</v>
      </c>
      <c r="AY18">
        <v>1</v>
      </c>
      <c r="AZ18">
        <v>0</v>
      </c>
      <c r="BA18">
        <v>22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Y18*Source!I34</f>
        <v>3.3600000000000001E-3</v>
      </c>
      <c r="CY18">
        <f>AB18</f>
        <v>65.709999999999994</v>
      </c>
      <c r="CZ18">
        <f>AF18</f>
        <v>65.709999999999994</v>
      </c>
      <c r="DA18">
        <f>AJ18</f>
        <v>1</v>
      </c>
      <c r="DB18">
        <v>0</v>
      </c>
    </row>
    <row r="19" spans="1:106" x14ac:dyDescent="0.2">
      <c r="A19">
        <f>ROW(Source!A34)</f>
        <v>34</v>
      </c>
      <c r="B19">
        <v>16687810</v>
      </c>
      <c r="C19">
        <v>16687947</v>
      </c>
      <c r="D19">
        <v>15249401</v>
      </c>
      <c r="E19">
        <v>1</v>
      </c>
      <c r="F19">
        <v>1</v>
      </c>
      <c r="G19">
        <v>1</v>
      </c>
      <c r="H19">
        <v>2</v>
      </c>
      <c r="I19" t="s">
        <v>485</v>
      </c>
      <c r="J19" t="s">
        <v>486</v>
      </c>
      <c r="K19" t="s">
        <v>487</v>
      </c>
      <c r="L19">
        <v>1368</v>
      </c>
      <c r="N19">
        <v>1011</v>
      </c>
      <c r="O19" t="s">
        <v>472</v>
      </c>
      <c r="P19" t="s">
        <v>472</v>
      </c>
      <c r="Q19">
        <v>1</v>
      </c>
      <c r="W19">
        <v>0</v>
      </c>
      <c r="X19">
        <v>1732048522</v>
      </c>
      <c r="Y19">
        <v>1.71</v>
      </c>
      <c r="AA19">
        <v>0</v>
      </c>
      <c r="AB19">
        <v>3.7</v>
      </c>
      <c r="AC19">
        <v>0</v>
      </c>
      <c r="AD19">
        <v>0</v>
      </c>
      <c r="AE19">
        <v>0</v>
      </c>
      <c r="AF19">
        <v>3.7</v>
      </c>
      <c r="AG19">
        <v>0</v>
      </c>
      <c r="AH19">
        <v>0</v>
      </c>
      <c r="AI19">
        <v>1</v>
      </c>
      <c r="AJ19">
        <v>1</v>
      </c>
      <c r="AK19">
        <v>1</v>
      </c>
      <c r="AL19">
        <v>1</v>
      </c>
      <c r="AN19">
        <v>0</v>
      </c>
      <c r="AO19">
        <v>1</v>
      </c>
      <c r="AP19">
        <v>0</v>
      </c>
      <c r="AQ19">
        <v>0</v>
      </c>
      <c r="AR19">
        <v>0</v>
      </c>
      <c r="AS19" t="s">
        <v>6</v>
      </c>
      <c r="AT19">
        <v>1.71</v>
      </c>
      <c r="AU19" t="s">
        <v>6</v>
      </c>
      <c r="AV19">
        <v>0</v>
      </c>
      <c r="AW19">
        <v>2</v>
      </c>
      <c r="AX19">
        <v>16687952</v>
      </c>
      <c r="AY19">
        <v>1</v>
      </c>
      <c r="AZ19">
        <v>0</v>
      </c>
      <c r="BA19">
        <v>23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Y19*Source!I34</f>
        <v>0.57456000000000007</v>
      </c>
      <c r="CY19">
        <f>AB19</f>
        <v>3.7</v>
      </c>
      <c r="CZ19">
        <f>AF19</f>
        <v>3.7</v>
      </c>
      <c r="DA19">
        <f>AJ19</f>
        <v>1</v>
      </c>
      <c r="DB19">
        <v>0</v>
      </c>
    </row>
    <row r="20" spans="1:106" x14ac:dyDescent="0.2">
      <c r="A20">
        <f>ROW(Source!A34)</f>
        <v>34</v>
      </c>
      <c r="B20">
        <v>16687810</v>
      </c>
      <c r="C20">
        <v>16687947</v>
      </c>
      <c r="D20">
        <v>15249937</v>
      </c>
      <c r="E20">
        <v>1</v>
      </c>
      <c r="F20">
        <v>1</v>
      </c>
      <c r="G20">
        <v>1</v>
      </c>
      <c r="H20">
        <v>2</v>
      </c>
      <c r="I20" t="s">
        <v>488</v>
      </c>
      <c r="J20" t="s">
        <v>489</v>
      </c>
      <c r="K20" t="s">
        <v>490</v>
      </c>
      <c r="L20">
        <v>1368</v>
      </c>
      <c r="N20">
        <v>1011</v>
      </c>
      <c r="O20" t="s">
        <v>472</v>
      </c>
      <c r="P20" t="s">
        <v>472</v>
      </c>
      <c r="Q20">
        <v>1</v>
      </c>
      <c r="W20">
        <v>0</v>
      </c>
      <c r="X20">
        <v>-1588809239</v>
      </c>
      <c r="Y20">
        <v>3.42</v>
      </c>
      <c r="AA20">
        <v>0</v>
      </c>
      <c r="AB20">
        <v>5.59</v>
      </c>
      <c r="AC20">
        <v>0</v>
      </c>
      <c r="AD20">
        <v>0</v>
      </c>
      <c r="AE20">
        <v>0</v>
      </c>
      <c r="AF20">
        <v>5.59</v>
      </c>
      <c r="AG20">
        <v>0</v>
      </c>
      <c r="AH20">
        <v>0</v>
      </c>
      <c r="AI20">
        <v>1</v>
      </c>
      <c r="AJ20">
        <v>1</v>
      </c>
      <c r="AK20">
        <v>1</v>
      </c>
      <c r="AL20">
        <v>1</v>
      </c>
      <c r="AN20">
        <v>0</v>
      </c>
      <c r="AO20">
        <v>1</v>
      </c>
      <c r="AP20">
        <v>0</v>
      </c>
      <c r="AQ20">
        <v>0</v>
      </c>
      <c r="AR20">
        <v>0</v>
      </c>
      <c r="AS20" t="s">
        <v>6</v>
      </c>
      <c r="AT20">
        <v>3.42</v>
      </c>
      <c r="AU20" t="s">
        <v>6</v>
      </c>
      <c r="AV20">
        <v>0</v>
      </c>
      <c r="AW20">
        <v>2</v>
      </c>
      <c r="AX20">
        <v>16687953</v>
      </c>
      <c r="AY20">
        <v>1</v>
      </c>
      <c r="AZ20">
        <v>0</v>
      </c>
      <c r="BA20">
        <v>24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Y20*Source!I34</f>
        <v>1.1491200000000001</v>
      </c>
      <c r="CY20">
        <f>AB20</f>
        <v>5.59</v>
      </c>
      <c r="CZ20">
        <f>AF20</f>
        <v>5.59</v>
      </c>
      <c r="DA20">
        <f>AJ20</f>
        <v>1</v>
      </c>
      <c r="DB20">
        <v>0</v>
      </c>
    </row>
    <row r="21" spans="1:106" x14ac:dyDescent="0.2">
      <c r="A21">
        <f>ROW(Source!A34)</f>
        <v>34</v>
      </c>
      <c r="B21">
        <v>16687810</v>
      </c>
      <c r="C21">
        <v>16687947</v>
      </c>
      <c r="D21">
        <v>15203211</v>
      </c>
      <c r="E21">
        <v>1</v>
      </c>
      <c r="F21">
        <v>1</v>
      </c>
      <c r="G21">
        <v>1</v>
      </c>
      <c r="H21">
        <v>3</v>
      </c>
      <c r="I21" t="s">
        <v>49</v>
      </c>
      <c r="J21" t="s">
        <v>52</v>
      </c>
      <c r="K21" t="s">
        <v>50</v>
      </c>
      <c r="L21">
        <v>1346</v>
      </c>
      <c r="N21">
        <v>1009</v>
      </c>
      <c r="O21" t="s">
        <v>51</v>
      </c>
      <c r="P21" t="s">
        <v>51</v>
      </c>
      <c r="Q21">
        <v>1</v>
      </c>
      <c r="W21">
        <v>0</v>
      </c>
      <c r="X21">
        <v>1453462043</v>
      </c>
      <c r="Y21">
        <v>16.100000000000001</v>
      </c>
      <c r="AA21">
        <v>15.09</v>
      </c>
      <c r="AB21">
        <v>0</v>
      </c>
      <c r="AC21">
        <v>0</v>
      </c>
      <c r="AD21">
        <v>0</v>
      </c>
      <c r="AE21">
        <v>15.09</v>
      </c>
      <c r="AF21">
        <v>0</v>
      </c>
      <c r="AG21">
        <v>0</v>
      </c>
      <c r="AH21">
        <v>0</v>
      </c>
      <c r="AI21">
        <v>1</v>
      </c>
      <c r="AJ21">
        <v>1</v>
      </c>
      <c r="AK21">
        <v>1</v>
      </c>
      <c r="AL21">
        <v>1</v>
      </c>
      <c r="AN21">
        <v>0</v>
      </c>
      <c r="AO21">
        <v>0</v>
      </c>
      <c r="AP21">
        <v>0</v>
      </c>
      <c r="AQ21">
        <v>0</v>
      </c>
      <c r="AR21">
        <v>0</v>
      </c>
      <c r="AS21" t="s">
        <v>6</v>
      </c>
      <c r="AT21">
        <v>16.100000000000001</v>
      </c>
      <c r="AU21" t="s">
        <v>6</v>
      </c>
      <c r="AV21">
        <v>0</v>
      </c>
      <c r="AW21">
        <v>1</v>
      </c>
      <c r="AX21">
        <v>-1</v>
      </c>
      <c r="AY21">
        <v>0</v>
      </c>
      <c r="AZ21">
        <v>0</v>
      </c>
      <c r="BA21" t="s">
        <v>6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Y21*Source!I34</f>
        <v>5.4096000000000011</v>
      </c>
      <c r="CY21">
        <f>AA21</f>
        <v>15.09</v>
      </c>
      <c r="CZ21">
        <f>AE21</f>
        <v>15.09</v>
      </c>
      <c r="DA21">
        <f>AI21</f>
        <v>1</v>
      </c>
      <c r="DB21">
        <v>0</v>
      </c>
    </row>
    <row r="22" spans="1:106" x14ac:dyDescent="0.2">
      <c r="A22">
        <f>ROW(Source!A34)</f>
        <v>34</v>
      </c>
      <c r="B22">
        <v>16687810</v>
      </c>
      <c r="C22">
        <v>16687947</v>
      </c>
      <c r="D22">
        <v>15203663</v>
      </c>
      <c r="E22">
        <v>1</v>
      </c>
      <c r="F22">
        <v>1</v>
      </c>
      <c r="G22">
        <v>1</v>
      </c>
      <c r="H22">
        <v>3</v>
      </c>
      <c r="I22" t="s">
        <v>44</v>
      </c>
      <c r="J22" t="s">
        <v>47</v>
      </c>
      <c r="K22" t="s">
        <v>45</v>
      </c>
      <c r="L22">
        <v>1348</v>
      </c>
      <c r="N22">
        <v>1009</v>
      </c>
      <c r="O22" t="s">
        <v>46</v>
      </c>
      <c r="P22" t="s">
        <v>46</v>
      </c>
      <c r="Q22">
        <v>1000</v>
      </c>
      <c r="W22">
        <v>1</v>
      </c>
      <c r="X22">
        <v>344500605</v>
      </c>
      <c r="Y22">
        <v>-1.61E-2</v>
      </c>
      <c r="AA22">
        <v>18362</v>
      </c>
      <c r="AB22">
        <v>0</v>
      </c>
      <c r="AC22">
        <v>0</v>
      </c>
      <c r="AD22">
        <v>0</v>
      </c>
      <c r="AE22">
        <v>18362</v>
      </c>
      <c r="AF22">
        <v>0</v>
      </c>
      <c r="AG22">
        <v>0</v>
      </c>
      <c r="AH22">
        <v>0</v>
      </c>
      <c r="AI22">
        <v>1</v>
      </c>
      <c r="AJ22">
        <v>1</v>
      </c>
      <c r="AK22">
        <v>1</v>
      </c>
      <c r="AL22">
        <v>1</v>
      </c>
      <c r="AN22">
        <v>0</v>
      </c>
      <c r="AO22">
        <v>1</v>
      </c>
      <c r="AP22">
        <v>0</v>
      </c>
      <c r="AQ22">
        <v>0</v>
      </c>
      <c r="AR22">
        <v>0</v>
      </c>
      <c r="AS22" t="s">
        <v>6</v>
      </c>
      <c r="AT22">
        <v>-1.61E-2</v>
      </c>
      <c r="AU22" t="s">
        <v>6</v>
      </c>
      <c r="AV22">
        <v>0</v>
      </c>
      <c r="AW22">
        <v>2</v>
      </c>
      <c r="AX22">
        <v>16687954</v>
      </c>
      <c r="AY22">
        <v>1</v>
      </c>
      <c r="AZ22">
        <v>6144</v>
      </c>
      <c r="BA22">
        <v>25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Y22*Source!I34</f>
        <v>-5.4096000000000005E-3</v>
      </c>
      <c r="CY22">
        <f>AA22</f>
        <v>18362</v>
      </c>
      <c r="CZ22">
        <f>AE22</f>
        <v>18362</v>
      </c>
      <c r="DA22">
        <f>AI22</f>
        <v>1</v>
      </c>
      <c r="DB22">
        <v>0</v>
      </c>
    </row>
    <row r="23" spans="1:106" x14ac:dyDescent="0.2">
      <c r="A23">
        <f>ROW(Source!A35)</f>
        <v>35</v>
      </c>
      <c r="B23">
        <v>16687824</v>
      </c>
      <c r="C23">
        <v>16687947</v>
      </c>
      <c r="D23">
        <v>15435099</v>
      </c>
      <c r="E23">
        <v>1</v>
      </c>
      <c r="F23">
        <v>1</v>
      </c>
      <c r="G23">
        <v>1</v>
      </c>
      <c r="H23">
        <v>1</v>
      </c>
      <c r="I23" t="s">
        <v>477</v>
      </c>
      <c r="J23" t="s">
        <v>6</v>
      </c>
      <c r="K23" t="s">
        <v>478</v>
      </c>
      <c r="L23">
        <v>1191</v>
      </c>
      <c r="N23">
        <v>1013</v>
      </c>
      <c r="O23" t="s">
        <v>466</v>
      </c>
      <c r="P23" t="s">
        <v>466</v>
      </c>
      <c r="Q23">
        <v>1</v>
      </c>
      <c r="W23">
        <v>0</v>
      </c>
      <c r="X23">
        <v>1010519658</v>
      </c>
      <c r="Y23">
        <v>4.29</v>
      </c>
      <c r="AA23">
        <v>0</v>
      </c>
      <c r="AB23">
        <v>0</v>
      </c>
      <c r="AC23">
        <v>0</v>
      </c>
      <c r="AD23">
        <v>61.6</v>
      </c>
      <c r="AE23">
        <v>0</v>
      </c>
      <c r="AF23">
        <v>0</v>
      </c>
      <c r="AG23">
        <v>0</v>
      </c>
      <c r="AH23">
        <v>8.64</v>
      </c>
      <c r="AI23">
        <v>1</v>
      </c>
      <c r="AJ23">
        <v>1</v>
      </c>
      <c r="AK23">
        <v>1</v>
      </c>
      <c r="AL23">
        <v>7.13</v>
      </c>
      <c r="AN23">
        <v>0</v>
      </c>
      <c r="AO23">
        <v>1</v>
      </c>
      <c r="AP23">
        <v>0</v>
      </c>
      <c r="AQ23">
        <v>0</v>
      </c>
      <c r="AR23">
        <v>0</v>
      </c>
      <c r="AS23" t="s">
        <v>6</v>
      </c>
      <c r="AT23">
        <v>4.29</v>
      </c>
      <c r="AU23" t="s">
        <v>6</v>
      </c>
      <c r="AV23">
        <v>1</v>
      </c>
      <c r="AW23">
        <v>2</v>
      </c>
      <c r="AX23">
        <v>16687948</v>
      </c>
      <c r="AY23">
        <v>1</v>
      </c>
      <c r="AZ23">
        <v>0</v>
      </c>
      <c r="BA23">
        <v>26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Y23*Source!I35</f>
        <v>1.4414400000000001</v>
      </c>
      <c r="CY23">
        <f>AD23</f>
        <v>61.6</v>
      </c>
      <c r="CZ23">
        <f>AH23</f>
        <v>8.64</v>
      </c>
      <c r="DA23">
        <f>AL23</f>
        <v>7.13</v>
      </c>
      <c r="DB23">
        <v>0</v>
      </c>
    </row>
    <row r="24" spans="1:106" x14ac:dyDescent="0.2">
      <c r="A24">
        <f>ROW(Source!A35)</f>
        <v>35</v>
      </c>
      <c r="B24">
        <v>16687824</v>
      </c>
      <c r="C24">
        <v>16687947</v>
      </c>
      <c r="D24">
        <v>15430395</v>
      </c>
      <c r="E24">
        <v>1</v>
      </c>
      <c r="F24">
        <v>1</v>
      </c>
      <c r="G24">
        <v>1</v>
      </c>
      <c r="H24">
        <v>1</v>
      </c>
      <c r="I24" t="s">
        <v>467</v>
      </c>
      <c r="J24" t="s">
        <v>6</v>
      </c>
      <c r="K24" t="s">
        <v>468</v>
      </c>
      <c r="L24">
        <v>1191</v>
      </c>
      <c r="N24">
        <v>1013</v>
      </c>
      <c r="O24" t="s">
        <v>466</v>
      </c>
      <c r="P24" t="s">
        <v>466</v>
      </c>
      <c r="Q24">
        <v>1</v>
      </c>
      <c r="W24">
        <v>0</v>
      </c>
      <c r="X24">
        <v>-1417349443</v>
      </c>
      <c r="Y24">
        <v>0.01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1</v>
      </c>
      <c r="AJ24">
        <v>1</v>
      </c>
      <c r="AK24">
        <v>7.13</v>
      </c>
      <c r="AL24">
        <v>1</v>
      </c>
      <c r="AN24">
        <v>0</v>
      </c>
      <c r="AO24">
        <v>1</v>
      </c>
      <c r="AP24">
        <v>0</v>
      </c>
      <c r="AQ24">
        <v>0</v>
      </c>
      <c r="AR24">
        <v>0</v>
      </c>
      <c r="AS24" t="s">
        <v>6</v>
      </c>
      <c r="AT24">
        <v>0.01</v>
      </c>
      <c r="AU24" t="s">
        <v>6</v>
      </c>
      <c r="AV24">
        <v>2</v>
      </c>
      <c r="AW24">
        <v>2</v>
      </c>
      <c r="AX24">
        <v>16687949</v>
      </c>
      <c r="AY24">
        <v>1</v>
      </c>
      <c r="AZ24">
        <v>0</v>
      </c>
      <c r="BA24">
        <v>27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Y24*Source!I35</f>
        <v>3.3600000000000001E-3</v>
      </c>
      <c r="CY24">
        <f>AD24</f>
        <v>0</v>
      </c>
      <c r="CZ24">
        <f>AH24</f>
        <v>0</v>
      </c>
      <c r="DA24">
        <f>AL24</f>
        <v>1</v>
      </c>
      <c r="DB24">
        <v>0</v>
      </c>
    </row>
    <row r="25" spans="1:106" x14ac:dyDescent="0.2">
      <c r="A25">
        <f>ROW(Source!A35)</f>
        <v>35</v>
      </c>
      <c r="B25">
        <v>16687824</v>
      </c>
      <c r="C25">
        <v>16687947</v>
      </c>
      <c r="D25">
        <v>15247878</v>
      </c>
      <c r="E25">
        <v>1</v>
      </c>
      <c r="F25">
        <v>1</v>
      </c>
      <c r="G25">
        <v>1</v>
      </c>
      <c r="H25">
        <v>2</v>
      </c>
      <c r="I25" t="s">
        <v>479</v>
      </c>
      <c r="J25" t="s">
        <v>480</v>
      </c>
      <c r="K25" t="s">
        <v>481</v>
      </c>
      <c r="L25">
        <v>1368</v>
      </c>
      <c r="N25">
        <v>1011</v>
      </c>
      <c r="O25" t="s">
        <v>472</v>
      </c>
      <c r="P25" t="s">
        <v>472</v>
      </c>
      <c r="Q25">
        <v>1</v>
      </c>
      <c r="W25">
        <v>0</v>
      </c>
      <c r="X25">
        <v>1047452784</v>
      </c>
      <c r="Y25">
        <v>0.1</v>
      </c>
      <c r="AA25">
        <v>0</v>
      </c>
      <c r="AB25">
        <v>12.12</v>
      </c>
      <c r="AC25">
        <v>0</v>
      </c>
      <c r="AD25">
        <v>0</v>
      </c>
      <c r="AE25">
        <v>0</v>
      </c>
      <c r="AF25">
        <v>1.7</v>
      </c>
      <c r="AG25">
        <v>0</v>
      </c>
      <c r="AH25">
        <v>0</v>
      </c>
      <c r="AI25">
        <v>1</v>
      </c>
      <c r="AJ25">
        <v>7.13</v>
      </c>
      <c r="AK25">
        <v>1</v>
      </c>
      <c r="AL25">
        <v>1</v>
      </c>
      <c r="AN25">
        <v>0</v>
      </c>
      <c r="AO25">
        <v>1</v>
      </c>
      <c r="AP25">
        <v>0</v>
      </c>
      <c r="AQ25">
        <v>0</v>
      </c>
      <c r="AR25">
        <v>0</v>
      </c>
      <c r="AS25" t="s">
        <v>6</v>
      </c>
      <c r="AT25">
        <v>0.1</v>
      </c>
      <c r="AU25" t="s">
        <v>6</v>
      </c>
      <c r="AV25">
        <v>0</v>
      </c>
      <c r="AW25">
        <v>2</v>
      </c>
      <c r="AX25">
        <v>16687950</v>
      </c>
      <c r="AY25">
        <v>1</v>
      </c>
      <c r="AZ25">
        <v>0</v>
      </c>
      <c r="BA25">
        <v>28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Y25*Source!I35</f>
        <v>3.3600000000000005E-2</v>
      </c>
      <c r="CY25">
        <f>AB25</f>
        <v>12.12</v>
      </c>
      <c r="CZ25">
        <f>AF25</f>
        <v>1.7</v>
      </c>
      <c r="DA25">
        <f>AJ25</f>
        <v>7.13</v>
      </c>
      <c r="DB25">
        <v>0</v>
      </c>
    </row>
    <row r="26" spans="1:106" x14ac:dyDescent="0.2">
      <c r="A26">
        <f>ROW(Source!A35)</f>
        <v>35</v>
      </c>
      <c r="B26">
        <v>16687824</v>
      </c>
      <c r="C26">
        <v>16687947</v>
      </c>
      <c r="D26">
        <v>15249073</v>
      </c>
      <c r="E26">
        <v>1</v>
      </c>
      <c r="F26">
        <v>1</v>
      </c>
      <c r="G26">
        <v>1</v>
      </c>
      <c r="H26">
        <v>2</v>
      </c>
      <c r="I26" t="s">
        <v>482</v>
      </c>
      <c r="J26" t="s">
        <v>483</v>
      </c>
      <c r="K26" t="s">
        <v>484</v>
      </c>
      <c r="L26">
        <v>1368</v>
      </c>
      <c r="N26">
        <v>1011</v>
      </c>
      <c r="O26" t="s">
        <v>472</v>
      </c>
      <c r="P26" t="s">
        <v>472</v>
      </c>
      <c r="Q26">
        <v>1</v>
      </c>
      <c r="W26">
        <v>0</v>
      </c>
      <c r="X26">
        <v>1372534845</v>
      </c>
      <c r="Y26">
        <v>0.01</v>
      </c>
      <c r="AA26">
        <v>0</v>
      </c>
      <c r="AB26">
        <v>468.51</v>
      </c>
      <c r="AC26">
        <v>11.6</v>
      </c>
      <c r="AD26">
        <v>0</v>
      </c>
      <c r="AE26">
        <v>0</v>
      </c>
      <c r="AF26">
        <v>65.709999999999994</v>
      </c>
      <c r="AG26">
        <v>11.6</v>
      </c>
      <c r="AH26">
        <v>0</v>
      </c>
      <c r="AI26">
        <v>1</v>
      </c>
      <c r="AJ26">
        <v>7.13</v>
      </c>
      <c r="AK26">
        <v>1</v>
      </c>
      <c r="AL26">
        <v>1</v>
      </c>
      <c r="AN26">
        <v>0</v>
      </c>
      <c r="AO26">
        <v>1</v>
      </c>
      <c r="AP26">
        <v>0</v>
      </c>
      <c r="AQ26">
        <v>0</v>
      </c>
      <c r="AR26">
        <v>0</v>
      </c>
      <c r="AS26" t="s">
        <v>6</v>
      </c>
      <c r="AT26">
        <v>0.01</v>
      </c>
      <c r="AU26" t="s">
        <v>6</v>
      </c>
      <c r="AV26">
        <v>0</v>
      </c>
      <c r="AW26">
        <v>2</v>
      </c>
      <c r="AX26">
        <v>16687951</v>
      </c>
      <c r="AY26">
        <v>1</v>
      </c>
      <c r="AZ26">
        <v>0</v>
      </c>
      <c r="BA26">
        <v>29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Y26*Source!I35</f>
        <v>3.3600000000000001E-3</v>
      </c>
      <c r="CY26">
        <f>AB26</f>
        <v>468.51</v>
      </c>
      <c r="CZ26">
        <f>AF26</f>
        <v>65.709999999999994</v>
      </c>
      <c r="DA26">
        <f>AJ26</f>
        <v>7.13</v>
      </c>
      <c r="DB26">
        <v>0</v>
      </c>
    </row>
    <row r="27" spans="1:106" x14ac:dyDescent="0.2">
      <c r="A27">
        <f>ROW(Source!A35)</f>
        <v>35</v>
      </c>
      <c r="B27">
        <v>16687824</v>
      </c>
      <c r="C27">
        <v>16687947</v>
      </c>
      <c r="D27">
        <v>15249401</v>
      </c>
      <c r="E27">
        <v>1</v>
      </c>
      <c r="F27">
        <v>1</v>
      </c>
      <c r="G27">
        <v>1</v>
      </c>
      <c r="H27">
        <v>2</v>
      </c>
      <c r="I27" t="s">
        <v>485</v>
      </c>
      <c r="J27" t="s">
        <v>486</v>
      </c>
      <c r="K27" t="s">
        <v>487</v>
      </c>
      <c r="L27">
        <v>1368</v>
      </c>
      <c r="N27">
        <v>1011</v>
      </c>
      <c r="O27" t="s">
        <v>472</v>
      </c>
      <c r="P27" t="s">
        <v>472</v>
      </c>
      <c r="Q27">
        <v>1</v>
      </c>
      <c r="W27">
        <v>0</v>
      </c>
      <c r="X27">
        <v>1732048522</v>
      </c>
      <c r="Y27">
        <v>1.71</v>
      </c>
      <c r="AA27">
        <v>0</v>
      </c>
      <c r="AB27">
        <v>26.38</v>
      </c>
      <c r="AC27">
        <v>0</v>
      </c>
      <c r="AD27">
        <v>0</v>
      </c>
      <c r="AE27">
        <v>0</v>
      </c>
      <c r="AF27">
        <v>3.7</v>
      </c>
      <c r="AG27">
        <v>0</v>
      </c>
      <c r="AH27">
        <v>0</v>
      </c>
      <c r="AI27">
        <v>1</v>
      </c>
      <c r="AJ27">
        <v>7.13</v>
      </c>
      <c r="AK27">
        <v>1</v>
      </c>
      <c r="AL27">
        <v>1</v>
      </c>
      <c r="AN27">
        <v>0</v>
      </c>
      <c r="AO27">
        <v>1</v>
      </c>
      <c r="AP27">
        <v>0</v>
      </c>
      <c r="AQ27">
        <v>0</v>
      </c>
      <c r="AR27">
        <v>0</v>
      </c>
      <c r="AS27" t="s">
        <v>6</v>
      </c>
      <c r="AT27">
        <v>1.71</v>
      </c>
      <c r="AU27" t="s">
        <v>6</v>
      </c>
      <c r="AV27">
        <v>0</v>
      </c>
      <c r="AW27">
        <v>2</v>
      </c>
      <c r="AX27">
        <v>16687952</v>
      </c>
      <c r="AY27">
        <v>1</v>
      </c>
      <c r="AZ27">
        <v>0</v>
      </c>
      <c r="BA27">
        <v>30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Y27*Source!I35</f>
        <v>0.57456000000000007</v>
      </c>
      <c r="CY27">
        <f>AB27</f>
        <v>26.38</v>
      </c>
      <c r="CZ27">
        <f>AF27</f>
        <v>3.7</v>
      </c>
      <c r="DA27">
        <f>AJ27</f>
        <v>7.13</v>
      </c>
      <c r="DB27">
        <v>0</v>
      </c>
    </row>
    <row r="28" spans="1:106" x14ac:dyDescent="0.2">
      <c r="A28">
        <f>ROW(Source!A35)</f>
        <v>35</v>
      </c>
      <c r="B28">
        <v>16687824</v>
      </c>
      <c r="C28">
        <v>16687947</v>
      </c>
      <c r="D28">
        <v>15249937</v>
      </c>
      <c r="E28">
        <v>1</v>
      </c>
      <c r="F28">
        <v>1</v>
      </c>
      <c r="G28">
        <v>1</v>
      </c>
      <c r="H28">
        <v>2</v>
      </c>
      <c r="I28" t="s">
        <v>488</v>
      </c>
      <c r="J28" t="s">
        <v>489</v>
      </c>
      <c r="K28" t="s">
        <v>490</v>
      </c>
      <c r="L28">
        <v>1368</v>
      </c>
      <c r="N28">
        <v>1011</v>
      </c>
      <c r="O28" t="s">
        <v>472</v>
      </c>
      <c r="P28" t="s">
        <v>472</v>
      </c>
      <c r="Q28">
        <v>1</v>
      </c>
      <c r="W28">
        <v>0</v>
      </c>
      <c r="X28">
        <v>-1588809239</v>
      </c>
      <c r="Y28">
        <v>3.42</v>
      </c>
      <c r="AA28">
        <v>0</v>
      </c>
      <c r="AB28">
        <v>39.86</v>
      </c>
      <c r="AC28">
        <v>0</v>
      </c>
      <c r="AD28">
        <v>0</v>
      </c>
      <c r="AE28">
        <v>0</v>
      </c>
      <c r="AF28">
        <v>5.59</v>
      </c>
      <c r="AG28">
        <v>0</v>
      </c>
      <c r="AH28">
        <v>0</v>
      </c>
      <c r="AI28">
        <v>1</v>
      </c>
      <c r="AJ28">
        <v>7.13</v>
      </c>
      <c r="AK28">
        <v>1</v>
      </c>
      <c r="AL28">
        <v>1</v>
      </c>
      <c r="AN28">
        <v>0</v>
      </c>
      <c r="AO28">
        <v>1</v>
      </c>
      <c r="AP28">
        <v>0</v>
      </c>
      <c r="AQ28">
        <v>0</v>
      </c>
      <c r="AR28">
        <v>0</v>
      </c>
      <c r="AS28" t="s">
        <v>6</v>
      </c>
      <c r="AT28">
        <v>3.42</v>
      </c>
      <c r="AU28" t="s">
        <v>6</v>
      </c>
      <c r="AV28">
        <v>0</v>
      </c>
      <c r="AW28">
        <v>2</v>
      </c>
      <c r="AX28">
        <v>16687953</v>
      </c>
      <c r="AY28">
        <v>1</v>
      </c>
      <c r="AZ28">
        <v>0</v>
      </c>
      <c r="BA28">
        <v>31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Y28*Source!I35</f>
        <v>1.1491200000000001</v>
      </c>
      <c r="CY28">
        <f>AB28</f>
        <v>39.86</v>
      </c>
      <c r="CZ28">
        <f>AF28</f>
        <v>5.59</v>
      </c>
      <c r="DA28">
        <f>AJ28</f>
        <v>7.13</v>
      </c>
      <c r="DB28">
        <v>0</v>
      </c>
    </row>
    <row r="29" spans="1:106" x14ac:dyDescent="0.2">
      <c r="A29">
        <f>ROW(Source!A35)</f>
        <v>35</v>
      </c>
      <c r="B29">
        <v>16687824</v>
      </c>
      <c r="C29">
        <v>16687947</v>
      </c>
      <c r="D29">
        <v>15203211</v>
      </c>
      <c r="E29">
        <v>1</v>
      </c>
      <c r="F29">
        <v>1</v>
      </c>
      <c r="G29">
        <v>1</v>
      </c>
      <c r="H29">
        <v>3</v>
      </c>
      <c r="I29" t="s">
        <v>49</v>
      </c>
      <c r="J29" t="s">
        <v>52</v>
      </c>
      <c r="K29" t="s">
        <v>50</v>
      </c>
      <c r="L29">
        <v>1346</v>
      </c>
      <c r="N29">
        <v>1009</v>
      </c>
      <c r="O29" t="s">
        <v>51</v>
      </c>
      <c r="P29" t="s">
        <v>51</v>
      </c>
      <c r="Q29">
        <v>1</v>
      </c>
      <c r="W29">
        <v>0</v>
      </c>
      <c r="X29">
        <v>1453462043</v>
      </c>
      <c r="Y29">
        <v>16.100000000000001</v>
      </c>
      <c r="AA29">
        <v>107.59</v>
      </c>
      <c r="AB29">
        <v>0</v>
      </c>
      <c r="AC29">
        <v>0</v>
      </c>
      <c r="AD29">
        <v>0</v>
      </c>
      <c r="AE29">
        <v>15.09</v>
      </c>
      <c r="AF29">
        <v>0</v>
      </c>
      <c r="AG29">
        <v>0</v>
      </c>
      <c r="AH29">
        <v>0</v>
      </c>
      <c r="AI29">
        <v>7.13</v>
      </c>
      <c r="AJ29">
        <v>1</v>
      </c>
      <c r="AK29">
        <v>1</v>
      </c>
      <c r="AL29">
        <v>1</v>
      </c>
      <c r="AN29">
        <v>0</v>
      </c>
      <c r="AO29">
        <v>0</v>
      </c>
      <c r="AP29">
        <v>0</v>
      </c>
      <c r="AQ29">
        <v>0</v>
      </c>
      <c r="AR29">
        <v>0</v>
      </c>
      <c r="AS29" t="s">
        <v>6</v>
      </c>
      <c r="AT29">
        <v>16.100000000000001</v>
      </c>
      <c r="AU29" t="s">
        <v>6</v>
      </c>
      <c r="AV29">
        <v>0</v>
      </c>
      <c r="AW29">
        <v>1</v>
      </c>
      <c r="AX29">
        <v>-1</v>
      </c>
      <c r="AY29">
        <v>0</v>
      </c>
      <c r="AZ29">
        <v>0</v>
      </c>
      <c r="BA29" t="s">
        <v>6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Y29*Source!I35</f>
        <v>5.4096000000000011</v>
      </c>
      <c r="CY29">
        <f>AA29</f>
        <v>107.59</v>
      </c>
      <c r="CZ29">
        <f>AE29</f>
        <v>15.09</v>
      </c>
      <c r="DA29">
        <f>AI29</f>
        <v>7.13</v>
      </c>
      <c r="DB29">
        <v>0</v>
      </c>
    </row>
    <row r="30" spans="1:106" x14ac:dyDescent="0.2">
      <c r="A30">
        <f>ROW(Source!A35)</f>
        <v>35</v>
      </c>
      <c r="B30">
        <v>16687824</v>
      </c>
      <c r="C30">
        <v>16687947</v>
      </c>
      <c r="D30">
        <v>15203663</v>
      </c>
      <c r="E30">
        <v>1</v>
      </c>
      <c r="F30">
        <v>1</v>
      </c>
      <c r="G30">
        <v>1</v>
      </c>
      <c r="H30">
        <v>3</v>
      </c>
      <c r="I30" t="s">
        <v>44</v>
      </c>
      <c r="J30" t="s">
        <v>47</v>
      </c>
      <c r="K30" t="s">
        <v>45</v>
      </c>
      <c r="L30">
        <v>1348</v>
      </c>
      <c r="N30">
        <v>1009</v>
      </c>
      <c r="O30" t="s">
        <v>46</v>
      </c>
      <c r="P30" t="s">
        <v>46</v>
      </c>
      <c r="Q30">
        <v>1000</v>
      </c>
      <c r="W30">
        <v>1</v>
      </c>
      <c r="X30">
        <v>344500605</v>
      </c>
      <c r="Y30">
        <v>-1.61E-2</v>
      </c>
      <c r="AA30">
        <v>130921.06</v>
      </c>
      <c r="AB30">
        <v>0</v>
      </c>
      <c r="AC30">
        <v>0</v>
      </c>
      <c r="AD30">
        <v>0</v>
      </c>
      <c r="AE30">
        <v>18362</v>
      </c>
      <c r="AF30">
        <v>0</v>
      </c>
      <c r="AG30">
        <v>0</v>
      </c>
      <c r="AH30">
        <v>0</v>
      </c>
      <c r="AI30">
        <v>7.13</v>
      </c>
      <c r="AJ30">
        <v>1</v>
      </c>
      <c r="AK30">
        <v>1</v>
      </c>
      <c r="AL30">
        <v>1</v>
      </c>
      <c r="AN30">
        <v>0</v>
      </c>
      <c r="AO30">
        <v>1</v>
      </c>
      <c r="AP30">
        <v>0</v>
      </c>
      <c r="AQ30">
        <v>0</v>
      </c>
      <c r="AR30">
        <v>0</v>
      </c>
      <c r="AS30" t="s">
        <v>6</v>
      </c>
      <c r="AT30">
        <v>-1.61E-2</v>
      </c>
      <c r="AU30" t="s">
        <v>6</v>
      </c>
      <c r="AV30">
        <v>0</v>
      </c>
      <c r="AW30">
        <v>2</v>
      </c>
      <c r="AX30">
        <v>16687954</v>
      </c>
      <c r="AY30">
        <v>1</v>
      </c>
      <c r="AZ30">
        <v>6144</v>
      </c>
      <c r="BA30">
        <v>32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Y30*Source!I35</f>
        <v>-5.4096000000000005E-3</v>
      </c>
      <c r="CY30">
        <f>AA30</f>
        <v>130921.06</v>
      </c>
      <c r="CZ30">
        <f>AE30</f>
        <v>18362</v>
      </c>
      <c r="DA30">
        <f>AI30</f>
        <v>7.13</v>
      </c>
      <c r="DB30">
        <v>0</v>
      </c>
    </row>
    <row r="31" spans="1:106" x14ac:dyDescent="0.2">
      <c r="A31">
        <f>ROW(Source!A40)</f>
        <v>40</v>
      </c>
      <c r="B31">
        <v>16687810</v>
      </c>
      <c r="C31">
        <v>16687955</v>
      </c>
      <c r="D31">
        <v>15436014</v>
      </c>
      <c r="E31">
        <v>1</v>
      </c>
      <c r="F31">
        <v>1</v>
      </c>
      <c r="G31">
        <v>1</v>
      </c>
      <c r="H31">
        <v>1</v>
      </c>
      <c r="I31" t="s">
        <v>491</v>
      </c>
      <c r="J31" t="s">
        <v>6</v>
      </c>
      <c r="K31" t="s">
        <v>492</v>
      </c>
      <c r="L31">
        <v>1191</v>
      </c>
      <c r="N31">
        <v>1013</v>
      </c>
      <c r="O31" t="s">
        <v>466</v>
      </c>
      <c r="P31" t="s">
        <v>466</v>
      </c>
      <c r="Q31">
        <v>1</v>
      </c>
      <c r="W31">
        <v>0</v>
      </c>
      <c r="X31">
        <v>-784637506</v>
      </c>
      <c r="Y31">
        <v>17.16</v>
      </c>
      <c r="AA31">
        <v>0</v>
      </c>
      <c r="AB31">
        <v>0</v>
      </c>
      <c r="AC31">
        <v>0</v>
      </c>
      <c r="AD31">
        <v>8.74</v>
      </c>
      <c r="AE31">
        <v>0</v>
      </c>
      <c r="AF31">
        <v>0</v>
      </c>
      <c r="AG31">
        <v>0</v>
      </c>
      <c r="AH31">
        <v>8.74</v>
      </c>
      <c r="AI31">
        <v>1</v>
      </c>
      <c r="AJ31">
        <v>1</v>
      </c>
      <c r="AK31">
        <v>1</v>
      </c>
      <c r="AL31">
        <v>1</v>
      </c>
      <c r="AN31">
        <v>0</v>
      </c>
      <c r="AO31">
        <v>1</v>
      </c>
      <c r="AP31">
        <v>0</v>
      </c>
      <c r="AQ31">
        <v>0</v>
      </c>
      <c r="AR31">
        <v>0</v>
      </c>
      <c r="AS31" t="s">
        <v>6</v>
      </c>
      <c r="AT31">
        <v>17.16</v>
      </c>
      <c r="AU31" t="s">
        <v>6</v>
      </c>
      <c r="AV31">
        <v>1</v>
      </c>
      <c r="AW31">
        <v>2</v>
      </c>
      <c r="AX31">
        <v>16687965</v>
      </c>
      <c r="AY31">
        <v>1</v>
      </c>
      <c r="AZ31">
        <v>0</v>
      </c>
      <c r="BA31">
        <v>33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Y31*Source!I40</f>
        <v>5.7657600000000002</v>
      </c>
      <c r="CY31">
        <f>AD31</f>
        <v>8.74</v>
      </c>
      <c r="CZ31">
        <f>AH31</f>
        <v>8.74</v>
      </c>
      <c r="DA31">
        <f>AL31</f>
        <v>1</v>
      </c>
      <c r="DB31">
        <v>0</v>
      </c>
    </row>
    <row r="32" spans="1:106" x14ac:dyDescent="0.2">
      <c r="A32">
        <f>ROW(Source!A40)</f>
        <v>40</v>
      </c>
      <c r="B32">
        <v>16687810</v>
      </c>
      <c r="C32">
        <v>16687955</v>
      </c>
      <c r="D32">
        <v>15430395</v>
      </c>
      <c r="E32">
        <v>1</v>
      </c>
      <c r="F32">
        <v>1</v>
      </c>
      <c r="G32">
        <v>1</v>
      </c>
      <c r="H32">
        <v>1</v>
      </c>
      <c r="I32" t="s">
        <v>467</v>
      </c>
      <c r="J32" t="s">
        <v>6</v>
      </c>
      <c r="K32" t="s">
        <v>468</v>
      </c>
      <c r="L32">
        <v>1191</v>
      </c>
      <c r="N32">
        <v>1013</v>
      </c>
      <c r="O32" t="s">
        <v>466</v>
      </c>
      <c r="P32" t="s">
        <v>466</v>
      </c>
      <c r="Q32">
        <v>1</v>
      </c>
      <c r="W32">
        <v>0</v>
      </c>
      <c r="X32">
        <v>-1417349443</v>
      </c>
      <c r="Y32">
        <v>0.04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1</v>
      </c>
      <c r="AJ32">
        <v>1</v>
      </c>
      <c r="AK32">
        <v>1</v>
      </c>
      <c r="AL32">
        <v>1</v>
      </c>
      <c r="AN32">
        <v>0</v>
      </c>
      <c r="AO32">
        <v>1</v>
      </c>
      <c r="AP32">
        <v>0</v>
      </c>
      <c r="AQ32">
        <v>0</v>
      </c>
      <c r="AR32">
        <v>0</v>
      </c>
      <c r="AS32" t="s">
        <v>6</v>
      </c>
      <c r="AT32">
        <v>0.04</v>
      </c>
      <c r="AU32" t="s">
        <v>6</v>
      </c>
      <c r="AV32">
        <v>2</v>
      </c>
      <c r="AW32">
        <v>2</v>
      </c>
      <c r="AX32">
        <v>16687966</v>
      </c>
      <c r="AY32">
        <v>1</v>
      </c>
      <c r="AZ32">
        <v>0</v>
      </c>
      <c r="BA32">
        <v>34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Y32*Source!I40</f>
        <v>1.3440000000000001E-2</v>
      </c>
      <c r="CY32">
        <f>AD32</f>
        <v>0</v>
      </c>
      <c r="CZ32">
        <f>AH32</f>
        <v>0</v>
      </c>
      <c r="DA32">
        <f>AL32</f>
        <v>1</v>
      </c>
      <c r="DB32">
        <v>0</v>
      </c>
    </row>
    <row r="33" spans="1:106" x14ac:dyDescent="0.2">
      <c r="A33">
        <f>ROW(Source!A40)</f>
        <v>40</v>
      </c>
      <c r="B33">
        <v>16687810</v>
      </c>
      <c r="C33">
        <v>16687955</v>
      </c>
      <c r="D33">
        <v>15247878</v>
      </c>
      <c r="E33">
        <v>1</v>
      </c>
      <c r="F33">
        <v>1</v>
      </c>
      <c r="G33">
        <v>1</v>
      </c>
      <c r="H33">
        <v>2</v>
      </c>
      <c r="I33" t="s">
        <v>479</v>
      </c>
      <c r="J33" t="s">
        <v>480</v>
      </c>
      <c r="K33" t="s">
        <v>481</v>
      </c>
      <c r="L33">
        <v>1368</v>
      </c>
      <c r="N33">
        <v>1011</v>
      </c>
      <c r="O33" t="s">
        <v>472</v>
      </c>
      <c r="P33" t="s">
        <v>472</v>
      </c>
      <c r="Q33">
        <v>1</v>
      </c>
      <c r="W33">
        <v>0</v>
      </c>
      <c r="X33">
        <v>1047452784</v>
      </c>
      <c r="Y33">
        <v>0.1</v>
      </c>
      <c r="AA33">
        <v>0</v>
      </c>
      <c r="AB33">
        <v>1.7</v>
      </c>
      <c r="AC33">
        <v>0</v>
      </c>
      <c r="AD33">
        <v>0</v>
      </c>
      <c r="AE33">
        <v>0</v>
      </c>
      <c r="AF33">
        <v>1.7</v>
      </c>
      <c r="AG33">
        <v>0</v>
      </c>
      <c r="AH33">
        <v>0</v>
      </c>
      <c r="AI33">
        <v>1</v>
      </c>
      <c r="AJ33">
        <v>1</v>
      </c>
      <c r="AK33">
        <v>1</v>
      </c>
      <c r="AL33">
        <v>1</v>
      </c>
      <c r="AN33">
        <v>0</v>
      </c>
      <c r="AO33">
        <v>1</v>
      </c>
      <c r="AP33">
        <v>0</v>
      </c>
      <c r="AQ33">
        <v>0</v>
      </c>
      <c r="AR33">
        <v>0</v>
      </c>
      <c r="AS33" t="s">
        <v>6</v>
      </c>
      <c r="AT33">
        <v>0.1</v>
      </c>
      <c r="AU33" t="s">
        <v>6</v>
      </c>
      <c r="AV33">
        <v>0</v>
      </c>
      <c r="AW33">
        <v>2</v>
      </c>
      <c r="AX33">
        <v>16687967</v>
      </c>
      <c r="AY33">
        <v>1</v>
      </c>
      <c r="AZ33">
        <v>0</v>
      </c>
      <c r="BA33">
        <v>35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Y33*Source!I40</f>
        <v>3.3600000000000005E-2</v>
      </c>
      <c r="CY33">
        <f>AB33</f>
        <v>1.7</v>
      </c>
      <c r="CZ33">
        <f>AF33</f>
        <v>1.7</v>
      </c>
      <c r="DA33">
        <f>AJ33</f>
        <v>1</v>
      </c>
      <c r="DB33">
        <v>0</v>
      </c>
    </row>
    <row r="34" spans="1:106" x14ac:dyDescent="0.2">
      <c r="A34">
        <f>ROW(Source!A40)</f>
        <v>40</v>
      </c>
      <c r="B34">
        <v>16687810</v>
      </c>
      <c r="C34">
        <v>16687955</v>
      </c>
      <c r="D34">
        <v>15249073</v>
      </c>
      <c r="E34">
        <v>1</v>
      </c>
      <c r="F34">
        <v>1</v>
      </c>
      <c r="G34">
        <v>1</v>
      </c>
      <c r="H34">
        <v>2</v>
      </c>
      <c r="I34" t="s">
        <v>482</v>
      </c>
      <c r="J34" t="s">
        <v>483</v>
      </c>
      <c r="K34" t="s">
        <v>484</v>
      </c>
      <c r="L34">
        <v>1368</v>
      </c>
      <c r="N34">
        <v>1011</v>
      </c>
      <c r="O34" t="s">
        <v>472</v>
      </c>
      <c r="P34" t="s">
        <v>472</v>
      </c>
      <c r="Q34">
        <v>1</v>
      </c>
      <c r="W34">
        <v>0</v>
      </c>
      <c r="X34">
        <v>1372534845</v>
      </c>
      <c r="Y34">
        <v>0.04</v>
      </c>
      <c r="AA34">
        <v>0</v>
      </c>
      <c r="AB34">
        <v>65.709999999999994</v>
      </c>
      <c r="AC34">
        <v>11.6</v>
      </c>
      <c r="AD34">
        <v>0</v>
      </c>
      <c r="AE34">
        <v>0</v>
      </c>
      <c r="AF34">
        <v>65.709999999999994</v>
      </c>
      <c r="AG34">
        <v>11.6</v>
      </c>
      <c r="AH34">
        <v>0</v>
      </c>
      <c r="AI34">
        <v>1</v>
      </c>
      <c r="AJ34">
        <v>1</v>
      </c>
      <c r="AK34">
        <v>1</v>
      </c>
      <c r="AL34">
        <v>1</v>
      </c>
      <c r="AN34">
        <v>0</v>
      </c>
      <c r="AO34">
        <v>1</v>
      </c>
      <c r="AP34">
        <v>0</v>
      </c>
      <c r="AQ34">
        <v>0</v>
      </c>
      <c r="AR34">
        <v>0</v>
      </c>
      <c r="AS34" t="s">
        <v>6</v>
      </c>
      <c r="AT34">
        <v>0.04</v>
      </c>
      <c r="AU34" t="s">
        <v>6</v>
      </c>
      <c r="AV34">
        <v>0</v>
      </c>
      <c r="AW34">
        <v>2</v>
      </c>
      <c r="AX34">
        <v>16687968</v>
      </c>
      <c r="AY34">
        <v>1</v>
      </c>
      <c r="AZ34">
        <v>0</v>
      </c>
      <c r="BA34">
        <v>36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Y34*Source!I40</f>
        <v>1.3440000000000001E-2</v>
      </c>
      <c r="CY34">
        <f>AB34</f>
        <v>65.709999999999994</v>
      </c>
      <c r="CZ34">
        <f>AF34</f>
        <v>65.709999999999994</v>
      </c>
      <c r="DA34">
        <f>AJ34</f>
        <v>1</v>
      </c>
      <c r="DB34">
        <v>0</v>
      </c>
    </row>
    <row r="35" spans="1:106" x14ac:dyDescent="0.2">
      <c r="A35">
        <f>ROW(Source!A40)</f>
        <v>40</v>
      </c>
      <c r="B35">
        <v>16687810</v>
      </c>
      <c r="C35">
        <v>16687955</v>
      </c>
      <c r="D35">
        <v>15171018</v>
      </c>
      <c r="E35">
        <v>1</v>
      </c>
      <c r="F35">
        <v>1</v>
      </c>
      <c r="G35">
        <v>1</v>
      </c>
      <c r="H35">
        <v>3</v>
      </c>
      <c r="I35" t="s">
        <v>493</v>
      </c>
      <c r="J35" t="s">
        <v>494</v>
      </c>
      <c r="K35" t="s">
        <v>495</v>
      </c>
      <c r="L35">
        <v>1346</v>
      </c>
      <c r="N35">
        <v>1009</v>
      </c>
      <c r="O35" t="s">
        <v>51</v>
      </c>
      <c r="P35" t="s">
        <v>51</v>
      </c>
      <c r="Q35">
        <v>1</v>
      </c>
      <c r="W35">
        <v>0</v>
      </c>
      <c r="X35">
        <v>813963326</v>
      </c>
      <c r="Y35">
        <v>0.01</v>
      </c>
      <c r="AA35">
        <v>1.82</v>
      </c>
      <c r="AB35">
        <v>0</v>
      </c>
      <c r="AC35">
        <v>0</v>
      </c>
      <c r="AD35">
        <v>0</v>
      </c>
      <c r="AE35">
        <v>1.82</v>
      </c>
      <c r="AF35">
        <v>0</v>
      </c>
      <c r="AG35">
        <v>0</v>
      </c>
      <c r="AH35">
        <v>0</v>
      </c>
      <c r="AI35">
        <v>1</v>
      </c>
      <c r="AJ35">
        <v>1</v>
      </c>
      <c r="AK35">
        <v>1</v>
      </c>
      <c r="AL35">
        <v>1</v>
      </c>
      <c r="AN35">
        <v>0</v>
      </c>
      <c r="AO35">
        <v>1</v>
      </c>
      <c r="AP35">
        <v>0</v>
      </c>
      <c r="AQ35">
        <v>0</v>
      </c>
      <c r="AR35">
        <v>0</v>
      </c>
      <c r="AS35" t="s">
        <v>6</v>
      </c>
      <c r="AT35">
        <v>0.01</v>
      </c>
      <c r="AU35" t="s">
        <v>6</v>
      </c>
      <c r="AV35">
        <v>0</v>
      </c>
      <c r="AW35">
        <v>2</v>
      </c>
      <c r="AX35">
        <v>16687969</v>
      </c>
      <c r="AY35">
        <v>1</v>
      </c>
      <c r="AZ35">
        <v>0</v>
      </c>
      <c r="BA35">
        <v>37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Y35*Source!I40</f>
        <v>3.3600000000000001E-3</v>
      </c>
      <c r="CY35">
        <f>AA35</f>
        <v>1.82</v>
      </c>
      <c r="CZ35">
        <f>AE35</f>
        <v>1.82</v>
      </c>
      <c r="DA35">
        <f>AI35</f>
        <v>1</v>
      </c>
      <c r="DB35">
        <v>0</v>
      </c>
    </row>
    <row r="36" spans="1:106" x14ac:dyDescent="0.2">
      <c r="A36">
        <f>ROW(Source!A40)</f>
        <v>40</v>
      </c>
      <c r="B36">
        <v>16687810</v>
      </c>
      <c r="C36">
        <v>16687955</v>
      </c>
      <c r="D36">
        <v>15171150</v>
      </c>
      <c r="E36">
        <v>1</v>
      </c>
      <c r="F36">
        <v>1</v>
      </c>
      <c r="G36">
        <v>1</v>
      </c>
      <c r="H36">
        <v>3</v>
      </c>
      <c r="I36" t="s">
        <v>496</v>
      </c>
      <c r="J36" t="s">
        <v>497</v>
      </c>
      <c r="K36" t="s">
        <v>498</v>
      </c>
      <c r="L36">
        <v>1348</v>
      </c>
      <c r="N36">
        <v>1009</v>
      </c>
      <c r="O36" t="s">
        <v>46</v>
      </c>
      <c r="P36" t="s">
        <v>46</v>
      </c>
      <c r="Q36">
        <v>1000</v>
      </c>
      <c r="W36">
        <v>0</v>
      </c>
      <c r="X36">
        <v>-806119104</v>
      </c>
      <c r="Y36">
        <v>1.4500000000000001E-2</v>
      </c>
      <c r="AA36">
        <v>2734.6</v>
      </c>
      <c r="AB36">
        <v>0</v>
      </c>
      <c r="AC36">
        <v>0</v>
      </c>
      <c r="AD36">
        <v>0</v>
      </c>
      <c r="AE36">
        <v>2734.6</v>
      </c>
      <c r="AF36">
        <v>0</v>
      </c>
      <c r="AG36">
        <v>0</v>
      </c>
      <c r="AH36">
        <v>0</v>
      </c>
      <c r="AI36">
        <v>1</v>
      </c>
      <c r="AJ36">
        <v>1</v>
      </c>
      <c r="AK36">
        <v>1</v>
      </c>
      <c r="AL36">
        <v>1</v>
      </c>
      <c r="AN36">
        <v>0</v>
      </c>
      <c r="AO36">
        <v>1</v>
      </c>
      <c r="AP36">
        <v>0</v>
      </c>
      <c r="AQ36">
        <v>0</v>
      </c>
      <c r="AR36">
        <v>0</v>
      </c>
      <c r="AS36" t="s">
        <v>6</v>
      </c>
      <c r="AT36">
        <v>1.4500000000000001E-2</v>
      </c>
      <c r="AU36" t="s">
        <v>6</v>
      </c>
      <c r="AV36">
        <v>0</v>
      </c>
      <c r="AW36">
        <v>2</v>
      </c>
      <c r="AX36">
        <v>16687970</v>
      </c>
      <c r="AY36">
        <v>1</v>
      </c>
      <c r="AZ36">
        <v>0</v>
      </c>
      <c r="BA36">
        <v>38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Y36*Source!I40</f>
        <v>4.8720000000000005E-3</v>
      </c>
      <c r="CY36">
        <f>AA36</f>
        <v>2734.6</v>
      </c>
      <c r="CZ36">
        <f>AE36</f>
        <v>2734.6</v>
      </c>
      <c r="DA36">
        <f>AI36</f>
        <v>1</v>
      </c>
      <c r="DB36">
        <v>0</v>
      </c>
    </row>
    <row r="37" spans="1:106" x14ac:dyDescent="0.2">
      <c r="A37">
        <f>ROW(Source!A40)</f>
        <v>40</v>
      </c>
      <c r="B37">
        <v>16687810</v>
      </c>
      <c r="C37">
        <v>16687955</v>
      </c>
      <c r="D37">
        <v>15171907</v>
      </c>
      <c r="E37">
        <v>1</v>
      </c>
      <c r="F37">
        <v>1</v>
      </c>
      <c r="G37">
        <v>1</v>
      </c>
      <c r="H37">
        <v>3</v>
      </c>
      <c r="I37" t="s">
        <v>499</v>
      </c>
      <c r="J37" t="s">
        <v>500</v>
      </c>
      <c r="K37" t="s">
        <v>501</v>
      </c>
      <c r="L37">
        <v>1339</v>
      </c>
      <c r="N37">
        <v>1007</v>
      </c>
      <c r="O37" t="s">
        <v>96</v>
      </c>
      <c r="P37" t="s">
        <v>96</v>
      </c>
      <c r="Q37">
        <v>1</v>
      </c>
      <c r="W37">
        <v>0</v>
      </c>
      <c r="X37">
        <v>1795918813</v>
      </c>
      <c r="Y37">
        <v>3.0000000000000001E-3</v>
      </c>
      <c r="AA37">
        <v>74.58</v>
      </c>
      <c r="AB37">
        <v>0</v>
      </c>
      <c r="AC37">
        <v>0</v>
      </c>
      <c r="AD37">
        <v>0</v>
      </c>
      <c r="AE37">
        <v>74.58</v>
      </c>
      <c r="AF37">
        <v>0</v>
      </c>
      <c r="AG37">
        <v>0</v>
      </c>
      <c r="AH37">
        <v>0</v>
      </c>
      <c r="AI37">
        <v>1</v>
      </c>
      <c r="AJ37">
        <v>1</v>
      </c>
      <c r="AK37">
        <v>1</v>
      </c>
      <c r="AL37">
        <v>1</v>
      </c>
      <c r="AN37">
        <v>0</v>
      </c>
      <c r="AO37">
        <v>1</v>
      </c>
      <c r="AP37">
        <v>0</v>
      </c>
      <c r="AQ37">
        <v>0</v>
      </c>
      <c r="AR37">
        <v>0</v>
      </c>
      <c r="AS37" t="s">
        <v>6</v>
      </c>
      <c r="AT37">
        <v>3.0000000000000001E-3</v>
      </c>
      <c r="AU37" t="s">
        <v>6</v>
      </c>
      <c r="AV37">
        <v>0</v>
      </c>
      <c r="AW37">
        <v>2</v>
      </c>
      <c r="AX37">
        <v>16687971</v>
      </c>
      <c r="AY37">
        <v>1</v>
      </c>
      <c r="AZ37">
        <v>0</v>
      </c>
      <c r="BA37">
        <v>39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Y37*Source!I40</f>
        <v>1.008E-3</v>
      </c>
      <c r="CY37">
        <f>AA37</f>
        <v>74.58</v>
      </c>
      <c r="CZ37">
        <f>AE37</f>
        <v>74.58</v>
      </c>
      <c r="DA37">
        <f>AI37</f>
        <v>1</v>
      </c>
      <c r="DB37">
        <v>0</v>
      </c>
    </row>
    <row r="38" spans="1:106" x14ac:dyDescent="0.2">
      <c r="A38">
        <f>ROW(Source!A40)</f>
        <v>40</v>
      </c>
      <c r="B38">
        <v>16687810</v>
      </c>
      <c r="C38">
        <v>16687955</v>
      </c>
      <c r="D38">
        <v>15163051</v>
      </c>
      <c r="E38">
        <v>17</v>
      </c>
      <c r="F38">
        <v>1</v>
      </c>
      <c r="G38">
        <v>1</v>
      </c>
      <c r="H38">
        <v>3</v>
      </c>
      <c r="I38" t="s">
        <v>58</v>
      </c>
      <c r="J38" t="s">
        <v>6</v>
      </c>
      <c r="K38" t="s">
        <v>59</v>
      </c>
      <c r="L38">
        <v>1348</v>
      </c>
      <c r="N38">
        <v>1009</v>
      </c>
      <c r="O38" t="s">
        <v>46</v>
      </c>
      <c r="P38" t="s">
        <v>46</v>
      </c>
      <c r="Q38">
        <v>1000</v>
      </c>
      <c r="W38">
        <v>0</v>
      </c>
      <c r="X38">
        <v>-2007682757</v>
      </c>
      <c r="Y38">
        <v>1.4E-2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1</v>
      </c>
      <c r="AJ38">
        <v>1</v>
      </c>
      <c r="AK38">
        <v>1</v>
      </c>
      <c r="AL38">
        <v>1</v>
      </c>
      <c r="AN38">
        <v>0</v>
      </c>
      <c r="AO38">
        <v>0</v>
      </c>
      <c r="AP38">
        <v>0</v>
      </c>
      <c r="AQ38">
        <v>0</v>
      </c>
      <c r="AR38">
        <v>0</v>
      </c>
      <c r="AS38" t="s">
        <v>6</v>
      </c>
      <c r="AT38">
        <v>1.4E-2</v>
      </c>
      <c r="AU38" t="s">
        <v>6</v>
      </c>
      <c r="AV38">
        <v>0</v>
      </c>
      <c r="AW38">
        <v>2</v>
      </c>
      <c r="AX38">
        <v>16687972</v>
      </c>
      <c r="AY38">
        <v>1</v>
      </c>
      <c r="AZ38">
        <v>0</v>
      </c>
      <c r="BA38">
        <v>40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Y38*Source!I40</f>
        <v>4.7040000000000007E-3</v>
      </c>
      <c r="CY38">
        <f>AA38</f>
        <v>0</v>
      </c>
      <c r="CZ38">
        <f>AE38</f>
        <v>0</v>
      </c>
      <c r="DA38">
        <f>AI38</f>
        <v>1</v>
      </c>
      <c r="DB38">
        <v>0</v>
      </c>
    </row>
    <row r="39" spans="1:106" x14ac:dyDescent="0.2">
      <c r="A39">
        <f>ROW(Source!A40)</f>
        <v>40</v>
      </c>
      <c r="B39">
        <v>16687810</v>
      </c>
      <c r="C39">
        <v>16687955</v>
      </c>
      <c r="D39">
        <v>15203427</v>
      </c>
      <c r="E39">
        <v>1</v>
      </c>
      <c r="F39">
        <v>1</v>
      </c>
      <c r="G39">
        <v>1</v>
      </c>
      <c r="H39">
        <v>3</v>
      </c>
      <c r="I39" t="s">
        <v>61</v>
      </c>
      <c r="J39" t="s">
        <v>63</v>
      </c>
      <c r="K39" t="s">
        <v>62</v>
      </c>
      <c r="L39">
        <v>1346</v>
      </c>
      <c r="N39">
        <v>1009</v>
      </c>
      <c r="O39" t="s">
        <v>51</v>
      </c>
      <c r="P39" t="s">
        <v>51</v>
      </c>
      <c r="Q39">
        <v>1</v>
      </c>
      <c r="W39">
        <v>0</v>
      </c>
      <c r="X39">
        <v>-1906556336</v>
      </c>
      <c r="Y39">
        <v>14</v>
      </c>
      <c r="AA39">
        <v>78.239999999999995</v>
      </c>
      <c r="AB39">
        <v>0</v>
      </c>
      <c r="AC39">
        <v>0</v>
      </c>
      <c r="AD39">
        <v>0</v>
      </c>
      <c r="AE39">
        <v>78.239999999999995</v>
      </c>
      <c r="AF39">
        <v>0</v>
      </c>
      <c r="AG39">
        <v>0</v>
      </c>
      <c r="AH39">
        <v>0</v>
      </c>
      <c r="AI39">
        <v>1</v>
      </c>
      <c r="AJ39">
        <v>1</v>
      </c>
      <c r="AK39">
        <v>1</v>
      </c>
      <c r="AL39">
        <v>1</v>
      </c>
      <c r="AN39">
        <v>0</v>
      </c>
      <c r="AO39">
        <v>0</v>
      </c>
      <c r="AP39">
        <v>0</v>
      </c>
      <c r="AQ39">
        <v>0</v>
      </c>
      <c r="AR39">
        <v>0</v>
      </c>
      <c r="AS39" t="s">
        <v>6</v>
      </c>
      <c r="AT39">
        <v>14</v>
      </c>
      <c r="AU39" t="s">
        <v>6</v>
      </c>
      <c r="AV39">
        <v>0</v>
      </c>
      <c r="AW39">
        <v>1</v>
      </c>
      <c r="AX39">
        <v>-1</v>
      </c>
      <c r="AY39">
        <v>0</v>
      </c>
      <c r="AZ39">
        <v>0</v>
      </c>
      <c r="BA39" t="s">
        <v>6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Y39*Source!I40</f>
        <v>4.7040000000000006</v>
      </c>
      <c r="CY39">
        <f>AA39</f>
        <v>78.239999999999995</v>
      </c>
      <c r="CZ39">
        <f>AE39</f>
        <v>78.239999999999995</v>
      </c>
      <c r="DA39">
        <f>AI39</f>
        <v>1</v>
      </c>
      <c r="DB39">
        <v>0</v>
      </c>
    </row>
    <row r="40" spans="1:106" x14ac:dyDescent="0.2">
      <c r="A40">
        <f>ROW(Source!A41)</f>
        <v>41</v>
      </c>
      <c r="B40">
        <v>16687824</v>
      </c>
      <c r="C40">
        <v>16687955</v>
      </c>
      <c r="D40">
        <v>15436014</v>
      </c>
      <c r="E40">
        <v>1</v>
      </c>
      <c r="F40">
        <v>1</v>
      </c>
      <c r="G40">
        <v>1</v>
      </c>
      <c r="H40">
        <v>1</v>
      </c>
      <c r="I40" t="s">
        <v>491</v>
      </c>
      <c r="J40" t="s">
        <v>6</v>
      </c>
      <c r="K40" t="s">
        <v>492</v>
      </c>
      <c r="L40">
        <v>1191</v>
      </c>
      <c r="N40">
        <v>1013</v>
      </c>
      <c r="O40" t="s">
        <v>466</v>
      </c>
      <c r="P40" t="s">
        <v>466</v>
      </c>
      <c r="Q40">
        <v>1</v>
      </c>
      <c r="W40">
        <v>0</v>
      </c>
      <c r="X40">
        <v>-784637506</v>
      </c>
      <c r="Y40">
        <v>17.16</v>
      </c>
      <c r="AA40">
        <v>0</v>
      </c>
      <c r="AB40">
        <v>0</v>
      </c>
      <c r="AC40">
        <v>0</v>
      </c>
      <c r="AD40">
        <v>62.32</v>
      </c>
      <c r="AE40">
        <v>0</v>
      </c>
      <c r="AF40">
        <v>0</v>
      </c>
      <c r="AG40">
        <v>0</v>
      </c>
      <c r="AH40">
        <v>8.74</v>
      </c>
      <c r="AI40">
        <v>1</v>
      </c>
      <c r="AJ40">
        <v>1</v>
      </c>
      <c r="AK40">
        <v>1</v>
      </c>
      <c r="AL40">
        <v>7.13</v>
      </c>
      <c r="AN40">
        <v>0</v>
      </c>
      <c r="AO40">
        <v>1</v>
      </c>
      <c r="AP40">
        <v>0</v>
      </c>
      <c r="AQ40">
        <v>0</v>
      </c>
      <c r="AR40">
        <v>0</v>
      </c>
      <c r="AS40" t="s">
        <v>6</v>
      </c>
      <c r="AT40">
        <v>17.16</v>
      </c>
      <c r="AU40" t="s">
        <v>6</v>
      </c>
      <c r="AV40">
        <v>1</v>
      </c>
      <c r="AW40">
        <v>2</v>
      </c>
      <c r="AX40">
        <v>16687965</v>
      </c>
      <c r="AY40">
        <v>1</v>
      </c>
      <c r="AZ40">
        <v>0</v>
      </c>
      <c r="BA40">
        <v>41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Y40*Source!I41</f>
        <v>5.7657600000000002</v>
      </c>
      <c r="CY40">
        <f>AD40</f>
        <v>62.32</v>
      </c>
      <c r="CZ40">
        <f>AH40</f>
        <v>8.74</v>
      </c>
      <c r="DA40">
        <f>AL40</f>
        <v>7.13</v>
      </c>
      <c r="DB40">
        <v>0</v>
      </c>
    </row>
    <row r="41" spans="1:106" x14ac:dyDescent="0.2">
      <c r="A41">
        <f>ROW(Source!A41)</f>
        <v>41</v>
      </c>
      <c r="B41">
        <v>16687824</v>
      </c>
      <c r="C41">
        <v>16687955</v>
      </c>
      <c r="D41">
        <v>15430395</v>
      </c>
      <c r="E41">
        <v>1</v>
      </c>
      <c r="F41">
        <v>1</v>
      </c>
      <c r="G41">
        <v>1</v>
      </c>
      <c r="H41">
        <v>1</v>
      </c>
      <c r="I41" t="s">
        <v>467</v>
      </c>
      <c r="J41" t="s">
        <v>6</v>
      </c>
      <c r="K41" t="s">
        <v>468</v>
      </c>
      <c r="L41">
        <v>1191</v>
      </c>
      <c r="N41">
        <v>1013</v>
      </c>
      <c r="O41" t="s">
        <v>466</v>
      </c>
      <c r="P41" t="s">
        <v>466</v>
      </c>
      <c r="Q41">
        <v>1</v>
      </c>
      <c r="W41">
        <v>0</v>
      </c>
      <c r="X41">
        <v>-1417349443</v>
      </c>
      <c r="Y41">
        <v>0.04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1</v>
      </c>
      <c r="AJ41">
        <v>1</v>
      </c>
      <c r="AK41">
        <v>7.13</v>
      </c>
      <c r="AL41">
        <v>1</v>
      </c>
      <c r="AN41">
        <v>0</v>
      </c>
      <c r="AO41">
        <v>1</v>
      </c>
      <c r="AP41">
        <v>0</v>
      </c>
      <c r="AQ41">
        <v>0</v>
      </c>
      <c r="AR41">
        <v>0</v>
      </c>
      <c r="AS41" t="s">
        <v>6</v>
      </c>
      <c r="AT41">
        <v>0.04</v>
      </c>
      <c r="AU41" t="s">
        <v>6</v>
      </c>
      <c r="AV41">
        <v>2</v>
      </c>
      <c r="AW41">
        <v>2</v>
      </c>
      <c r="AX41">
        <v>16687966</v>
      </c>
      <c r="AY41">
        <v>1</v>
      </c>
      <c r="AZ41">
        <v>0</v>
      </c>
      <c r="BA41">
        <v>42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Y41*Source!I41</f>
        <v>1.3440000000000001E-2</v>
      </c>
      <c r="CY41">
        <f>AD41</f>
        <v>0</v>
      </c>
      <c r="CZ41">
        <f>AH41</f>
        <v>0</v>
      </c>
      <c r="DA41">
        <f>AL41</f>
        <v>1</v>
      </c>
      <c r="DB41">
        <v>0</v>
      </c>
    </row>
    <row r="42" spans="1:106" x14ac:dyDescent="0.2">
      <c r="A42">
        <f>ROW(Source!A41)</f>
        <v>41</v>
      </c>
      <c r="B42">
        <v>16687824</v>
      </c>
      <c r="C42">
        <v>16687955</v>
      </c>
      <c r="D42">
        <v>15247878</v>
      </c>
      <c r="E42">
        <v>1</v>
      </c>
      <c r="F42">
        <v>1</v>
      </c>
      <c r="G42">
        <v>1</v>
      </c>
      <c r="H42">
        <v>2</v>
      </c>
      <c r="I42" t="s">
        <v>479</v>
      </c>
      <c r="J42" t="s">
        <v>480</v>
      </c>
      <c r="K42" t="s">
        <v>481</v>
      </c>
      <c r="L42">
        <v>1368</v>
      </c>
      <c r="N42">
        <v>1011</v>
      </c>
      <c r="O42" t="s">
        <v>472</v>
      </c>
      <c r="P42" t="s">
        <v>472</v>
      </c>
      <c r="Q42">
        <v>1</v>
      </c>
      <c r="W42">
        <v>0</v>
      </c>
      <c r="X42">
        <v>1047452784</v>
      </c>
      <c r="Y42">
        <v>0.1</v>
      </c>
      <c r="AA42">
        <v>0</v>
      </c>
      <c r="AB42">
        <v>12.12</v>
      </c>
      <c r="AC42">
        <v>0</v>
      </c>
      <c r="AD42">
        <v>0</v>
      </c>
      <c r="AE42">
        <v>0</v>
      </c>
      <c r="AF42">
        <v>1.7</v>
      </c>
      <c r="AG42">
        <v>0</v>
      </c>
      <c r="AH42">
        <v>0</v>
      </c>
      <c r="AI42">
        <v>1</v>
      </c>
      <c r="AJ42">
        <v>7.13</v>
      </c>
      <c r="AK42">
        <v>1</v>
      </c>
      <c r="AL42">
        <v>1</v>
      </c>
      <c r="AN42">
        <v>0</v>
      </c>
      <c r="AO42">
        <v>1</v>
      </c>
      <c r="AP42">
        <v>0</v>
      </c>
      <c r="AQ42">
        <v>0</v>
      </c>
      <c r="AR42">
        <v>0</v>
      </c>
      <c r="AS42" t="s">
        <v>6</v>
      </c>
      <c r="AT42">
        <v>0.1</v>
      </c>
      <c r="AU42" t="s">
        <v>6</v>
      </c>
      <c r="AV42">
        <v>0</v>
      </c>
      <c r="AW42">
        <v>2</v>
      </c>
      <c r="AX42">
        <v>16687967</v>
      </c>
      <c r="AY42">
        <v>1</v>
      </c>
      <c r="AZ42">
        <v>0</v>
      </c>
      <c r="BA42">
        <v>43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Y42*Source!I41</f>
        <v>3.3600000000000005E-2</v>
      </c>
      <c r="CY42">
        <f>AB42</f>
        <v>12.12</v>
      </c>
      <c r="CZ42">
        <f>AF42</f>
        <v>1.7</v>
      </c>
      <c r="DA42">
        <f>AJ42</f>
        <v>7.13</v>
      </c>
      <c r="DB42">
        <v>0</v>
      </c>
    </row>
    <row r="43" spans="1:106" x14ac:dyDescent="0.2">
      <c r="A43">
        <f>ROW(Source!A41)</f>
        <v>41</v>
      </c>
      <c r="B43">
        <v>16687824</v>
      </c>
      <c r="C43">
        <v>16687955</v>
      </c>
      <c r="D43">
        <v>15249073</v>
      </c>
      <c r="E43">
        <v>1</v>
      </c>
      <c r="F43">
        <v>1</v>
      </c>
      <c r="G43">
        <v>1</v>
      </c>
      <c r="H43">
        <v>2</v>
      </c>
      <c r="I43" t="s">
        <v>482</v>
      </c>
      <c r="J43" t="s">
        <v>483</v>
      </c>
      <c r="K43" t="s">
        <v>484</v>
      </c>
      <c r="L43">
        <v>1368</v>
      </c>
      <c r="N43">
        <v>1011</v>
      </c>
      <c r="O43" t="s">
        <v>472</v>
      </c>
      <c r="P43" t="s">
        <v>472</v>
      </c>
      <c r="Q43">
        <v>1</v>
      </c>
      <c r="W43">
        <v>0</v>
      </c>
      <c r="X43">
        <v>1372534845</v>
      </c>
      <c r="Y43">
        <v>0.04</v>
      </c>
      <c r="AA43">
        <v>0</v>
      </c>
      <c r="AB43">
        <v>468.51</v>
      </c>
      <c r="AC43">
        <v>11.6</v>
      </c>
      <c r="AD43">
        <v>0</v>
      </c>
      <c r="AE43">
        <v>0</v>
      </c>
      <c r="AF43">
        <v>65.709999999999994</v>
      </c>
      <c r="AG43">
        <v>11.6</v>
      </c>
      <c r="AH43">
        <v>0</v>
      </c>
      <c r="AI43">
        <v>1</v>
      </c>
      <c r="AJ43">
        <v>7.13</v>
      </c>
      <c r="AK43">
        <v>1</v>
      </c>
      <c r="AL43">
        <v>1</v>
      </c>
      <c r="AN43">
        <v>0</v>
      </c>
      <c r="AO43">
        <v>1</v>
      </c>
      <c r="AP43">
        <v>0</v>
      </c>
      <c r="AQ43">
        <v>0</v>
      </c>
      <c r="AR43">
        <v>0</v>
      </c>
      <c r="AS43" t="s">
        <v>6</v>
      </c>
      <c r="AT43">
        <v>0.04</v>
      </c>
      <c r="AU43" t="s">
        <v>6</v>
      </c>
      <c r="AV43">
        <v>0</v>
      </c>
      <c r="AW43">
        <v>2</v>
      </c>
      <c r="AX43">
        <v>16687968</v>
      </c>
      <c r="AY43">
        <v>1</v>
      </c>
      <c r="AZ43">
        <v>0</v>
      </c>
      <c r="BA43">
        <v>44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Y43*Source!I41</f>
        <v>1.3440000000000001E-2</v>
      </c>
      <c r="CY43">
        <f>AB43</f>
        <v>468.51</v>
      </c>
      <c r="CZ43">
        <f>AF43</f>
        <v>65.709999999999994</v>
      </c>
      <c r="DA43">
        <f>AJ43</f>
        <v>7.13</v>
      </c>
      <c r="DB43">
        <v>0</v>
      </c>
    </row>
    <row r="44" spans="1:106" x14ac:dyDescent="0.2">
      <c r="A44">
        <f>ROW(Source!A41)</f>
        <v>41</v>
      </c>
      <c r="B44">
        <v>16687824</v>
      </c>
      <c r="C44">
        <v>16687955</v>
      </c>
      <c r="D44">
        <v>15171018</v>
      </c>
      <c r="E44">
        <v>1</v>
      </c>
      <c r="F44">
        <v>1</v>
      </c>
      <c r="G44">
        <v>1</v>
      </c>
      <c r="H44">
        <v>3</v>
      </c>
      <c r="I44" t="s">
        <v>493</v>
      </c>
      <c r="J44" t="s">
        <v>494</v>
      </c>
      <c r="K44" t="s">
        <v>495</v>
      </c>
      <c r="L44">
        <v>1346</v>
      </c>
      <c r="N44">
        <v>1009</v>
      </c>
      <c r="O44" t="s">
        <v>51</v>
      </c>
      <c r="P44" t="s">
        <v>51</v>
      </c>
      <c r="Q44">
        <v>1</v>
      </c>
      <c r="W44">
        <v>0</v>
      </c>
      <c r="X44">
        <v>813963326</v>
      </c>
      <c r="Y44">
        <v>0.01</v>
      </c>
      <c r="AA44">
        <v>12.98</v>
      </c>
      <c r="AB44">
        <v>0</v>
      </c>
      <c r="AC44">
        <v>0</v>
      </c>
      <c r="AD44">
        <v>0</v>
      </c>
      <c r="AE44">
        <v>1.82</v>
      </c>
      <c r="AF44">
        <v>0</v>
      </c>
      <c r="AG44">
        <v>0</v>
      </c>
      <c r="AH44">
        <v>0</v>
      </c>
      <c r="AI44">
        <v>7.13</v>
      </c>
      <c r="AJ44">
        <v>1</v>
      </c>
      <c r="AK44">
        <v>1</v>
      </c>
      <c r="AL44">
        <v>1</v>
      </c>
      <c r="AN44">
        <v>0</v>
      </c>
      <c r="AO44">
        <v>1</v>
      </c>
      <c r="AP44">
        <v>0</v>
      </c>
      <c r="AQ44">
        <v>0</v>
      </c>
      <c r="AR44">
        <v>0</v>
      </c>
      <c r="AS44" t="s">
        <v>6</v>
      </c>
      <c r="AT44">
        <v>0.01</v>
      </c>
      <c r="AU44" t="s">
        <v>6</v>
      </c>
      <c r="AV44">
        <v>0</v>
      </c>
      <c r="AW44">
        <v>2</v>
      </c>
      <c r="AX44">
        <v>16687969</v>
      </c>
      <c r="AY44">
        <v>1</v>
      </c>
      <c r="AZ44">
        <v>0</v>
      </c>
      <c r="BA44">
        <v>45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Y44*Source!I41</f>
        <v>3.3600000000000001E-3</v>
      </c>
      <c r="CY44">
        <f>AA44</f>
        <v>12.98</v>
      </c>
      <c r="CZ44">
        <f>AE44</f>
        <v>1.82</v>
      </c>
      <c r="DA44">
        <f>AI44</f>
        <v>7.13</v>
      </c>
      <c r="DB44">
        <v>0</v>
      </c>
    </row>
    <row r="45" spans="1:106" x14ac:dyDescent="0.2">
      <c r="A45">
        <f>ROW(Source!A41)</f>
        <v>41</v>
      </c>
      <c r="B45">
        <v>16687824</v>
      </c>
      <c r="C45">
        <v>16687955</v>
      </c>
      <c r="D45">
        <v>15171150</v>
      </c>
      <c r="E45">
        <v>1</v>
      </c>
      <c r="F45">
        <v>1</v>
      </c>
      <c r="G45">
        <v>1</v>
      </c>
      <c r="H45">
        <v>3</v>
      </c>
      <c r="I45" t="s">
        <v>496</v>
      </c>
      <c r="J45" t="s">
        <v>497</v>
      </c>
      <c r="K45" t="s">
        <v>498</v>
      </c>
      <c r="L45">
        <v>1348</v>
      </c>
      <c r="N45">
        <v>1009</v>
      </c>
      <c r="O45" t="s">
        <v>46</v>
      </c>
      <c r="P45" t="s">
        <v>46</v>
      </c>
      <c r="Q45">
        <v>1000</v>
      </c>
      <c r="W45">
        <v>0</v>
      </c>
      <c r="X45">
        <v>-806119104</v>
      </c>
      <c r="Y45">
        <v>1.4500000000000001E-2</v>
      </c>
      <c r="AA45">
        <v>19497.7</v>
      </c>
      <c r="AB45">
        <v>0</v>
      </c>
      <c r="AC45">
        <v>0</v>
      </c>
      <c r="AD45">
        <v>0</v>
      </c>
      <c r="AE45">
        <v>2734.6</v>
      </c>
      <c r="AF45">
        <v>0</v>
      </c>
      <c r="AG45">
        <v>0</v>
      </c>
      <c r="AH45">
        <v>0</v>
      </c>
      <c r="AI45">
        <v>7.13</v>
      </c>
      <c r="AJ45">
        <v>1</v>
      </c>
      <c r="AK45">
        <v>1</v>
      </c>
      <c r="AL45">
        <v>1</v>
      </c>
      <c r="AN45">
        <v>0</v>
      </c>
      <c r="AO45">
        <v>1</v>
      </c>
      <c r="AP45">
        <v>0</v>
      </c>
      <c r="AQ45">
        <v>0</v>
      </c>
      <c r="AR45">
        <v>0</v>
      </c>
      <c r="AS45" t="s">
        <v>6</v>
      </c>
      <c r="AT45">
        <v>1.4500000000000001E-2</v>
      </c>
      <c r="AU45" t="s">
        <v>6</v>
      </c>
      <c r="AV45">
        <v>0</v>
      </c>
      <c r="AW45">
        <v>2</v>
      </c>
      <c r="AX45">
        <v>16687970</v>
      </c>
      <c r="AY45">
        <v>1</v>
      </c>
      <c r="AZ45">
        <v>0</v>
      </c>
      <c r="BA45">
        <v>46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Y45*Source!I41</f>
        <v>4.8720000000000005E-3</v>
      </c>
      <c r="CY45">
        <f>AA45</f>
        <v>19497.7</v>
      </c>
      <c r="CZ45">
        <f>AE45</f>
        <v>2734.6</v>
      </c>
      <c r="DA45">
        <f>AI45</f>
        <v>7.13</v>
      </c>
      <c r="DB45">
        <v>0</v>
      </c>
    </row>
    <row r="46" spans="1:106" x14ac:dyDescent="0.2">
      <c r="A46">
        <f>ROW(Source!A41)</f>
        <v>41</v>
      </c>
      <c r="B46">
        <v>16687824</v>
      </c>
      <c r="C46">
        <v>16687955</v>
      </c>
      <c r="D46">
        <v>15171907</v>
      </c>
      <c r="E46">
        <v>1</v>
      </c>
      <c r="F46">
        <v>1</v>
      </c>
      <c r="G46">
        <v>1</v>
      </c>
      <c r="H46">
        <v>3</v>
      </c>
      <c r="I46" t="s">
        <v>499</v>
      </c>
      <c r="J46" t="s">
        <v>500</v>
      </c>
      <c r="K46" t="s">
        <v>501</v>
      </c>
      <c r="L46">
        <v>1339</v>
      </c>
      <c r="N46">
        <v>1007</v>
      </c>
      <c r="O46" t="s">
        <v>96</v>
      </c>
      <c r="P46" t="s">
        <v>96</v>
      </c>
      <c r="Q46">
        <v>1</v>
      </c>
      <c r="W46">
        <v>0</v>
      </c>
      <c r="X46">
        <v>1795918813</v>
      </c>
      <c r="Y46">
        <v>3.0000000000000001E-3</v>
      </c>
      <c r="AA46">
        <v>531.76</v>
      </c>
      <c r="AB46">
        <v>0</v>
      </c>
      <c r="AC46">
        <v>0</v>
      </c>
      <c r="AD46">
        <v>0</v>
      </c>
      <c r="AE46">
        <v>74.58</v>
      </c>
      <c r="AF46">
        <v>0</v>
      </c>
      <c r="AG46">
        <v>0</v>
      </c>
      <c r="AH46">
        <v>0</v>
      </c>
      <c r="AI46">
        <v>7.13</v>
      </c>
      <c r="AJ46">
        <v>1</v>
      </c>
      <c r="AK46">
        <v>1</v>
      </c>
      <c r="AL46">
        <v>1</v>
      </c>
      <c r="AN46">
        <v>0</v>
      </c>
      <c r="AO46">
        <v>1</v>
      </c>
      <c r="AP46">
        <v>0</v>
      </c>
      <c r="AQ46">
        <v>0</v>
      </c>
      <c r="AR46">
        <v>0</v>
      </c>
      <c r="AS46" t="s">
        <v>6</v>
      </c>
      <c r="AT46">
        <v>3.0000000000000001E-3</v>
      </c>
      <c r="AU46" t="s">
        <v>6</v>
      </c>
      <c r="AV46">
        <v>0</v>
      </c>
      <c r="AW46">
        <v>2</v>
      </c>
      <c r="AX46">
        <v>16687971</v>
      </c>
      <c r="AY46">
        <v>1</v>
      </c>
      <c r="AZ46">
        <v>0</v>
      </c>
      <c r="BA46">
        <v>47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Y46*Source!I41</f>
        <v>1.008E-3</v>
      </c>
      <c r="CY46">
        <f>AA46</f>
        <v>531.76</v>
      </c>
      <c r="CZ46">
        <f>AE46</f>
        <v>74.58</v>
      </c>
      <c r="DA46">
        <f>AI46</f>
        <v>7.13</v>
      </c>
      <c r="DB46">
        <v>0</v>
      </c>
    </row>
    <row r="47" spans="1:106" x14ac:dyDescent="0.2">
      <c r="A47">
        <f>ROW(Source!A41)</f>
        <v>41</v>
      </c>
      <c r="B47">
        <v>16687824</v>
      </c>
      <c r="C47">
        <v>16687955</v>
      </c>
      <c r="D47">
        <v>15163051</v>
      </c>
      <c r="E47">
        <v>17</v>
      </c>
      <c r="F47">
        <v>1</v>
      </c>
      <c r="G47">
        <v>1</v>
      </c>
      <c r="H47">
        <v>3</v>
      </c>
      <c r="I47" t="s">
        <v>58</v>
      </c>
      <c r="J47" t="s">
        <v>6</v>
      </c>
      <c r="K47" t="s">
        <v>59</v>
      </c>
      <c r="L47">
        <v>1348</v>
      </c>
      <c r="N47">
        <v>1009</v>
      </c>
      <c r="O47" t="s">
        <v>46</v>
      </c>
      <c r="P47" t="s">
        <v>46</v>
      </c>
      <c r="Q47">
        <v>1000</v>
      </c>
      <c r="W47">
        <v>0</v>
      </c>
      <c r="X47">
        <v>-2007682757</v>
      </c>
      <c r="Y47">
        <v>1.4E-2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7.13</v>
      </c>
      <c r="AJ47">
        <v>1</v>
      </c>
      <c r="AK47">
        <v>1</v>
      </c>
      <c r="AL47">
        <v>1</v>
      </c>
      <c r="AN47">
        <v>0</v>
      </c>
      <c r="AO47">
        <v>0</v>
      </c>
      <c r="AP47">
        <v>0</v>
      </c>
      <c r="AQ47">
        <v>0</v>
      </c>
      <c r="AR47">
        <v>0</v>
      </c>
      <c r="AS47" t="s">
        <v>6</v>
      </c>
      <c r="AT47">
        <v>1.4E-2</v>
      </c>
      <c r="AU47" t="s">
        <v>6</v>
      </c>
      <c r="AV47">
        <v>0</v>
      </c>
      <c r="AW47">
        <v>2</v>
      </c>
      <c r="AX47">
        <v>16687972</v>
      </c>
      <c r="AY47">
        <v>1</v>
      </c>
      <c r="AZ47">
        <v>0</v>
      </c>
      <c r="BA47">
        <v>48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Y47*Source!I41</f>
        <v>4.7040000000000007E-3</v>
      </c>
      <c r="CY47">
        <f>AA47</f>
        <v>0</v>
      </c>
      <c r="CZ47">
        <f>AE47</f>
        <v>0</v>
      </c>
      <c r="DA47">
        <f>AI47</f>
        <v>7.13</v>
      </c>
      <c r="DB47">
        <v>0</v>
      </c>
    </row>
    <row r="48" spans="1:106" x14ac:dyDescent="0.2">
      <c r="A48">
        <f>ROW(Source!A41)</f>
        <v>41</v>
      </c>
      <c r="B48">
        <v>16687824</v>
      </c>
      <c r="C48">
        <v>16687955</v>
      </c>
      <c r="D48">
        <v>15203427</v>
      </c>
      <c r="E48">
        <v>1</v>
      </c>
      <c r="F48">
        <v>1</v>
      </c>
      <c r="G48">
        <v>1</v>
      </c>
      <c r="H48">
        <v>3</v>
      </c>
      <c r="I48" t="s">
        <v>61</v>
      </c>
      <c r="J48" t="s">
        <v>63</v>
      </c>
      <c r="K48" t="s">
        <v>62</v>
      </c>
      <c r="L48">
        <v>1346</v>
      </c>
      <c r="N48">
        <v>1009</v>
      </c>
      <c r="O48" t="s">
        <v>51</v>
      </c>
      <c r="P48" t="s">
        <v>51</v>
      </c>
      <c r="Q48">
        <v>1</v>
      </c>
      <c r="W48">
        <v>0</v>
      </c>
      <c r="X48">
        <v>-1906556336</v>
      </c>
      <c r="Y48">
        <v>14</v>
      </c>
      <c r="AA48">
        <v>557.85</v>
      </c>
      <c r="AB48">
        <v>0</v>
      </c>
      <c r="AC48">
        <v>0</v>
      </c>
      <c r="AD48">
        <v>0</v>
      </c>
      <c r="AE48">
        <v>78.239999999999995</v>
      </c>
      <c r="AF48">
        <v>0</v>
      </c>
      <c r="AG48">
        <v>0</v>
      </c>
      <c r="AH48">
        <v>0</v>
      </c>
      <c r="AI48">
        <v>7.13</v>
      </c>
      <c r="AJ48">
        <v>1</v>
      </c>
      <c r="AK48">
        <v>1</v>
      </c>
      <c r="AL48">
        <v>1</v>
      </c>
      <c r="AN48">
        <v>0</v>
      </c>
      <c r="AO48">
        <v>0</v>
      </c>
      <c r="AP48">
        <v>0</v>
      </c>
      <c r="AQ48">
        <v>0</v>
      </c>
      <c r="AR48">
        <v>0</v>
      </c>
      <c r="AS48" t="s">
        <v>6</v>
      </c>
      <c r="AT48">
        <v>14</v>
      </c>
      <c r="AU48" t="s">
        <v>6</v>
      </c>
      <c r="AV48">
        <v>0</v>
      </c>
      <c r="AW48">
        <v>1</v>
      </c>
      <c r="AX48">
        <v>-1</v>
      </c>
      <c r="AY48">
        <v>0</v>
      </c>
      <c r="AZ48">
        <v>0</v>
      </c>
      <c r="BA48" t="s">
        <v>6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Y48*Source!I41</f>
        <v>4.7040000000000006</v>
      </c>
      <c r="CY48">
        <f>AA48</f>
        <v>557.85</v>
      </c>
      <c r="CZ48">
        <f>AE48</f>
        <v>78.239999999999995</v>
      </c>
      <c r="DA48">
        <f>AI48</f>
        <v>7.13</v>
      </c>
      <c r="DB48">
        <v>0</v>
      </c>
    </row>
    <row r="49" spans="1:106" x14ac:dyDescent="0.2">
      <c r="A49">
        <f>ROW(Source!A46)</f>
        <v>46</v>
      </c>
      <c r="B49">
        <v>16687810</v>
      </c>
      <c r="C49">
        <v>16687980</v>
      </c>
      <c r="D49">
        <v>15435683</v>
      </c>
      <c r="E49">
        <v>1</v>
      </c>
      <c r="F49">
        <v>1</v>
      </c>
      <c r="G49">
        <v>1</v>
      </c>
      <c r="H49">
        <v>1</v>
      </c>
      <c r="I49" t="s">
        <v>502</v>
      </c>
      <c r="J49" t="s">
        <v>6</v>
      </c>
      <c r="K49" t="s">
        <v>503</v>
      </c>
      <c r="L49">
        <v>1191</v>
      </c>
      <c r="N49">
        <v>1013</v>
      </c>
      <c r="O49" t="s">
        <v>466</v>
      </c>
      <c r="P49" t="s">
        <v>466</v>
      </c>
      <c r="Q49">
        <v>1</v>
      </c>
      <c r="W49">
        <v>0</v>
      </c>
      <c r="X49">
        <v>-598469600</v>
      </c>
      <c r="Y49">
        <v>14.719999999999999</v>
      </c>
      <c r="AA49">
        <v>0</v>
      </c>
      <c r="AB49">
        <v>0</v>
      </c>
      <c r="AC49">
        <v>0</v>
      </c>
      <c r="AD49">
        <v>9.2899999999999991</v>
      </c>
      <c r="AE49">
        <v>0</v>
      </c>
      <c r="AF49">
        <v>0</v>
      </c>
      <c r="AG49">
        <v>0</v>
      </c>
      <c r="AH49">
        <v>9.2899999999999991</v>
      </c>
      <c r="AI49">
        <v>1</v>
      </c>
      <c r="AJ49">
        <v>1</v>
      </c>
      <c r="AK49">
        <v>1</v>
      </c>
      <c r="AL49">
        <v>1</v>
      </c>
      <c r="AN49">
        <v>0</v>
      </c>
      <c r="AO49">
        <v>1</v>
      </c>
      <c r="AP49">
        <v>1</v>
      </c>
      <c r="AQ49">
        <v>0</v>
      </c>
      <c r="AR49">
        <v>0</v>
      </c>
      <c r="AS49" t="s">
        <v>6</v>
      </c>
      <c r="AT49">
        <v>12.8</v>
      </c>
      <c r="AU49" t="s">
        <v>69</v>
      </c>
      <c r="AV49">
        <v>1</v>
      </c>
      <c r="AW49">
        <v>2</v>
      </c>
      <c r="AX49">
        <v>16687981</v>
      </c>
      <c r="AY49">
        <v>1</v>
      </c>
      <c r="AZ49">
        <v>0</v>
      </c>
      <c r="BA49">
        <v>49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Y49*Source!I46</f>
        <v>2.3552</v>
      </c>
      <c r="CY49">
        <f>AD49</f>
        <v>9.2899999999999991</v>
      </c>
      <c r="CZ49">
        <f>AH49</f>
        <v>9.2899999999999991</v>
      </c>
      <c r="DA49">
        <f>AL49</f>
        <v>1</v>
      </c>
      <c r="DB49">
        <v>0</v>
      </c>
    </row>
    <row r="50" spans="1:106" x14ac:dyDescent="0.2">
      <c r="A50">
        <f>ROW(Source!A46)</f>
        <v>46</v>
      </c>
      <c r="B50">
        <v>16687810</v>
      </c>
      <c r="C50">
        <v>16687980</v>
      </c>
      <c r="D50">
        <v>15430395</v>
      </c>
      <c r="E50">
        <v>1</v>
      </c>
      <c r="F50">
        <v>1</v>
      </c>
      <c r="G50">
        <v>1</v>
      </c>
      <c r="H50">
        <v>1</v>
      </c>
      <c r="I50" t="s">
        <v>467</v>
      </c>
      <c r="J50" t="s">
        <v>6</v>
      </c>
      <c r="K50" t="s">
        <v>468</v>
      </c>
      <c r="L50">
        <v>1191</v>
      </c>
      <c r="N50">
        <v>1013</v>
      </c>
      <c r="O50" t="s">
        <v>466</v>
      </c>
      <c r="P50" t="s">
        <v>466</v>
      </c>
      <c r="Q50">
        <v>1</v>
      </c>
      <c r="W50">
        <v>0</v>
      </c>
      <c r="X50">
        <v>-1417349443</v>
      </c>
      <c r="Y50">
        <v>0.05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1</v>
      </c>
      <c r="AJ50">
        <v>1</v>
      </c>
      <c r="AK50">
        <v>1</v>
      </c>
      <c r="AL50">
        <v>1</v>
      </c>
      <c r="AN50">
        <v>0</v>
      </c>
      <c r="AO50">
        <v>1</v>
      </c>
      <c r="AP50">
        <v>0</v>
      </c>
      <c r="AQ50">
        <v>0</v>
      </c>
      <c r="AR50">
        <v>0</v>
      </c>
      <c r="AS50" t="s">
        <v>6</v>
      </c>
      <c r="AT50">
        <v>0.05</v>
      </c>
      <c r="AU50" t="s">
        <v>6</v>
      </c>
      <c r="AV50">
        <v>2</v>
      </c>
      <c r="AW50">
        <v>2</v>
      </c>
      <c r="AX50">
        <v>16687982</v>
      </c>
      <c r="AY50">
        <v>1</v>
      </c>
      <c r="AZ50">
        <v>2048</v>
      </c>
      <c r="BA50">
        <v>50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Y50*Source!I46</f>
        <v>8.0000000000000002E-3</v>
      </c>
      <c r="CY50">
        <f>AD50</f>
        <v>0</v>
      </c>
      <c r="CZ50">
        <f>AH50</f>
        <v>0</v>
      </c>
      <c r="DA50">
        <f>AL50</f>
        <v>1</v>
      </c>
      <c r="DB50">
        <v>0</v>
      </c>
    </row>
    <row r="51" spans="1:106" x14ac:dyDescent="0.2">
      <c r="A51">
        <f>ROW(Source!A46)</f>
        <v>46</v>
      </c>
      <c r="B51">
        <v>16687810</v>
      </c>
      <c r="C51">
        <v>16687980</v>
      </c>
      <c r="D51">
        <v>15249073</v>
      </c>
      <c r="E51">
        <v>1</v>
      </c>
      <c r="F51">
        <v>1</v>
      </c>
      <c r="G51">
        <v>1</v>
      </c>
      <c r="H51">
        <v>2</v>
      </c>
      <c r="I51" t="s">
        <v>482</v>
      </c>
      <c r="J51" t="s">
        <v>483</v>
      </c>
      <c r="K51" t="s">
        <v>484</v>
      </c>
      <c r="L51">
        <v>1368</v>
      </c>
      <c r="N51">
        <v>1011</v>
      </c>
      <c r="O51" t="s">
        <v>472</v>
      </c>
      <c r="P51" t="s">
        <v>472</v>
      </c>
      <c r="Q51">
        <v>1</v>
      </c>
      <c r="W51">
        <v>0</v>
      </c>
      <c r="X51">
        <v>1372534845</v>
      </c>
      <c r="Y51">
        <v>6.25E-2</v>
      </c>
      <c r="AA51">
        <v>0</v>
      </c>
      <c r="AB51">
        <v>65.709999999999994</v>
      </c>
      <c r="AC51">
        <v>11.6</v>
      </c>
      <c r="AD51">
        <v>0</v>
      </c>
      <c r="AE51">
        <v>0</v>
      </c>
      <c r="AF51">
        <v>65.709999999999994</v>
      </c>
      <c r="AG51">
        <v>11.6</v>
      </c>
      <c r="AH51">
        <v>0</v>
      </c>
      <c r="AI51">
        <v>1</v>
      </c>
      <c r="AJ51">
        <v>1</v>
      </c>
      <c r="AK51">
        <v>1</v>
      </c>
      <c r="AL51">
        <v>1</v>
      </c>
      <c r="AN51">
        <v>0</v>
      </c>
      <c r="AO51">
        <v>1</v>
      </c>
      <c r="AP51">
        <v>1</v>
      </c>
      <c r="AQ51">
        <v>0</v>
      </c>
      <c r="AR51">
        <v>0</v>
      </c>
      <c r="AS51" t="s">
        <v>6</v>
      </c>
      <c r="AT51">
        <v>0.05</v>
      </c>
      <c r="AU51" t="s">
        <v>68</v>
      </c>
      <c r="AV51">
        <v>0</v>
      </c>
      <c r="AW51">
        <v>2</v>
      </c>
      <c r="AX51">
        <v>16687983</v>
      </c>
      <c r="AY51">
        <v>1</v>
      </c>
      <c r="AZ51">
        <v>0</v>
      </c>
      <c r="BA51">
        <v>51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Y51*Source!I46</f>
        <v>0.01</v>
      </c>
      <c r="CY51">
        <f>AB51</f>
        <v>65.709999999999994</v>
      </c>
      <c r="CZ51">
        <f>AF51</f>
        <v>65.709999999999994</v>
      </c>
      <c r="DA51">
        <f>AJ51</f>
        <v>1</v>
      </c>
      <c r="DB51">
        <v>0</v>
      </c>
    </row>
    <row r="52" spans="1:106" x14ac:dyDescent="0.2">
      <c r="A52">
        <f>ROW(Source!A46)</f>
        <v>46</v>
      </c>
      <c r="B52">
        <v>16687810</v>
      </c>
      <c r="C52">
        <v>16687980</v>
      </c>
      <c r="D52">
        <v>15166585</v>
      </c>
      <c r="E52">
        <v>1</v>
      </c>
      <c r="F52">
        <v>1</v>
      </c>
      <c r="G52">
        <v>1</v>
      </c>
      <c r="H52">
        <v>3</v>
      </c>
      <c r="I52" t="s">
        <v>77</v>
      </c>
      <c r="J52" t="s">
        <v>79</v>
      </c>
      <c r="K52" t="s">
        <v>78</v>
      </c>
      <c r="L52">
        <v>1348</v>
      </c>
      <c r="N52">
        <v>1009</v>
      </c>
      <c r="O52" t="s">
        <v>46</v>
      </c>
      <c r="P52" t="s">
        <v>46</v>
      </c>
      <c r="Q52">
        <v>1000</v>
      </c>
      <c r="W52">
        <v>0</v>
      </c>
      <c r="X52">
        <v>-685546342</v>
      </c>
      <c r="Y52">
        <v>4.0000000000000001E-3</v>
      </c>
      <c r="AA52">
        <v>5106.21</v>
      </c>
      <c r="AB52">
        <v>0</v>
      </c>
      <c r="AC52">
        <v>0</v>
      </c>
      <c r="AD52">
        <v>0</v>
      </c>
      <c r="AE52">
        <v>5106.21</v>
      </c>
      <c r="AF52">
        <v>0</v>
      </c>
      <c r="AG52">
        <v>0</v>
      </c>
      <c r="AH52">
        <v>0</v>
      </c>
      <c r="AI52">
        <v>1</v>
      </c>
      <c r="AJ52">
        <v>1</v>
      </c>
      <c r="AK52">
        <v>1</v>
      </c>
      <c r="AL52">
        <v>1</v>
      </c>
      <c r="AN52">
        <v>0</v>
      </c>
      <c r="AO52">
        <v>0</v>
      </c>
      <c r="AP52">
        <v>0</v>
      </c>
      <c r="AQ52">
        <v>0</v>
      </c>
      <c r="AR52">
        <v>0</v>
      </c>
      <c r="AS52" t="s">
        <v>6</v>
      </c>
      <c r="AT52">
        <v>4.0000000000000001E-3</v>
      </c>
      <c r="AU52" t="s">
        <v>6</v>
      </c>
      <c r="AV52">
        <v>0</v>
      </c>
      <c r="AW52">
        <v>1</v>
      </c>
      <c r="AX52">
        <v>-1</v>
      </c>
      <c r="AY52">
        <v>0</v>
      </c>
      <c r="AZ52">
        <v>0</v>
      </c>
      <c r="BA52" t="s">
        <v>6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Y52*Source!I46</f>
        <v>6.4000000000000005E-4</v>
      </c>
      <c r="CY52">
        <f>AA52</f>
        <v>5106.21</v>
      </c>
      <c r="CZ52">
        <f>AE52</f>
        <v>5106.21</v>
      </c>
      <c r="DA52">
        <f>AI52</f>
        <v>1</v>
      </c>
      <c r="DB52">
        <v>0</v>
      </c>
    </row>
    <row r="53" spans="1:106" x14ac:dyDescent="0.2">
      <c r="A53">
        <f>ROW(Source!A46)</f>
        <v>46</v>
      </c>
      <c r="B53">
        <v>16687810</v>
      </c>
      <c r="C53">
        <v>16687980</v>
      </c>
      <c r="D53">
        <v>15162348</v>
      </c>
      <c r="E53">
        <v>17</v>
      </c>
      <c r="F53">
        <v>1</v>
      </c>
      <c r="G53">
        <v>1</v>
      </c>
      <c r="H53">
        <v>3</v>
      </c>
      <c r="I53" t="s">
        <v>74</v>
      </c>
      <c r="J53" t="s">
        <v>6</v>
      </c>
      <c r="K53" t="s">
        <v>75</v>
      </c>
      <c r="L53">
        <v>1348</v>
      </c>
      <c r="N53">
        <v>1009</v>
      </c>
      <c r="O53" t="s">
        <v>46</v>
      </c>
      <c r="P53" t="s">
        <v>46</v>
      </c>
      <c r="Q53">
        <v>1000</v>
      </c>
      <c r="W53">
        <v>0</v>
      </c>
      <c r="X53">
        <v>1763388316</v>
      </c>
      <c r="Y53">
        <v>4.0000000000000001E-3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1</v>
      </c>
      <c r="AJ53">
        <v>1</v>
      </c>
      <c r="AK53">
        <v>1</v>
      </c>
      <c r="AL53">
        <v>1</v>
      </c>
      <c r="AN53">
        <v>0</v>
      </c>
      <c r="AO53">
        <v>0</v>
      </c>
      <c r="AP53">
        <v>0</v>
      </c>
      <c r="AQ53">
        <v>0</v>
      </c>
      <c r="AR53">
        <v>0</v>
      </c>
      <c r="AS53" t="s">
        <v>6</v>
      </c>
      <c r="AT53">
        <v>4.0000000000000001E-3</v>
      </c>
      <c r="AU53" t="s">
        <v>6</v>
      </c>
      <c r="AV53">
        <v>0</v>
      </c>
      <c r="AW53">
        <v>2</v>
      </c>
      <c r="AX53">
        <v>16687985</v>
      </c>
      <c r="AY53">
        <v>1</v>
      </c>
      <c r="AZ53">
        <v>6144</v>
      </c>
      <c r="BA53">
        <v>53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Y53*Source!I46</f>
        <v>6.4000000000000005E-4</v>
      </c>
      <c r="CY53">
        <f>AA53</f>
        <v>0</v>
      </c>
      <c r="CZ53">
        <f>AE53</f>
        <v>0</v>
      </c>
      <c r="DA53">
        <f>AI53</f>
        <v>1</v>
      </c>
      <c r="DB53">
        <v>0</v>
      </c>
    </row>
    <row r="54" spans="1:106" x14ac:dyDescent="0.2">
      <c r="A54">
        <f>ROW(Source!A47)</f>
        <v>47</v>
      </c>
      <c r="B54">
        <v>16687824</v>
      </c>
      <c r="C54">
        <v>16687980</v>
      </c>
      <c r="D54">
        <v>15435683</v>
      </c>
      <c r="E54">
        <v>1</v>
      </c>
      <c r="F54">
        <v>1</v>
      </c>
      <c r="G54">
        <v>1</v>
      </c>
      <c r="H54">
        <v>1</v>
      </c>
      <c r="I54" t="s">
        <v>502</v>
      </c>
      <c r="J54" t="s">
        <v>6</v>
      </c>
      <c r="K54" t="s">
        <v>503</v>
      </c>
      <c r="L54">
        <v>1191</v>
      </c>
      <c r="N54">
        <v>1013</v>
      </c>
      <c r="O54" t="s">
        <v>466</v>
      </c>
      <c r="P54" t="s">
        <v>466</v>
      </c>
      <c r="Q54">
        <v>1</v>
      </c>
      <c r="W54">
        <v>0</v>
      </c>
      <c r="X54">
        <v>-598469600</v>
      </c>
      <c r="Y54">
        <v>14.719999999999999</v>
      </c>
      <c r="AA54">
        <v>0</v>
      </c>
      <c r="AB54">
        <v>0</v>
      </c>
      <c r="AC54">
        <v>0</v>
      </c>
      <c r="AD54">
        <v>66.239999999999995</v>
      </c>
      <c r="AE54">
        <v>0</v>
      </c>
      <c r="AF54">
        <v>0</v>
      </c>
      <c r="AG54">
        <v>0</v>
      </c>
      <c r="AH54">
        <v>9.2899999999999991</v>
      </c>
      <c r="AI54">
        <v>1</v>
      </c>
      <c r="AJ54">
        <v>1</v>
      </c>
      <c r="AK54">
        <v>1</v>
      </c>
      <c r="AL54">
        <v>7.13</v>
      </c>
      <c r="AN54">
        <v>0</v>
      </c>
      <c r="AO54">
        <v>1</v>
      </c>
      <c r="AP54">
        <v>1</v>
      </c>
      <c r="AQ54">
        <v>0</v>
      </c>
      <c r="AR54">
        <v>0</v>
      </c>
      <c r="AS54" t="s">
        <v>6</v>
      </c>
      <c r="AT54">
        <v>12.8</v>
      </c>
      <c r="AU54" t="s">
        <v>69</v>
      </c>
      <c r="AV54">
        <v>1</v>
      </c>
      <c r="AW54">
        <v>2</v>
      </c>
      <c r="AX54">
        <v>16687981</v>
      </c>
      <c r="AY54">
        <v>1</v>
      </c>
      <c r="AZ54">
        <v>0</v>
      </c>
      <c r="BA54">
        <v>55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Y54*Source!I47</f>
        <v>2.3552</v>
      </c>
      <c r="CY54">
        <f>AD54</f>
        <v>66.239999999999995</v>
      </c>
      <c r="CZ54">
        <f>AH54</f>
        <v>9.2899999999999991</v>
      </c>
      <c r="DA54">
        <f>AL54</f>
        <v>7.13</v>
      </c>
      <c r="DB54">
        <v>0</v>
      </c>
    </row>
    <row r="55" spans="1:106" x14ac:dyDescent="0.2">
      <c r="A55">
        <f>ROW(Source!A47)</f>
        <v>47</v>
      </c>
      <c r="B55">
        <v>16687824</v>
      </c>
      <c r="C55">
        <v>16687980</v>
      </c>
      <c r="D55">
        <v>15430395</v>
      </c>
      <c r="E55">
        <v>1</v>
      </c>
      <c r="F55">
        <v>1</v>
      </c>
      <c r="G55">
        <v>1</v>
      </c>
      <c r="H55">
        <v>1</v>
      </c>
      <c r="I55" t="s">
        <v>467</v>
      </c>
      <c r="J55" t="s">
        <v>6</v>
      </c>
      <c r="K55" t="s">
        <v>468</v>
      </c>
      <c r="L55">
        <v>1191</v>
      </c>
      <c r="N55">
        <v>1013</v>
      </c>
      <c r="O55" t="s">
        <v>466</v>
      </c>
      <c r="P55" t="s">
        <v>466</v>
      </c>
      <c r="Q55">
        <v>1</v>
      </c>
      <c r="W55">
        <v>0</v>
      </c>
      <c r="X55">
        <v>-1417349443</v>
      </c>
      <c r="Y55">
        <v>0.05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1</v>
      </c>
      <c r="AJ55">
        <v>1</v>
      </c>
      <c r="AK55">
        <v>7.13</v>
      </c>
      <c r="AL55">
        <v>1</v>
      </c>
      <c r="AN55">
        <v>0</v>
      </c>
      <c r="AO55">
        <v>1</v>
      </c>
      <c r="AP55">
        <v>0</v>
      </c>
      <c r="AQ55">
        <v>0</v>
      </c>
      <c r="AR55">
        <v>0</v>
      </c>
      <c r="AS55" t="s">
        <v>6</v>
      </c>
      <c r="AT55">
        <v>0.05</v>
      </c>
      <c r="AU55" t="s">
        <v>6</v>
      </c>
      <c r="AV55">
        <v>2</v>
      </c>
      <c r="AW55">
        <v>2</v>
      </c>
      <c r="AX55">
        <v>16687982</v>
      </c>
      <c r="AY55">
        <v>1</v>
      </c>
      <c r="AZ55">
        <v>2048</v>
      </c>
      <c r="BA55">
        <v>56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Y55*Source!I47</f>
        <v>8.0000000000000002E-3</v>
      </c>
      <c r="CY55">
        <f>AD55</f>
        <v>0</v>
      </c>
      <c r="CZ55">
        <f>AH55</f>
        <v>0</v>
      </c>
      <c r="DA55">
        <f>AL55</f>
        <v>1</v>
      </c>
      <c r="DB55">
        <v>0</v>
      </c>
    </row>
    <row r="56" spans="1:106" x14ac:dyDescent="0.2">
      <c r="A56">
        <f>ROW(Source!A47)</f>
        <v>47</v>
      </c>
      <c r="B56">
        <v>16687824</v>
      </c>
      <c r="C56">
        <v>16687980</v>
      </c>
      <c r="D56">
        <v>15249073</v>
      </c>
      <c r="E56">
        <v>1</v>
      </c>
      <c r="F56">
        <v>1</v>
      </c>
      <c r="G56">
        <v>1</v>
      </c>
      <c r="H56">
        <v>2</v>
      </c>
      <c r="I56" t="s">
        <v>482</v>
      </c>
      <c r="J56" t="s">
        <v>483</v>
      </c>
      <c r="K56" t="s">
        <v>484</v>
      </c>
      <c r="L56">
        <v>1368</v>
      </c>
      <c r="N56">
        <v>1011</v>
      </c>
      <c r="O56" t="s">
        <v>472</v>
      </c>
      <c r="P56" t="s">
        <v>472</v>
      </c>
      <c r="Q56">
        <v>1</v>
      </c>
      <c r="W56">
        <v>0</v>
      </c>
      <c r="X56">
        <v>1372534845</v>
      </c>
      <c r="Y56">
        <v>6.25E-2</v>
      </c>
      <c r="AA56">
        <v>0</v>
      </c>
      <c r="AB56">
        <v>468.51</v>
      </c>
      <c r="AC56">
        <v>11.6</v>
      </c>
      <c r="AD56">
        <v>0</v>
      </c>
      <c r="AE56">
        <v>0</v>
      </c>
      <c r="AF56">
        <v>65.709999999999994</v>
      </c>
      <c r="AG56">
        <v>11.6</v>
      </c>
      <c r="AH56">
        <v>0</v>
      </c>
      <c r="AI56">
        <v>1</v>
      </c>
      <c r="AJ56">
        <v>7.13</v>
      </c>
      <c r="AK56">
        <v>1</v>
      </c>
      <c r="AL56">
        <v>1</v>
      </c>
      <c r="AN56">
        <v>0</v>
      </c>
      <c r="AO56">
        <v>1</v>
      </c>
      <c r="AP56">
        <v>1</v>
      </c>
      <c r="AQ56">
        <v>0</v>
      </c>
      <c r="AR56">
        <v>0</v>
      </c>
      <c r="AS56" t="s">
        <v>6</v>
      </c>
      <c r="AT56">
        <v>0.05</v>
      </c>
      <c r="AU56" t="s">
        <v>68</v>
      </c>
      <c r="AV56">
        <v>0</v>
      </c>
      <c r="AW56">
        <v>2</v>
      </c>
      <c r="AX56">
        <v>16687983</v>
      </c>
      <c r="AY56">
        <v>1</v>
      </c>
      <c r="AZ56">
        <v>0</v>
      </c>
      <c r="BA56">
        <v>57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Y56*Source!I47</f>
        <v>0.01</v>
      </c>
      <c r="CY56">
        <f>AB56</f>
        <v>468.51</v>
      </c>
      <c r="CZ56">
        <f>AF56</f>
        <v>65.709999999999994</v>
      </c>
      <c r="DA56">
        <f>AJ56</f>
        <v>7.13</v>
      </c>
      <c r="DB56">
        <v>0</v>
      </c>
    </row>
    <row r="57" spans="1:106" x14ac:dyDescent="0.2">
      <c r="A57">
        <f>ROW(Source!A47)</f>
        <v>47</v>
      </c>
      <c r="B57">
        <v>16687824</v>
      </c>
      <c r="C57">
        <v>16687980</v>
      </c>
      <c r="D57">
        <v>15166585</v>
      </c>
      <c r="E57">
        <v>1</v>
      </c>
      <c r="F57">
        <v>1</v>
      </c>
      <c r="G57">
        <v>1</v>
      </c>
      <c r="H57">
        <v>3</v>
      </c>
      <c r="I57" t="s">
        <v>77</v>
      </c>
      <c r="J57" t="s">
        <v>79</v>
      </c>
      <c r="K57" t="s">
        <v>78</v>
      </c>
      <c r="L57">
        <v>1348</v>
      </c>
      <c r="N57">
        <v>1009</v>
      </c>
      <c r="O57" t="s">
        <v>46</v>
      </c>
      <c r="P57" t="s">
        <v>46</v>
      </c>
      <c r="Q57">
        <v>1000</v>
      </c>
      <c r="W57">
        <v>0</v>
      </c>
      <c r="X57">
        <v>-685546342</v>
      </c>
      <c r="Y57">
        <v>4.0000000000000001E-3</v>
      </c>
      <c r="AA57">
        <v>36407.279999999999</v>
      </c>
      <c r="AB57">
        <v>0</v>
      </c>
      <c r="AC57">
        <v>0</v>
      </c>
      <c r="AD57">
        <v>0</v>
      </c>
      <c r="AE57">
        <v>5106.21</v>
      </c>
      <c r="AF57">
        <v>0</v>
      </c>
      <c r="AG57">
        <v>0</v>
      </c>
      <c r="AH57">
        <v>0</v>
      </c>
      <c r="AI57">
        <v>7.13</v>
      </c>
      <c r="AJ57">
        <v>1</v>
      </c>
      <c r="AK57">
        <v>1</v>
      </c>
      <c r="AL57">
        <v>1</v>
      </c>
      <c r="AN57">
        <v>0</v>
      </c>
      <c r="AO57">
        <v>0</v>
      </c>
      <c r="AP57">
        <v>0</v>
      </c>
      <c r="AQ57">
        <v>0</v>
      </c>
      <c r="AR57">
        <v>0</v>
      </c>
      <c r="AS57" t="s">
        <v>6</v>
      </c>
      <c r="AT57">
        <v>4.0000000000000001E-3</v>
      </c>
      <c r="AU57" t="s">
        <v>6</v>
      </c>
      <c r="AV57">
        <v>0</v>
      </c>
      <c r="AW57">
        <v>1</v>
      </c>
      <c r="AX57">
        <v>-1</v>
      </c>
      <c r="AY57">
        <v>0</v>
      </c>
      <c r="AZ57">
        <v>0</v>
      </c>
      <c r="BA57" t="s">
        <v>6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Y57*Source!I47</f>
        <v>6.4000000000000005E-4</v>
      </c>
      <c r="CY57">
        <f>AA57</f>
        <v>36407.279999999999</v>
      </c>
      <c r="CZ57">
        <f>AE57</f>
        <v>5106.21</v>
      </c>
      <c r="DA57">
        <f>AI57</f>
        <v>7.13</v>
      </c>
      <c r="DB57">
        <v>0</v>
      </c>
    </row>
    <row r="58" spans="1:106" x14ac:dyDescent="0.2">
      <c r="A58">
        <f>ROW(Source!A47)</f>
        <v>47</v>
      </c>
      <c r="B58">
        <v>16687824</v>
      </c>
      <c r="C58">
        <v>16687980</v>
      </c>
      <c r="D58">
        <v>15162348</v>
      </c>
      <c r="E58">
        <v>17</v>
      </c>
      <c r="F58">
        <v>1</v>
      </c>
      <c r="G58">
        <v>1</v>
      </c>
      <c r="H58">
        <v>3</v>
      </c>
      <c r="I58" t="s">
        <v>74</v>
      </c>
      <c r="J58" t="s">
        <v>6</v>
      </c>
      <c r="K58" t="s">
        <v>75</v>
      </c>
      <c r="L58">
        <v>1348</v>
      </c>
      <c r="N58">
        <v>1009</v>
      </c>
      <c r="O58" t="s">
        <v>46</v>
      </c>
      <c r="P58" t="s">
        <v>46</v>
      </c>
      <c r="Q58">
        <v>1000</v>
      </c>
      <c r="W58">
        <v>0</v>
      </c>
      <c r="X58">
        <v>1763388316</v>
      </c>
      <c r="Y58">
        <v>4.0000000000000001E-3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7.13</v>
      </c>
      <c r="AJ58">
        <v>1</v>
      </c>
      <c r="AK58">
        <v>1</v>
      </c>
      <c r="AL58">
        <v>1</v>
      </c>
      <c r="AN58">
        <v>0</v>
      </c>
      <c r="AO58">
        <v>0</v>
      </c>
      <c r="AP58">
        <v>0</v>
      </c>
      <c r="AQ58">
        <v>0</v>
      </c>
      <c r="AR58">
        <v>0</v>
      </c>
      <c r="AS58" t="s">
        <v>6</v>
      </c>
      <c r="AT58">
        <v>4.0000000000000001E-3</v>
      </c>
      <c r="AU58" t="s">
        <v>6</v>
      </c>
      <c r="AV58">
        <v>0</v>
      </c>
      <c r="AW58">
        <v>2</v>
      </c>
      <c r="AX58">
        <v>16687985</v>
      </c>
      <c r="AY58">
        <v>1</v>
      </c>
      <c r="AZ58">
        <v>6144</v>
      </c>
      <c r="BA58">
        <v>59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Y58*Source!I47</f>
        <v>6.4000000000000005E-4</v>
      </c>
      <c r="CY58">
        <f>AA58</f>
        <v>0</v>
      </c>
      <c r="CZ58">
        <f>AE58</f>
        <v>0</v>
      </c>
      <c r="DA58">
        <f>AI58</f>
        <v>7.13</v>
      </c>
      <c r="DB58">
        <v>0</v>
      </c>
    </row>
    <row r="59" spans="1:106" x14ac:dyDescent="0.2">
      <c r="A59">
        <f>ROW(Source!A52)</f>
        <v>52</v>
      </c>
      <c r="B59">
        <v>16687810</v>
      </c>
      <c r="C59">
        <v>16687992</v>
      </c>
      <c r="D59">
        <v>15430497</v>
      </c>
      <c r="E59">
        <v>1</v>
      </c>
      <c r="F59">
        <v>1</v>
      </c>
      <c r="G59">
        <v>1</v>
      </c>
      <c r="H59">
        <v>1</v>
      </c>
      <c r="I59" t="s">
        <v>504</v>
      </c>
      <c r="J59" t="s">
        <v>6</v>
      </c>
      <c r="K59" t="s">
        <v>505</v>
      </c>
      <c r="L59">
        <v>1191</v>
      </c>
      <c r="N59">
        <v>1013</v>
      </c>
      <c r="O59" t="s">
        <v>466</v>
      </c>
      <c r="P59" t="s">
        <v>466</v>
      </c>
      <c r="Q59">
        <v>1</v>
      </c>
      <c r="W59">
        <v>0</v>
      </c>
      <c r="X59">
        <v>-719309759</v>
      </c>
      <c r="Y59">
        <v>81.718999999999994</v>
      </c>
      <c r="AA59">
        <v>0</v>
      </c>
      <c r="AB59">
        <v>0</v>
      </c>
      <c r="AC59">
        <v>0</v>
      </c>
      <c r="AD59">
        <v>8.86</v>
      </c>
      <c r="AE59">
        <v>0</v>
      </c>
      <c r="AF59">
        <v>0</v>
      </c>
      <c r="AG59">
        <v>0</v>
      </c>
      <c r="AH59">
        <v>8.86</v>
      </c>
      <c r="AI59">
        <v>1</v>
      </c>
      <c r="AJ59">
        <v>1</v>
      </c>
      <c r="AK59">
        <v>1</v>
      </c>
      <c r="AL59">
        <v>1</v>
      </c>
      <c r="AN59">
        <v>0</v>
      </c>
      <c r="AO59">
        <v>1</v>
      </c>
      <c r="AP59">
        <v>1</v>
      </c>
      <c r="AQ59">
        <v>0</v>
      </c>
      <c r="AR59">
        <v>0</v>
      </c>
      <c r="AS59" t="s">
        <v>6</v>
      </c>
      <c r="AT59">
        <v>71.06</v>
      </c>
      <c r="AU59" t="s">
        <v>69</v>
      </c>
      <c r="AV59">
        <v>1</v>
      </c>
      <c r="AW59">
        <v>2</v>
      </c>
      <c r="AX59">
        <v>16688009</v>
      </c>
      <c r="AY59">
        <v>1</v>
      </c>
      <c r="AZ59">
        <v>0</v>
      </c>
      <c r="BA59">
        <v>61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Y59*Source!I52</f>
        <v>2.2717881999999996</v>
      </c>
      <c r="CY59">
        <f>AD59</f>
        <v>8.86</v>
      </c>
      <c r="CZ59">
        <f>AH59</f>
        <v>8.86</v>
      </c>
      <c r="DA59">
        <f>AL59</f>
        <v>1</v>
      </c>
      <c r="DB59">
        <v>0</v>
      </c>
    </row>
    <row r="60" spans="1:106" x14ac:dyDescent="0.2">
      <c r="A60">
        <f>ROW(Source!A52)</f>
        <v>52</v>
      </c>
      <c r="B60">
        <v>16687810</v>
      </c>
      <c r="C60">
        <v>16687992</v>
      </c>
      <c r="D60">
        <v>15430395</v>
      </c>
      <c r="E60">
        <v>1</v>
      </c>
      <c r="F60">
        <v>1</v>
      </c>
      <c r="G60">
        <v>1</v>
      </c>
      <c r="H60">
        <v>1</v>
      </c>
      <c r="I60" t="s">
        <v>467</v>
      </c>
      <c r="J60" t="s">
        <v>6</v>
      </c>
      <c r="K60" t="s">
        <v>468</v>
      </c>
      <c r="L60">
        <v>1191</v>
      </c>
      <c r="N60">
        <v>1013</v>
      </c>
      <c r="O60" t="s">
        <v>466</v>
      </c>
      <c r="P60" t="s">
        <v>466</v>
      </c>
      <c r="Q60">
        <v>1</v>
      </c>
      <c r="W60">
        <v>0</v>
      </c>
      <c r="X60">
        <v>-1417349443</v>
      </c>
      <c r="Y60">
        <v>0.04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1</v>
      </c>
      <c r="AJ60">
        <v>1</v>
      </c>
      <c r="AK60">
        <v>1</v>
      </c>
      <c r="AL60">
        <v>1</v>
      </c>
      <c r="AN60">
        <v>0</v>
      </c>
      <c r="AO60">
        <v>1</v>
      </c>
      <c r="AP60">
        <v>0</v>
      </c>
      <c r="AQ60">
        <v>0</v>
      </c>
      <c r="AR60">
        <v>0</v>
      </c>
      <c r="AS60" t="s">
        <v>6</v>
      </c>
      <c r="AT60">
        <v>0.04</v>
      </c>
      <c r="AU60" t="s">
        <v>6</v>
      </c>
      <c r="AV60">
        <v>2</v>
      </c>
      <c r="AW60">
        <v>2</v>
      </c>
      <c r="AX60">
        <v>16688010</v>
      </c>
      <c r="AY60">
        <v>1</v>
      </c>
      <c r="AZ60">
        <v>2048</v>
      </c>
      <c r="BA60">
        <v>62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Y60*Source!I52</f>
        <v>1.1119999999999999E-3</v>
      </c>
      <c r="CY60">
        <f>AD60</f>
        <v>0</v>
      </c>
      <c r="CZ60">
        <f>AH60</f>
        <v>0</v>
      </c>
      <c r="DA60">
        <f>AL60</f>
        <v>1</v>
      </c>
      <c r="DB60">
        <v>0</v>
      </c>
    </row>
    <row r="61" spans="1:106" x14ac:dyDescent="0.2">
      <c r="A61">
        <f>ROW(Source!A52)</f>
        <v>52</v>
      </c>
      <c r="B61">
        <v>16687810</v>
      </c>
      <c r="C61">
        <v>16687992</v>
      </c>
      <c r="D61">
        <v>15247974</v>
      </c>
      <c r="E61">
        <v>1</v>
      </c>
      <c r="F61">
        <v>1</v>
      </c>
      <c r="G61">
        <v>1</v>
      </c>
      <c r="H61">
        <v>2</v>
      </c>
      <c r="I61" t="s">
        <v>469</v>
      </c>
      <c r="J61" t="s">
        <v>470</v>
      </c>
      <c r="K61" t="s">
        <v>471</v>
      </c>
      <c r="L61">
        <v>1368</v>
      </c>
      <c r="N61">
        <v>1011</v>
      </c>
      <c r="O61" t="s">
        <v>472</v>
      </c>
      <c r="P61" t="s">
        <v>472</v>
      </c>
      <c r="Q61">
        <v>1</v>
      </c>
      <c r="W61">
        <v>0</v>
      </c>
      <c r="X61">
        <v>1188625873</v>
      </c>
      <c r="Y61">
        <v>1.2500000000000001E-2</v>
      </c>
      <c r="AA61">
        <v>0</v>
      </c>
      <c r="AB61">
        <v>31.26</v>
      </c>
      <c r="AC61">
        <v>13.5</v>
      </c>
      <c r="AD61">
        <v>0</v>
      </c>
      <c r="AE61">
        <v>0</v>
      </c>
      <c r="AF61">
        <v>31.26</v>
      </c>
      <c r="AG61">
        <v>13.5</v>
      </c>
      <c r="AH61">
        <v>0</v>
      </c>
      <c r="AI61">
        <v>1</v>
      </c>
      <c r="AJ61">
        <v>1</v>
      </c>
      <c r="AK61">
        <v>1</v>
      </c>
      <c r="AL61">
        <v>1</v>
      </c>
      <c r="AN61">
        <v>0</v>
      </c>
      <c r="AO61">
        <v>1</v>
      </c>
      <c r="AP61">
        <v>1</v>
      </c>
      <c r="AQ61">
        <v>0</v>
      </c>
      <c r="AR61">
        <v>0</v>
      </c>
      <c r="AS61" t="s">
        <v>6</v>
      </c>
      <c r="AT61">
        <v>0.01</v>
      </c>
      <c r="AU61" t="s">
        <v>68</v>
      </c>
      <c r="AV61">
        <v>0</v>
      </c>
      <c r="AW61">
        <v>2</v>
      </c>
      <c r="AX61">
        <v>16688011</v>
      </c>
      <c r="AY61">
        <v>1</v>
      </c>
      <c r="AZ61">
        <v>0</v>
      </c>
      <c r="BA61">
        <v>63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Y61*Source!I52</f>
        <v>3.4749999999999999E-4</v>
      </c>
      <c r="CY61">
        <f>AB61</f>
        <v>31.26</v>
      </c>
      <c r="CZ61">
        <f>AF61</f>
        <v>31.26</v>
      </c>
      <c r="DA61">
        <f>AJ61</f>
        <v>1</v>
      </c>
      <c r="DB61">
        <v>0</v>
      </c>
    </row>
    <row r="62" spans="1:106" x14ac:dyDescent="0.2">
      <c r="A62">
        <f>ROW(Source!A52)</f>
        <v>52</v>
      </c>
      <c r="B62">
        <v>16687810</v>
      </c>
      <c r="C62">
        <v>16687992</v>
      </c>
      <c r="D62">
        <v>15249073</v>
      </c>
      <c r="E62">
        <v>1</v>
      </c>
      <c r="F62">
        <v>1</v>
      </c>
      <c r="G62">
        <v>1</v>
      </c>
      <c r="H62">
        <v>2</v>
      </c>
      <c r="I62" t="s">
        <v>482</v>
      </c>
      <c r="J62" t="s">
        <v>483</v>
      </c>
      <c r="K62" t="s">
        <v>484</v>
      </c>
      <c r="L62">
        <v>1368</v>
      </c>
      <c r="N62">
        <v>1011</v>
      </c>
      <c r="O62" t="s">
        <v>472</v>
      </c>
      <c r="P62" t="s">
        <v>472</v>
      </c>
      <c r="Q62">
        <v>1</v>
      </c>
      <c r="W62">
        <v>0</v>
      </c>
      <c r="X62">
        <v>1372534845</v>
      </c>
      <c r="Y62">
        <v>3.7499999999999999E-2</v>
      </c>
      <c r="AA62">
        <v>0</v>
      </c>
      <c r="AB62">
        <v>65.709999999999994</v>
      </c>
      <c r="AC62">
        <v>11.6</v>
      </c>
      <c r="AD62">
        <v>0</v>
      </c>
      <c r="AE62">
        <v>0</v>
      </c>
      <c r="AF62">
        <v>65.709999999999994</v>
      </c>
      <c r="AG62">
        <v>11.6</v>
      </c>
      <c r="AH62">
        <v>0</v>
      </c>
      <c r="AI62">
        <v>1</v>
      </c>
      <c r="AJ62">
        <v>1</v>
      </c>
      <c r="AK62">
        <v>1</v>
      </c>
      <c r="AL62">
        <v>1</v>
      </c>
      <c r="AN62">
        <v>0</v>
      </c>
      <c r="AO62">
        <v>1</v>
      </c>
      <c r="AP62">
        <v>1</v>
      </c>
      <c r="AQ62">
        <v>0</v>
      </c>
      <c r="AR62">
        <v>0</v>
      </c>
      <c r="AS62" t="s">
        <v>6</v>
      </c>
      <c r="AT62">
        <v>0.03</v>
      </c>
      <c r="AU62" t="s">
        <v>68</v>
      </c>
      <c r="AV62">
        <v>0</v>
      </c>
      <c r="AW62">
        <v>2</v>
      </c>
      <c r="AX62">
        <v>16688012</v>
      </c>
      <c r="AY62">
        <v>1</v>
      </c>
      <c r="AZ62">
        <v>0</v>
      </c>
      <c r="BA62">
        <v>64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Y62*Source!I52</f>
        <v>1.0424999999999998E-3</v>
      </c>
      <c r="CY62">
        <f>AB62</f>
        <v>65.709999999999994</v>
      </c>
      <c r="CZ62">
        <f>AF62</f>
        <v>65.709999999999994</v>
      </c>
      <c r="DA62">
        <f>AJ62</f>
        <v>1</v>
      </c>
      <c r="DB62">
        <v>0</v>
      </c>
    </row>
    <row r="63" spans="1:106" x14ac:dyDescent="0.2">
      <c r="A63">
        <f>ROW(Source!A52)</f>
        <v>52</v>
      </c>
      <c r="B63">
        <v>16687810</v>
      </c>
      <c r="C63">
        <v>16687992</v>
      </c>
      <c r="D63">
        <v>15171018</v>
      </c>
      <c r="E63">
        <v>1</v>
      </c>
      <c r="F63">
        <v>1</v>
      </c>
      <c r="G63">
        <v>1</v>
      </c>
      <c r="H63">
        <v>3</v>
      </c>
      <c r="I63" t="s">
        <v>493</v>
      </c>
      <c r="J63" t="s">
        <v>494</v>
      </c>
      <c r="K63" t="s">
        <v>495</v>
      </c>
      <c r="L63">
        <v>1346</v>
      </c>
      <c r="N63">
        <v>1009</v>
      </c>
      <c r="O63" t="s">
        <v>51</v>
      </c>
      <c r="P63" t="s">
        <v>51</v>
      </c>
      <c r="Q63">
        <v>1</v>
      </c>
      <c r="W63">
        <v>0</v>
      </c>
      <c r="X63">
        <v>813963326</v>
      </c>
      <c r="Y63">
        <v>0.3</v>
      </c>
      <c r="AA63">
        <v>1.82</v>
      </c>
      <c r="AB63">
        <v>0</v>
      </c>
      <c r="AC63">
        <v>0</v>
      </c>
      <c r="AD63">
        <v>0</v>
      </c>
      <c r="AE63">
        <v>1.82</v>
      </c>
      <c r="AF63">
        <v>0</v>
      </c>
      <c r="AG63">
        <v>0</v>
      </c>
      <c r="AH63">
        <v>0</v>
      </c>
      <c r="AI63">
        <v>1</v>
      </c>
      <c r="AJ63">
        <v>1</v>
      </c>
      <c r="AK63">
        <v>1</v>
      </c>
      <c r="AL63">
        <v>1</v>
      </c>
      <c r="AN63">
        <v>0</v>
      </c>
      <c r="AO63">
        <v>1</v>
      </c>
      <c r="AP63">
        <v>0</v>
      </c>
      <c r="AQ63">
        <v>0</v>
      </c>
      <c r="AR63">
        <v>0</v>
      </c>
      <c r="AS63" t="s">
        <v>6</v>
      </c>
      <c r="AT63">
        <v>0.3</v>
      </c>
      <c r="AU63" t="s">
        <v>6</v>
      </c>
      <c r="AV63">
        <v>0</v>
      </c>
      <c r="AW63">
        <v>2</v>
      </c>
      <c r="AX63">
        <v>16688013</v>
      </c>
      <c r="AY63">
        <v>1</v>
      </c>
      <c r="AZ63">
        <v>0</v>
      </c>
      <c r="BA63">
        <v>65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Y63*Source!I52</f>
        <v>8.3399999999999985E-3</v>
      </c>
      <c r="CY63">
        <f>AA63</f>
        <v>1.82</v>
      </c>
      <c r="CZ63">
        <f>AE63</f>
        <v>1.82</v>
      </c>
      <c r="DA63">
        <f>AI63</f>
        <v>1</v>
      </c>
      <c r="DB63">
        <v>0</v>
      </c>
    </row>
    <row r="64" spans="1:106" x14ac:dyDescent="0.2">
      <c r="A64">
        <f>ROW(Source!A52)</f>
        <v>52</v>
      </c>
      <c r="B64">
        <v>16687810</v>
      </c>
      <c r="C64">
        <v>16687992</v>
      </c>
      <c r="D64">
        <v>15163068</v>
      </c>
      <c r="E64">
        <v>17</v>
      </c>
      <c r="F64">
        <v>1</v>
      </c>
      <c r="G64">
        <v>1</v>
      </c>
      <c r="H64">
        <v>3</v>
      </c>
      <c r="I64" t="s">
        <v>87</v>
      </c>
      <c r="J64" t="s">
        <v>6</v>
      </c>
      <c r="K64" t="s">
        <v>88</v>
      </c>
      <c r="L64">
        <v>1348</v>
      </c>
      <c r="N64">
        <v>1009</v>
      </c>
      <c r="O64" t="s">
        <v>46</v>
      </c>
      <c r="P64" t="s">
        <v>46</v>
      </c>
      <c r="Q64">
        <v>1000</v>
      </c>
      <c r="W64">
        <v>0</v>
      </c>
      <c r="X64">
        <v>84301199</v>
      </c>
      <c r="Y64">
        <v>2.46E-2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1</v>
      </c>
      <c r="AJ64">
        <v>1</v>
      </c>
      <c r="AK64">
        <v>1</v>
      </c>
      <c r="AL64">
        <v>1</v>
      </c>
      <c r="AN64">
        <v>0</v>
      </c>
      <c r="AO64">
        <v>0</v>
      </c>
      <c r="AP64">
        <v>0</v>
      </c>
      <c r="AQ64">
        <v>0</v>
      </c>
      <c r="AR64">
        <v>0</v>
      </c>
      <c r="AS64" t="s">
        <v>6</v>
      </c>
      <c r="AT64">
        <v>2.46E-2</v>
      </c>
      <c r="AU64" t="s">
        <v>6</v>
      </c>
      <c r="AV64">
        <v>0</v>
      </c>
      <c r="AW64">
        <v>2</v>
      </c>
      <c r="AX64">
        <v>16688014</v>
      </c>
      <c r="AY64">
        <v>1</v>
      </c>
      <c r="AZ64">
        <v>0</v>
      </c>
      <c r="BA64">
        <v>66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Y64*Source!I52</f>
        <v>6.8387999999999999E-4</v>
      </c>
      <c r="CY64">
        <f>AA64</f>
        <v>0</v>
      </c>
      <c r="CZ64">
        <f>AE64</f>
        <v>0</v>
      </c>
      <c r="DA64">
        <f>AI64</f>
        <v>1</v>
      </c>
      <c r="DB64">
        <v>0</v>
      </c>
    </row>
    <row r="65" spans="1:106" x14ac:dyDescent="0.2">
      <c r="A65">
        <f>ROW(Source!A52)</f>
        <v>52</v>
      </c>
      <c r="B65">
        <v>16687810</v>
      </c>
      <c r="C65">
        <v>16687992</v>
      </c>
      <c r="D65">
        <v>15204062</v>
      </c>
      <c r="E65">
        <v>1</v>
      </c>
      <c r="F65">
        <v>1</v>
      </c>
      <c r="G65">
        <v>1</v>
      </c>
      <c r="H65">
        <v>3</v>
      </c>
      <c r="I65" t="s">
        <v>90</v>
      </c>
      <c r="J65" t="s">
        <v>92</v>
      </c>
      <c r="K65" t="s">
        <v>91</v>
      </c>
      <c r="L65">
        <v>1348</v>
      </c>
      <c r="N65">
        <v>1009</v>
      </c>
      <c r="O65" t="s">
        <v>46</v>
      </c>
      <c r="P65" t="s">
        <v>46</v>
      </c>
      <c r="Q65">
        <v>1000</v>
      </c>
      <c r="W65">
        <v>0</v>
      </c>
      <c r="X65">
        <v>-1981045358</v>
      </c>
      <c r="Y65">
        <v>2.4608999999999999E-2</v>
      </c>
      <c r="AA65">
        <v>34375.18</v>
      </c>
      <c r="AB65">
        <v>0</v>
      </c>
      <c r="AC65">
        <v>0</v>
      </c>
      <c r="AD65">
        <v>0</v>
      </c>
      <c r="AE65">
        <v>34375.18</v>
      </c>
      <c r="AF65">
        <v>0</v>
      </c>
      <c r="AG65">
        <v>0</v>
      </c>
      <c r="AH65">
        <v>0</v>
      </c>
      <c r="AI65">
        <v>1</v>
      </c>
      <c r="AJ65">
        <v>1</v>
      </c>
      <c r="AK65">
        <v>1</v>
      </c>
      <c r="AL65">
        <v>1</v>
      </c>
      <c r="AN65">
        <v>0</v>
      </c>
      <c r="AO65">
        <v>0</v>
      </c>
      <c r="AP65">
        <v>0</v>
      </c>
      <c r="AQ65">
        <v>0</v>
      </c>
      <c r="AR65">
        <v>0</v>
      </c>
      <c r="AS65" t="s">
        <v>6</v>
      </c>
      <c r="AT65">
        <v>2.4608999999999999E-2</v>
      </c>
      <c r="AU65" t="s">
        <v>6</v>
      </c>
      <c r="AV65">
        <v>0</v>
      </c>
      <c r="AW65">
        <v>1</v>
      </c>
      <c r="AX65">
        <v>-1</v>
      </c>
      <c r="AY65">
        <v>0</v>
      </c>
      <c r="AZ65">
        <v>0</v>
      </c>
      <c r="BA65" t="s">
        <v>6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Y65*Source!I52</f>
        <v>6.8413019999999988E-4</v>
      </c>
      <c r="CY65">
        <f>AA65</f>
        <v>34375.18</v>
      </c>
      <c r="CZ65">
        <f>AE65</f>
        <v>34375.18</v>
      </c>
      <c r="DA65">
        <f>AI65</f>
        <v>1</v>
      </c>
      <c r="DB65">
        <v>0</v>
      </c>
    </row>
    <row r="66" spans="1:106" x14ac:dyDescent="0.2">
      <c r="A66">
        <f>ROW(Source!A52)</f>
        <v>52</v>
      </c>
      <c r="B66">
        <v>16687810</v>
      </c>
      <c r="C66">
        <v>16687992</v>
      </c>
      <c r="D66">
        <v>15204471</v>
      </c>
      <c r="E66">
        <v>1</v>
      </c>
      <c r="F66">
        <v>1</v>
      </c>
      <c r="G66">
        <v>1</v>
      </c>
      <c r="H66">
        <v>3</v>
      </c>
      <c r="I66" t="s">
        <v>506</v>
      </c>
      <c r="J66" t="s">
        <v>507</v>
      </c>
      <c r="K66" t="s">
        <v>508</v>
      </c>
      <c r="L66">
        <v>1346</v>
      </c>
      <c r="N66">
        <v>1009</v>
      </c>
      <c r="O66" t="s">
        <v>51</v>
      </c>
      <c r="P66" t="s">
        <v>51</v>
      </c>
      <c r="Q66">
        <v>1</v>
      </c>
      <c r="W66">
        <v>0</v>
      </c>
      <c r="X66">
        <v>-608190322</v>
      </c>
      <c r="Y66">
        <v>2.7</v>
      </c>
      <c r="AA66">
        <v>32.6</v>
      </c>
      <c r="AB66">
        <v>0</v>
      </c>
      <c r="AC66">
        <v>0</v>
      </c>
      <c r="AD66">
        <v>0</v>
      </c>
      <c r="AE66">
        <v>32.6</v>
      </c>
      <c r="AF66">
        <v>0</v>
      </c>
      <c r="AG66">
        <v>0</v>
      </c>
      <c r="AH66">
        <v>0</v>
      </c>
      <c r="AI66">
        <v>1</v>
      </c>
      <c r="AJ66">
        <v>1</v>
      </c>
      <c r="AK66">
        <v>1</v>
      </c>
      <c r="AL66">
        <v>1</v>
      </c>
      <c r="AN66">
        <v>0</v>
      </c>
      <c r="AO66">
        <v>1</v>
      </c>
      <c r="AP66">
        <v>0</v>
      </c>
      <c r="AQ66">
        <v>0</v>
      </c>
      <c r="AR66">
        <v>0</v>
      </c>
      <c r="AS66" t="s">
        <v>6</v>
      </c>
      <c r="AT66">
        <v>2.7</v>
      </c>
      <c r="AU66" t="s">
        <v>6</v>
      </c>
      <c r="AV66">
        <v>0</v>
      </c>
      <c r="AW66">
        <v>2</v>
      </c>
      <c r="AX66">
        <v>16688015</v>
      </c>
      <c r="AY66">
        <v>1</v>
      </c>
      <c r="AZ66">
        <v>0</v>
      </c>
      <c r="BA66">
        <v>67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Y66*Source!I52</f>
        <v>7.5060000000000002E-2</v>
      </c>
      <c r="CY66">
        <f>AA66</f>
        <v>32.6</v>
      </c>
      <c r="CZ66">
        <f>AE66</f>
        <v>32.6</v>
      </c>
      <c r="DA66">
        <f>AI66</f>
        <v>1</v>
      </c>
      <c r="DB66">
        <v>0</v>
      </c>
    </row>
    <row r="67" spans="1:106" x14ac:dyDescent="0.2">
      <c r="A67">
        <f>ROW(Source!A53)</f>
        <v>53</v>
      </c>
      <c r="B67">
        <v>16687824</v>
      </c>
      <c r="C67">
        <v>16687992</v>
      </c>
      <c r="D67">
        <v>15430497</v>
      </c>
      <c r="E67">
        <v>1</v>
      </c>
      <c r="F67">
        <v>1</v>
      </c>
      <c r="G67">
        <v>1</v>
      </c>
      <c r="H67">
        <v>1</v>
      </c>
      <c r="I67" t="s">
        <v>504</v>
      </c>
      <c r="J67" t="s">
        <v>6</v>
      </c>
      <c r="K67" t="s">
        <v>505</v>
      </c>
      <c r="L67">
        <v>1191</v>
      </c>
      <c r="N67">
        <v>1013</v>
      </c>
      <c r="O67" t="s">
        <v>466</v>
      </c>
      <c r="P67" t="s">
        <v>466</v>
      </c>
      <c r="Q67">
        <v>1</v>
      </c>
      <c r="W67">
        <v>0</v>
      </c>
      <c r="X67">
        <v>-719309759</v>
      </c>
      <c r="Y67">
        <v>81.718999999999994</v>
      </c>
      <c r="AA67">
        <v>0</v>
      </c>
      <c r="AB67">
        <v>0</v>
      </c>
      <c r="AC67">
        <v>0</v>
      </c>
      <c r="AD67">
        <v>63.17</v>
      </c>
      <c r="AE67">
        <v>0</v>
      </c>
      <c r="AF67">
        <v>0</v>
      </c>
      <c r="AG67">
        <v>0</v>
      </c>
      <c r="AH67">
        <v>8.86</v>
      </c>
      <c r="AI67">
        <v>1</v>
      </c>
      <c r="AJ67">
        <v>1</v>
      </c>
      <c r="AK67">
        <v>1</v>
      </c>
      <c r="AL67">
        <v>7.13</v>
      </c>
      <c r="AN67">
        <v>0</v>
      </c>
      <c r="AO67">
        <v>1</v>
      </c>
      <c r="AP67">
        <v>1</v>
      </c>
      <c r="AQ67">
        <v>0</v>
      </c>
      <c r="AR67">
        <v>0</v>
      </c>
      <c r="AS67" t="s">
        <v>6</v>
      </c>
      <c r="AT67">
        <v>71.06</v>
      </c>
      <c r="AU67" t="s">
        <v>69</v>
      </c>
      <c r="AV67">
        <v>1</v>
      </c>
      <c r="AW67">
        <v>2</v>
      </c>
      <c r="AX67">
        <v>16688009</v>
      </c>
      <c r="AY67">
        <v>1</v>
      </c>
      <c r="AZ67">
        <v>0</v>
      </c>
      <c r="BA67">
        <v>68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Y67*Source!I53</f>
        <v>2.2717881999999996</v>
      </c>
      <c r="CY67">
        <f>AD67</f>
        <v>63.17</v>
      </c>
      <c r="CZ67">
        <f>AH67</f>
        <v>8.86</v>
      </c>
      <c r="DA67">
        <f>AL67</f>
        <v>7.13</v>
      </c>
      <c r="DB67">
        <v>0</v>
      </c>
    </row>
    <row r="68" spans="1:106" x14ac:dyDescent="0.2">
      <c r="A68">
        <f>ROW(Source!A53)</f>
        <v>53</v>
      </c>
      <c r="B68">
        <v>16687824</v>
      </c>
      <c r="C68">
        <v>16687992</v>
      </c>
      <c r="D68">
        <v>15430395</v>
      </c>
      <c r="E68">
        <v>1</v>
      </c>
      <c r="F68">
        <v>1</v>
      </c>
      <c r="G68">
        <v>1</v>
      </c>
      <c r="H68">
        <v>1</v>
      </c>
      <c r="I68" t="s">
        <v>467</v>
      </c>
      <c r="J68" t="s">
        <v>6</v>
      </c>
      <c r="K68" t="s">
        <v>468</v>
      </c>
      <c r="L68">
        <v>1191</v>
      </c>
      <c r="N68">
        <v>1013</v>
      </c>
      <c r="O68" t="s">
        <v>466</v>
      </c>
      <c r="P68" t="s">
        <v>466</v>
      </c>
      <c r="Q68">
        <v>1</v>
      </c>
      <c r="W68">
        <v>0</v>
      </c>
      <c r="X68">
        <v>-1417349443</v>
      </c>
      <c r="Y68">
        <v>0.04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1</v>
      </c>
      <c r="AJ68">
        <v>1</v>
      </c>
      <c r="AK68">
        <v>7.13</v>
      </c>
      <c r="AL68">
        <v>1</v>
      </c>
      <c r="AN68">
        <v>0</v>
      </c>
      <c r="AO68">
        <v>1</v>
      </c>
      <c r="AP68">
        <v>0</v>
      </c>
      <c r="AQ68">
        <v>0</v>
      </c>
      <c r="AR68">
        <v>0</v>
      </c>
      <c r="AS68" t="s">
        <v>6</v>
      </c>
      <c r="AT68">
        <v>0.04</v>
      </c>
      <c r="AU68" t="s">
        <v>6</v>
      </c>
      <c r="AV68">
        <v>2</v>
      </c>
      <c r="AW68">
        <v>2</v>
      </c>
      <c r="AX68">
        <v>16688010</v>
      </c>
      <c r="AY68">
        <v>1</v>
      </c>
      <c r="AZ68">
        <v>2048</v>
      </c>
      <c r="BA68">
        <v>69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Y68*Source!I53</f>
        <v>1.1119999999999999E-3</v>
      </c>
      <c r="CY68">
        <f>AD68</f>
        <v>0</v>
      </c>
      <c r="CZ68">
        <f>AH68</f>
        <v>0</v>
      </c>
      <c r="DA68">
        <f>AL68</f>
        <v>1</v>
      </c>
      <c r="DB68">
        <v>0</v>
      </c>
    </row>
    <row r="69" spans="1:106" x14ac:dyDescent="0.2">
      <c r="A69">
        <f>ROW(Source!A53)</f>
        <v>53</v>
      </c>
      <c r="B69">
        <v>16687824</v>
      </c>
      <c r="C69">
        <v>16687992</v>
      </c>
      <c r="D69">
        <v>15247974</v>
      </c>
      <c r="E69">
        <v>1</v>
      </c>
      <c r="F69">
        <v>1</v>
      </c>
      <c r="G69">
        <v>1</v>
      </c>
      <c r="H69">
        <v>2</v>
      </c>
      <c r="I69" t="s">
        <v>469</v>
      </c>
      <c r="J69" t="s">
        <v>470</v>
      </c>
      <c r="K69" t="s">
        <v>471</v>
      </c>
      <c r="L69">
        <v>1368</v>
      </c>
      <c r="N69">
        <v>1011</v>
      </c>
      <c r="O69" t="s">
        <v>472</v>
      </c>
      <c r="P69" t="s">
        <v>472</v>
      </c>
      <c r="Q69">
        <v>1</v>
      </c>
      <c r="W69">
        <v>0</v>
      </c>
      <c r="X69">
        <v>1188625873</v>
      </c>
      <c r="Y69">
        <v>1.2500000000000001E-2</v>
      </c>
      <c r="AA69">
        <v>0</v>
      </c>
      <c r="AB69">
        <v>222.88</v>
      </c>
      <c r="AC69">
        <v>13.5</v>
      </c>
      <c r="AD69">
        <v>0</v>
      </c>
      <c r="AE69">
        <v>0</v>
      </c>
      <c r="AF69">
        <v>31.26</v>
      </c>
      <c r="AG69">
        <v>13.5</v>
      </c>
      <c r="AH69">
        <v>0</v>
      </c>
      <c r="AI69">
        <v>1</v>
      </c>
      <c r="AJ69">
        <v>7.13</v>
      </c>
      <c r="AK69">
        <v>1</v>
      </c>
      <c r="AL69">
        <v>1</v>
      </c>
      <c r="AN69">
        <v>0</v>
      </c>
      <c r="AO69">
        <v>1</v>
      </c>
      <c r="AP69">
        <v>1</v>
      </c>
      <c r="AQ69">
        <v>0</v>
      </c>
      <c r="AR69">
        <v>0</v>
      </c>
      <c r="AS69" t="s">
        <v>6</v>
      </c>
      <c r="AT69">
        <v>0.01</v>
      </c>
      <c r="AU69" t="s">
        <v>68</v>
      </c>
      <c r="AV69">
        <v>0</v>
      </c>
      <c r="AW69">
        <v>2</v>
      </c>
      <c r="AX69">
        <v>16688011</v>
      </c>
      <c r="AY69">
        <v>1</v>
      </c>
      <c r="AZ69">
        <v>0</v>
      </c>
      <c r="BA69">
        <v>70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Y69*Source!I53</f>
        <v>3.4749999999999999E-4</v>
      </c>
      <c r="CY69">
        <f>AB69</f>
        <v>222.88</v>
      </c>
      <c r="CZ69">
        <f>AF69</f>
        <v>31.26</v>
      </c>
      <c r="DA69">
        <f>AJ69</f>
        <v>7.13</v>
      </c>
      <c r="DB69">
        <v>0</v>
      </c>
    </row>
    <row r="70" spans="1:106" x14ac:dyDescent="0.2">
      <c r="A70">
        <f>ROW(Source!A53)</f>
        <v>53</v>
      </c>
      <c r="B70">
        <v>16687824</v>
      </c>
      <c r="C70">
        <v>16687992</v>
      </c>
      <c r="D70">
        <v>15249073</v>
      </c>
      <c r="E70">
        <v>1</v>
      </c>
      <c r="F70">
        <v>1</v>
      </c>
      <c r="G70">
        <v>1</v>
      </c>
      <c r="H70">
        <v>2</v>
      </c>
      <c r="I70" t="s">
        <v>482</v>
      </c>
      <c r="J70" t="s">
        <v>483</v>
      </c>
      <c r="K70" t="s">
        <v>484</v>
      </c>
      <c r="L70">
        <v>1368</v>
      </c>
      <c r="N70">
        <v>1011</v>
      </c>
      <c r="O70" t="s">
        <v>472</v>
      </c>
      <c r="P70" t="s">
        <v>472</v>
      </c>
      <c r="Q70">
        <v>1</v>
      </c>
      <c r="W70">
        <v>0</v>
      </c>
      <c r="X70">
        <v>1372534845</v>
      </c>
      <c r="Y70">
        <v>3.7499999999999999E-2</v>
      </c>
      <c r="AA70">
        <v>0</v>
      </c>
      <c r="AB70">
        <v>468.51</v>
      </c>
      <c r="AC70">
        <v>11.6</v>
      </c>
      <c r="AD70">
        <v>0</v>
      </c>
      <c r="AE70">
        <v>0</v>
      </c>
      <c r="AF70">
        <v>65.709999999999994</v>
      </c>
      <c r="AG70">
        <v>11.6</v>
      </c>
      <c r="AH70">
        <v>0</v>
      </c>
      <c r="AI70">
        <v>1</v>
      </c>
      <c r="AJ70">
        <v>7.13</v>
      </c>
      <c r="AK70">
        <v>1</v>
      </c>
      <c r="AL70">
        <v>1</v>
      </c>
      <c r="AN70">
        <v>0</v>
      </c>
      <c r="AO70">
        <v>1</v>
      </c>
      <c r="AP70">
        <v>1</v>
      </c>
      <c r="AQ70">
        <v>0</v>
      </c>
      <c r="AR70">
        <v>0</v>
      </c>
      <c r="AS70" t="s">
        <v>6</v>
      </c>
      <c r="AT70">
        <v>0.03</v>
      </c>
      <c r="AU70" t="s">
        <v>68</v>
      </c>
      <c r="AV70">
        <v>0</v>
      </c>
      <c r="AW70">
        <v>2</v>
      </c>
      <c r="AX70">
        <v>16688012</v>
      </c>
      <c r="AY70">
        <v>1</v>
      </c>
      <c r="AZ70">
        <v>0</v>
      </c>
      <c r="BA70">
        <v>71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Y70*Source!I53</f>
        <v>1.0424999999999998E-3</v>
      </c>
      <c r="CY70">
        <f>AB70</f>
        <v>468.51</v>
      </c>
      <c r="CZ70">
        <f>AF70</f>
        <v>65.709999999999994</v>
      </c>
      <c r="DA70">
        <f>AJ70</f>
        <v>7.13</v>
      </c>
      <c r="DB70">
        <v>0</v>
      </c>
    </row>
    <row r="71" spans="1:106" x14ac:dyDescent="0.2">
      <c r="A71">
        <f>ROW(Source!A53)</f>
        <v>53</v>
      </c>
      <c r="B71">
        <v>16687824</v>
      </c>
      <c r="C71">
        <v>16687992</v>
      </c>
      <c r="D71">
        <v>15171018</v>
      </c>
      <c r="E71">
        <v>1</v>
      </c>
      <c r="F71">
        <v>1</v>
      </c>
      <c r="G71">
        <v>1</v>
      </c>
      <c r="H71">
        <v>3</v>
      </c>
      <c r="I71" t="s">
        <v>493</v>
      </c>
      <c r="J71" t="s">
        <v>494</v>
      </c>
      <c r="K71" t="s">
        <v>495</v>
      </c>
      <c r="L71">
        <v>1346</v>
      </c>
      <c r="N71">
        <v>1009</v>
      </c>
      <c r="O71" t="s">
        <v>51</v>
      </c>
      <c r="P71" t="s">
        <v>51</v>
      </c>
      <c r="Q71">
        <v>1</v>
      </c>
      <c r="W71">
        <v>0</v>
      </c>
      <c r="X71">
        <v>813963326</v>
      </c>
      <c r="Y71">
        <v>0.3</v>
      </c>
      <c r="AA71">
        <v>12.98</v>
      </c>
      <c r="AB71">
        <v>0</v>
      </c>
      <c r="AC71">
        <v>0</v>
      </c>
      <c r="AD71">
        <v>0</v>
      </c>
      <c r="AE71">
        <v>1.82</v>
      </c>
      <c r="AF71">
        <v>0</v>
      </c>
      <c r="AG71">
        <v>0</v>
      </c>
      <c r="AH71">
        <v>0</v>
      </c>
      <c r="AI71">
        <v>7.13</v>
      </c>
      <c r="AJ71">
        <v>1</v>
      </c>
      <c r="AK71">
        <v>1</v>
      </c>
      <c r="AL71">
        <v>1</v>
      </c>
      <c r="AN71">
        <v>0</v>
      </c>
      <c r="AO71">
        <v>1</v>
      </c>
      <c r="AP71">
        <v>0</v>
      </c>
      <c r="AQ71">
        <v>0</v>
      </c>
      <c r="AR71">
        <v>0</v>
      </c>
      <c r="AS71" t="s">
        <v>6</v>
      </c>
      <c r="AT71">
        <v>0.3</v>
      </c>
      <c r="AU71" t="s">
        <v>6</v>
      </c>
      <c r="AV71">
        <v>0</v>
      </c>
      <c r="AW71">
        <v>2</v>
      </c>
      <c r="AX71">
        <v>16688013</v>
      </c>
      <c r="AY71">
        <v>1</v>
      </c>
      <c r="AZ71">
        <v>0</v>
      </c>
      <c r="BA71">
        <v>72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Y71*Source!I53</f>
        <v>8.3399999999999985E-3</v>
      </c>
      <c r="CY71">
        <f>AA71</f>
        <v>12.98</v>
      </c>
      <c r="CZ71">
        <f>AE71</f>
        <v>1.82</v>
      </c>
      <c r="DA71">
        <f>AI71</f>
        <v>7.13</v>
      </c>
      <c r="DB71">
        <v>0</v>
      </c>
    </row>
    <row r="72" spans="1:106" x14ac:dyDescent="0.2">
      <c r="A72">
        <f>ROW(Source!A53)</f>
        <v>53</v>
      </c>
      <c r="B72">
        <v>16687824</v>
      </c>
      <c r="C72">
        <v>16687992</v>
      </c>
      <c r="D72">
        <v>15163068</v>
      </c>
      <c r="E72">
        <v>17</v>
      </c>
      <c r="F72">
        <v>1</v>
      </c>
      <c r="G72">
        <v>1</v>
      </c>
      <c r="H72">
        <v>3</v>
      </c>
      <c r="I72" t="s">
        <v>87</v>
      </c>
      <c r="J72" t="s">
        <v>6</v>
      </c>
      <c r="K72" t="s">
        <v>88</v>
      </c>
      <c r="L72">
        <v>1348</v>
      </c>
      <c r="N72">
        <v>1009</v>
      </c>
      <c r="O72" t="s">
        <v>46</v>
      </c>
      <c r="P72" t="s">
        <v>46</v>
      </c>
      <c r="Q72">
        <v>1000</v>
      </c>
      <c r="W72">
        <v>0</v>
      </c>
      <c r="X72">
        <v>84301199</v>
      </c>
      <c r="Y72">
        <v>2.46E-2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7.13</v>
      </c>
      <c r="AJ72">
        <v>1</v>
      </c>
      <c r="AK72">
        <v>1</v>
      </c>
      <c r="AL72">
        <v>1</v>
      </c>
      <c r="AN72">
        <v>0</v>
      </c>
      <c r="AO72">
        <v>0</v>
      </c>
      <c r="AP72">
        <v>0</v>
      </c>
      <c r="AQ72">
        <v>0</v>
      </c>
      <c r="AR72">
        <v>0</v>
      </c>
      <c r="AS72" t="s">
        <v>6</v>
      </c>
      <c r="AT72">
        <v>2.46E-2</v>
      </c>
      <c r="AU72" t="s">
        <v>6</v>
      </c>
      <c r="AV72">
        <v>0</v>
      </c>
      <c r="AW72">
        <v>2</v>
      </c>
      <c r="AX72">
        <v>16688014</v>
      </c>
      <c r="AY72">
        <v>1</v>
      </c>
      <c r="AZ72">
        <v>0</v>
      </c>
      <c r="BA72">
        <v>73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Y72*Source!I53</f>
        <v>6.8387999999999999E-4</v>
      </c>
      <c r="CY72">
        <f>AA72</f>
        <v>0</v>
      </c>
      <c r="CZ72">
        <f>AE72</f>
        <v>0</v>
      </c>
      <c r="DA72">
        <f>AI72</f>
        <v>7.13</v>
      </c>
      <c r="DB72">
        <v>0</v>
      </c>
    </row>
    <row r="73" spans="1:106" x14ac:dyDescent="0.2">
      <c r="A73">
        <f>ROW(Source!A53)</f>
        <v>53</v>
      </c>
      <c r="B73">
        <v>16687824</v>
      </c>
      <c r="C73">
        <v>16687992</v>
      </c>
      <c r="D73">
        <v>15204062</v>
      </c>
      <c r="E73">
        <v>1</v>
      </c>
      <c r="F73">
        <v>1</v>
      </c>
      <c r="G73">
        <v>1</v>
      </c>
      <c r="H73">
        <v>3</v>
      </c>
      <c r="I73" t="s">
        <v>90</v>
      </c>
      <c r="J73" t="s">
        <v>92</v>
      </c>
      <c r="K73" t="s">
        <v>91</v>
      </c>
      <c r="L73">
        <v>1348</v>
      </c>
      <c r="N73">
        <v>1009</v>
      </c>
      <c r="O73" t="s">
        <v>46</v>
      </c>
      <c r="P73" t="s">
        <v>46</v>
      </c>
      <c r="Q73">
        <v>1000</v>
      </c>
      <c r="W73">
        <v>0</v>
      </c>
      <c r="X73">
        <v>-1981045358</v>
      </c>
      <c r="Y73">
        <v>2.4608999999999999E-2</v>
      </c>
      <c r="AA73">
        <v>245095.03</v>
      </c>
      <c r="AB73">
        <v>0</v>
      </c>
      <c r="AC73">
        <v>0</v>
      </c>
      <c r="AD73">
        <v>0</v>
      </c>
      <c r="AE73">
        <v>34375.18</v>
      </c>
      <c r="AF73">
        <v>0</v>
      </c>
      <c r="AG73">
        <v>0</v>
      </c>
      <c r="AH73">
        <v>0</v>
      </c>
      <c r="AI73">
        <v>7.13</v>
      </c>
      <c r="AJ73">
        <v>1</v>
      </c>
      <c r="AK73">
        <v>1</v>
      </c>
      <c r="AL73">
        <v>1</v>
      </c>
      <c r="AN73">
        <v>0</v>
      </c>
      <c r="AO73">
        <v>0</v>
      </c>
      <c r="AP73">
        <v>0</v>
      </c>
      <c r="AQ73">
        <v>0</v>
      </c>
      <c r="AR73">
        <v>0</v>
      </c>
      <c r="AS73" t="s">
        <v>6</v>
      </c>
      <c r="AT73">
        <v>2.4608999999999999E-2</v>
      </c>
      <c r="AU73" t="s">
        <v>6</v>
      </c>
      <c r="AV73">
        <v>0</v>
      </c>
      <c r="AW73">
        <v>1</v>
      </c>
      <c r="AX73">
        <v>-1</v>
      </c>
      <c r="AY73">
        <v>0</v>
      </c>
      <c r="AZ73">
        <v>0</v>
      </c>
      <c r="BA73" t="s">
        <v>6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Y73*Source!I53</f>
        <v>6.8413019999999988E-4</v>
      </c>
      <c r="CY73">
        <f>AA73</f>
        <v>245095.03</v>
      </c>
      <c r="CZ73">
        <f>AE73</f>
        <v>34375.18</v>
      </c>
      <c r="DA73">
        <f>AI73</f>
        <v>7.13</v>
      </c>
      <c r="DB73">
        <v>0</v>
      </c>
    </row>
    <row r="74" spans="1:106" x14ac:dyDescent="0.2">
      <c r="A74">
        <f>ROW(Source!A53)</f>
        <v>53</v>
      </c>
      <c r="B74">
        <v>16687824</v>
      </c>
      <c r="C74">
        <v>16687992</v>
      </c>
      <c r="D74">
        <v>15204471</v>
      </c>
      <c r="E74">
        <v>1</v>
      </c>
      <c r="F74">
        <v>1</v>
      </c>
      <c r="G74">
        <v>1</v>
      </c>
      <c r="H74">
        <v>3</v>
      </c>
      <c r="I74" t="s">
        <v>506</v>
      </c>
      <c r="J74" t="s">
        <v>507</v>
      </c>
      <c r="K74" t="s">
        <v>508</v>
      </c>
      <c r="L74">
        <v>1346</v>
      </c>
      <c r="N74">
        <v>1009</v>
      </c>
      <c r="O74" t="s">
        <v>51</v>
      </c>
      <c r="P74" t="s">
        <v>51</v>
      </c>
      <c r="Q74">
        <v>1</v>
      </c>
      <c r="W74">
        <v>0</v>
      </c>
      <c r="X74">
        <v>-608190322</v>
      </c>
      <c r="Y74">
        <v>2.7</v>
      </c>
      <c r="AA74">
        <v>232.44</v>
      </c>
      <c r="AB74">
        <v>0</v>
      </c>
      <c r="AC74">
        <v>0</v>
      </c>
      <c r="AD74">
        <v>0</v>
      </c>
      <c r="AE74">
        <v>32.6</v>
      </c>
      <c r="AF74">
        <v>0</v>
      </c>
      <c r="AG74">
        <v>0</v>
      </c>
      <c r="AH74">
        <v>0</v>
      </c>
      <c r="AI74">
        <v>7.13</v>
      </c>
      <c r="AJ74">
        <v>1</v>
      </c>
      <c r="AK74">
        <v>1</v>
      </c>
      <c r="AL74">
        <v>1</v>
      </c>
      <c r="AN74">
        <v>0</v>
      </c>
      <c r="AO74">
        <v>1</v>
      </c>
      <c r="AP74">
        <v>0</v>
      </c>
      <c r="AQ74">
        <v>0</v>
      </c>
      <c r="AR74">
        <v>0</v>
      </c>
      <c r="AS74" t="s">
        <v>6</v>
      </c>
      <c r="AT74">
        <v>2.7</v>
      </c>
      <c r="AU74" t="s">
        <v>6</v>
      </c>
      <c r="AV74">
        <v>0</v>
      </c>
      <c r="AW74">
        <v>2</v>
      </c>
      <c r="AX74">
        <v>16688015</v>
      </c>
      <c r="AY74">
        <v>1</v>
      </c>
      <c r="AZ74">
        <v>0</v>
      </c>
      <c r="BA74">
        <v>74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Y74*Source!I53</f>
        <v>7.5060000000000002E-2</v>
      </c>
      <c r="CY74">
        <f>AA74</f>
        <v>232.44</v>
      </c>
      <c r="CZ74">
        <f>AE74</f>
        <v>32.6</v>
      </c>
      <c r="DA74">
        <f>AI74</f>
        <v>7.13</v>
      </c>
      <c r="DB74">
        <v>0</v>
      </c>
    </row>
    <row r="75" spans="1:106" x14ac:dyDescent="0.2">
      <c r="A75">
        <f>ROW(Source!A58)</f>
        <v>58</v>
      </c>
      <c r="B75">
        <v>16687810</v>
      </c>
      <c r="C75">
        <v>16688019</v>
      </c>
      <c r="D75">
        <v>15432236</v>
      </c>
      <c r="E75">
        <v>1</v>
      </c>
      <c r="F75">
        <v>1</v>
      </c>
      <c r="G75">
        <v>1</v>
      </c>
      <c r="H75">
        <v>1</v>
      </c>
      <c r="I75" t="s">
        <v>509</v>
      </c>
      <c r="J75" t="s">
        <v>6</v>
      </c>
      <c r="K75" t="s">
        <v>510</v>
      </c>
      <c r="L75">
        <v>1191</v>
      </c>
      <c r="N75">
        <v>1013</v>
      </c>
      <c r="O75" t="s">
        <v>466</v>
      </c>
      <c r="P75" t="s">
        <v>466</v>
      </c>
      <c r="Q75">
        <v>1</v>
      </c>
      <c r="W75">
        <v>0</v>
      </c>
      <c r="X75">
        <v>-509590494</v>
      </c>
      <c r="Y75">
        <v>14.63</v>
      </c>
      <c r="AA75">
        <v>0</v>
      </c>
      <c r="AB75">
        <v>0</v>
      </c>
      <c r="AC75">
        <v>0</v>
      </c>
      <c r="AD75">
        <v>8.17</v>
      </c>
      <c r="AE75">
        <v>0</v>
      </c>
      <c r="AF75">
        <v>0</v>
      </c>
      <c r="AG75">
        <v>0</v>
      </c>
      <c r="AH75">
        <v>8.17</v>
      </c>
      <c r="AI75">
        <v>1</v>
      </c>
      <c r="AJ75">
        <v>1</v>
      </c>
      <c r="AK75">
        <v>1</v>
      </c>
      <c r="AL75">
        <v>1</v>
      </c>
      <c r="AN75">
        <v>0</v>
      </c>
      <c r="AO75">
        <v>1</v>
      </c>
      <c r="AP75">
        <v>0</v>
      </c>
      <c r="AQ75">
        <v>0</v>
      </c>
      <c r="AR75">
        <v>0</v>
      </c>
      <c r="AS75" t="s">
        <v>6</v>
      </c>
      <c r="AT75">
        <v>14.63</v>
      </c>
      <c r="AU75" t="s">
        <v>6</v>
      </c>
      <c r="AV75">
        <v>1</v>
      </c>
      <c r="AW75">
        <v>2</v>
      </c>
      <c r="AX75">
        <v>16688020</v>
      </c>
      <c r="AY75">
        <v>1</v>
      </c>
      <c r="AZ75">
        <v>0</v>
      </c>
      <c r="BA75">
        <v>75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Y75*Source!I58</f>
        <v>16.5319</v>
      </c>
      <c r="CY75">
        <f>AD75</f>
        <v>8.17</v>
      </c>
      <c r="CZ75">
        <f>AH75</f>
        <v>8.17</v>
      </c>
      <c r="DA75">
        <f>AL75</f>
        <v>1</v>
      </c>
      <c r="DB75">
        <v>0</v>
      </c>
    </row>
    <row r="76" spans="1:106" x14ac:dyDescent="0.2">
      <c r="A76">
        <f>ROW(Source!A58)</f>
        <v>58</v>
      </c>
      <c r="B76">
        <v>16687810</v>
      </c>
      <c r="C76">
        <v>16688019</v>
      </c>
      <c r="D76">
        <v>15247873</v>
      </c>
      <c r="E76">
        <v>1</v>
      </c>
      <c r="F76">
        <v>1</v>
      </c>
      <c r="G76">
        <v>1</v>
      </c>
      <c r="H76">
        <v>2</v>
      </c>
      <c r="I76" t="s">
        <v>511</v>
      </c>
      <c r="J76" t="s">
        <v>512</v>
      </c>
      <c r="K76" t="s">
        <v>513</v>
      </c>
      <c r="L76">
        <v>1368</v>
      </c>
      <c r="N76">
        <v>1011</v>
      </c>
      <c r="O76" t="s">
        <v>472</v>
      </c>
      <c r="P76" t="s">
        <v>472</v>
      </c>
      <c r="Q76">
        <v>1</v>
      </c>
      <c r="W76">
        <v>0</v>
      </c>
      <c r="X76">
        <v>-1985289705</v>
      </c>
      <c r="Y76">
        <v>0.32</v>
      </c>
      <c r="AA76">
        <v>0</v>
      </c>
      <c r="AB76">
        <v>6.66</v>
      </c>
      <c r="AC76">
        <v>0</v>
      </c>
      <c r="AD76">
        <v>0</v>
      </c>
      <c r="AE76">
        <v>0</v>
      </c>
      <c r="AF76">
        <v>6.66</v>
      </c>
      <c r="AG76">
        <v>0</v>
      </c>
      <c r="AH76">
        <v>0</v>
      </c>
      <c r="AI76">
        <v>1</v>
      </c>
      <c r="AJ76">
        <v>1</v>
      </c>
      <c r="AK76">
        <v>1</v>
      </c>
      <c r="AL76">
        <v>1</v>
      </c>
      <c r="AN76">
        <v>0</v>
      </c>
      <c r="AO76">
        <v>1</v>
      </c>
      <c r="AP76">
        <v>0</v>
      </c>
      <c r="AQ76">
        <v>0</v>
      </c>
      <c r="AR76">
        <v>0</v>
      </c>
      <c r="AS76" t="s">
        <v>6</v>
      </c>
      <c r="AT76">
        <v>0.32</v>
      </c>
      <c r="AU76" t="s">
        <v>6</v>
      </c>
      <c r="AV76">
        <v>0</v>
      </c>
      <c r="AW76">
        <v>2</v>
      </c>
      <c r="AX76">
        <v>16688021</v>
      </c>
      <c r="AY76">
        <v>1</v>
      </c>
      <c r="AZ76">
        <v>0</v>
      </c>
      <c r="BA76">
        <v>76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Y76*Source!I58</f>
        <v>0.36159999999999998</v>
      </c>
      <c r="CY76">
        <f>AB76</f>
        <v>6.66</v>
      </c>
      <c r="CZ76">
        <f>AF76</f>
        <v>6.66</v>
      </c>
      <c r="DA76">
        <f>AJ76</f>
        <v>1</v>
      </c>
      <c r="DB76">
        <v>0</v>
      </c>
    </row>
    <row r="77" spans="1:106" x14ac:dyDescent="0.2">
      <c r="A77">
        <f>ROW(Source!A58)</f>
        <v>58</v>
      </c>
      <c r="B77">
        <v>16687810</v>
      </c>
      <c r="C77">
        <v>16688019</v>
      </c>
      <c r="D77">
        <v>15172868</v>
      </c>
      <c r="E77">
        <v>1</v>
      </c>
      <c r="F77">
        <v>1</v>
      </c>
      <c r="G77">
        <v>1</v>
      </c>
      <c r="H77">
        <v>3</v>
      </c>
      <c r="I77" t="s">
        <v>514</v>
      </c>
      <c r="J77" t="s">
        <v>515</v>
      </c>
      <c r="K77" t="s">
        <v>516</v>
      </c>
      <c r="L77">
        <v>1339</v>
      </c>
      <c r="N77">
        <v>1007</v>
      </c>
      <c r="O77" t="s">
        <v>96</v>
      </c>
      <c r="P77" t="s">
        <v>96</v>
      </c>
      <c r="Q77">
        <v>1</v>
      </c>
      <c r="W77">
        <v>0</v>
      </c>
      <c r="X77">
        <v>-861814431</v>
      </c>
      <c r="Y77">
        <v>0.24</v>
      </c>
      <c r="AA77">
        <v>519.79999999999995</v>
      </c>
      <c r="AB77">
        <v>0</v>
      </c>
      <c r="AC77">
        <v>0</v>
      </c>
      <c r="AD77">
        <v>0</v>
      </c>
      <c r="AE77">
        <v>519.79999999999995</v>
      </c>
      <c r="AF77">
        <v>0</v>
      </c>
      <c r="AG77">
        <v>0</v>
      </c>
      <c r="AH77">
        <v>0</v>
      </c>
      <c r="AI77">
        <v>1</v>
      </c>
      <c r="AJ77">
        <v>1</v>
      </c>
      <c r="AK77">
        <v>1</v>
      </c>
      <c r="AL77">
        <v>1</v>
      </c>
      <c r="AN77">
        <v>0</v>
      </c>
      <c r="AO77">
        <v>1</v>
      </c>
      <c r="AP77">
        <v>0</v>
      </c>
      <c r="AQ77">
        <v>0</v>
      </c>
      <c r="AR77">
        <v>0</v>
      </c>
      <c r="AS77" t="s">
        <v>6</v>
      </c>
      <c r="AT77">
        <v>0.24</v>
      </c>
      <c r="AU77" t="s">
        <v>6</v>
      </c>
      <c r="AV77">
        <v>0</v>
      </c>
      <c r="AW77">
        <v>2</v>
      </c>
      <c r="AX77">
        <v>16688022</v>
      </c>
      <c r="AY77">
        <v>1</v>
      </c>
      <c r="AZ77">
        <v>0</v>
      </c>
      <c r="BA77">
        <v>77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Y77*Source!I58</f>
        <v>0.27119999999999994</v>
      </c>
      <c r="CY77">
        <f>AA77</f>
        <v>519.79999999999995</v>
      </c>
      <c r="CZ77">
        <f>AE77</f>
        <v>519.79999999999995</v>
      </c>
      <c r="DA77">
        <f>AI77</f>
        <v>1</v>
      </c>
      <c r="DB77">
        <v>0</v>
      </c>
    </row>
    <row r="78" spans="1:106" x14ac:dyDescent="0.2">
      <c r="A78">
        <f>ROW(Source!A58)</f>
        <v>58</v>
      </c>
      <c r="B78">
        <v>16687810</v>
      </c>
      <c r="C78">
        <v>16688019</v>
      </c>
      <c r="D78">
        <v>15162523</v>
      </c>
      <c r="E78">
        <v>17</v>
      </c>
      <c r="F78">
        <v>1</v>
      </c>
      <c r="G78">
        <v>1</v>
      </c>
      <c r="H78">
        <v>3</v>
      </c>
      <c r="I78" t="s">
        <v>99</v>
      </c>
      <c r="J78" t="s">
        <v>6</v>
      </c>
      <c r="K78" t="s">
        <v>100</v>
      </c>
      <c r="L78">
        <v>1356</v>
      </c>
      <c r="N78">
        <v>1010</v>
      </c>
      <c r="O78" t="s">
        <v>101</v>
      </c>
      <c r="P78" t="s">
        <v>101</v>
      </c>
      <c r="Q78">
        <v>1000</v>
      </c>
      <c r="W78">
        <v>0</v>
      </c>
      <c r="X78">
        <v>1453754496</v>
      </c>
      <c r="Y78">
        <v>0.4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1</v>
      </c>
      <c r="AJ78">
        <v>1</v>
      </c>
      <c r="AK78">
        <v>1</v>
      </c>
      <c r="AL78">
        <v>1</v>
      </c>
      <c r="AN78">
        <v>0</v>
      </c>
      <c r="AO78">
        <v>0</v>
      </c>
      <c r="AP78">
        <v>0</v>
      </c>
      <c r="AQ78">
        <v>0</v>
      </c>
      <c r="AR78">
        <v>0</v>
      </c>
      <c r="AS78" t="s">
        <v>6</v>
      </c>
      <c r="AT78">
        <v>0.4</v>
      </c>
      <c r="AU78" t="s">
        <v>6</v>
      </c>
      <c r="AV78">
        <v>0</v>
      </c>
      <c r="AW78">
        <v>2</v>
      </c>
      <c r="AX78">
        <v>16688023</v>
      </c>
      <c r="AY78">
        <v>1</v>
      </c>
      <c r="AZ78">
        <v>0</v>
      </c>
      <c r="BA78">
        <v>78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Y78*Source!I58</f>
        <v>0.45199999999999996</v>
      </c>
      <c r="CY78">
        <f>AA78</f>
        <v>0</v>
      </c>
      <c r="CZ78">
        <f>AE78</f>
        <v>0</v>
      </c>
      <c r="DA78">
        <f>AI78</f>
        <v>1</v>
      </c>
      <c r="DB78">
        <v>0</v>
      </c>
    </row>
    <row r="79" spans="1:106" x14ac:dyDescent="0.2">
      <c r="A79">
        <f>ROW(Source!A58)</f>
        <v>58</v>
      </c>
      <c r="B79">
        <v>16687810</v>
      </c>
      <c r="C79">
        <v>16688019</v>
      </c>
      <c r="D79">
        <v>15186886</v>
      </c>
      <c r="E79">
        <v>1</v>
      </c>
      <c r="F79">
        <v>1</v>
      </c>
      <c r="G79">
        <v>1</v>
      </c>
      <c r="H79">
        <v>3</v>
      </c>
      <c r="I79" t="s">
        <v>103</v>
      </c>
      <c r="J79" t="s">
        <v>105</v>
      </c>
      <c r="K79" t="s">
        <v>104</v>
      </c>
      <c r="L79">
        <v>1356</v>
      </c>
      <c r="N79">
        <v>1010</v>
      </c>
      <c r="O79" t="s">
        <v>101</v>
      </c>
      <c r="P79" t="s">
        <v>101</v>
      </c>
      <c r="Q79">
        <v>1000</v>
      </c>
      <c r="W79">
        <v>0</v>
      </c>
      <c r="X79">
        <v>1593203468</v>
      </c>
      <c r="Y79">
        <v>0.4</v>
      </c>
      <c r="AA79">
        <v>1882.58</v>
      </c>
      <c r="AB79">
        <v>0</v>
      </c>
      <c r="AC79">
        <v>0</v>
      </c>
      <c r="AD79">
        <v>0</v>
      </c>
      <c r="AE79">
        <v>1882.58</v>
      </c>
      <c r="AF79">
        <v>0</v>
      </c>
      <c r="AG79">
        <v>0</v>
      </c>
      <c r="AH79">
        <v>0</v>
      </c>
      <c r="AI79">
        <v>1</v>
      </c>
      <c r="AJ79">
        <v>1</v>
      </c>
      <c r="AK79">
        <v>1</v>
      </c>
      <c r="AL79">
        <v>1</v>
      </c>
      <c r="AN79">
        <v>0</v>
      </c>
      <c r="AO79">
        <v>0</v>
      </c>
      <c r="AP79">
        <v>0</v>
      </c>
      <c r="AQ79">
        <v>0</v>
      </c>
      <c r="AR79">
        <v>0</v>
      </c>
      <c r="AS79" t="s">
        <v>6</v>
      </c>
      <c r="AT79">
        <v>0.4</v>
      </c>
      <c r="AU79" t="s">
        <v>6</v>
      </c>
      <c r="AV79">
        <v>0</v>
      </c>
      <c r="AW79">
        <v>1</v>
      </c>
      <c r="AX79">
        <v>-1</v>
      </c>
      <c r="AY79">
        <v>0</v>
      </c>
      <c r="AZ79">
        <v>0</v>
      </c>
      <c r="BA79" t="s">
        <v>6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Y79*Source!I58</f>
        <v>0.45199999999999996</v>
      </c>
      <c r="CY79">
        <f>AA79</f>
        <v>1882.58</v>
      </c>
      <c r="CZ79">
        <f>AE79</f>
        <v>1882.58</v>
      </c>
      <c r="DA79">
        <f>AI79</f>
        <v>1</v>
      </c>
      <c r="DB79">
        <v>0</v>
      </c>
    </row>
    <row r="80" spans="1:106" x14ac:dyDescent="0.2">
      <c r="A80">
        <f>ROW(Source!A59)</f>
        <v>59</v>
      </c>
      <c r="B80">
        <v>16687824</v>
      </c>
      <c r="C80">
        <v>16688019</v>
      </c>
      <c r="D80">
        <v>15432236</v>
      </c>
      <c r="E80">
        <v>1</v>
      </c>
      <c r="F80">
        <v>1</v>
      </c>
      <c r="G80">
        <v>1</v>
      </c>
      <c r="H80">
        <v>1</v>
      </c>
      <c r="I80" t="s">
        <v>509</v>
      </c>
      <c r="J80" t="s">
        <v>6</v>
      </c>
      <c r="K80" t="s">
        <v>510</v>
      </c>
      <c r="L80">
        <v>1191</v>
      </c>
      <c r="N80">
        <v>1013</v>
      </c>
      <c r="O80" t="s">
        <v>466</v>
      </c>
      <c r="P80" t="s">
        <v>466</v>
      </c>
      <c r="Q80">
        <v>1</v>
      </c>
      <c r="W80">
        <v>0</v>
      </c>
      <c r="X80">
        <v>-509590494</v>
      </c>
      <c r="Y80">
        <v>14.63</v>
      </c>
      <c r="AA80">
        <v>0</v>
      </c>
      <c r="AB80">
        <v>0</v>
      </c>
      <c r="AC80">
        <v>0</v>
      </c>
      <c r="AD80">
        <v>58.25</v>
      </c>
      <c r="AE80">
        <v>0</v>
      </c>
      <c r="AF80">
        <v>0</v>
      </c>
      <c r="AG80">
        <v>0</v>
      </c>
      <c r="AH80">
        <v>8.17</v>
      </c>
      <c r="AI80">
        <v>1</v>
      </c>
      <c r="AJ80">
        <v>1</v>
      </c>
      <c r="AK80">
        <v>1</v>
      </c>
      <c r="AL80">
        <v>7.13</v>
      </c>
      <c r="AN80">
        <v>0</v>
      </c>
      <c r="AO80">
        <v>1</v>
      </c>
      <c r="AP80">
        <v>0</v>
      </c>
      <c r="AQ80">
        <v>0</v>
      </c>
      <c r="AR80">
        <v>0</v>
      </c>
      <c r="AS80" t="s">
        <v>6</v>
      </c>
      <c r="AT80">
        <v>14.63</v>
      </c>
      <c r="AU80" t="s">
        <v>6</v>
      </c>
      <c r="AV80">
        <v>1</v>
      </c>
      <c r="AW80">
        <v>2</v>
      </c>
      <c r="AX80">
        <v>16688020</v>
      </c>
      <c r="AY80">
        <v>1</v>
      </c>
      <c r="AZ80">
        <v>0</v>
      </c>
      <c r="BA80">
        <v>79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Y80*Source!I59</f>
        <v>16.5319</v>
      </c>
      <c r="CY80">
        <f>AD80</f>
        <v>58.25</v>
      </c>
      <c r="CZ80">
        <f>AH80</f>
        <v>8.17</v>
      </c>
      <c r="DA80">
        <f>AL80</f>
        <v>7.13</v>
      </c>
      <c r="DB80">
        <v>0</v>
      </c>
    </row>
    <row r="81" spans="1:106" x14ac:dyDescent="0.2">
      <c r="A81">
        <f>ROW(Source!A59)</f>
        <v>59</v>
      </c>
      <c r="B81">
        <v>16687824</v>
      </c>
      <c r="C81">
        <v>16688019</v>
      </c>
      <c r="D81">
        <v>15247873</v>
      </c>
      <c r="E81">
        <v>1</v>
      </c>
      <c r="F81">
        <v>1</v>
      </c>
      <c r="G81">
        <v>1</v>
      </c>
      <c r="H81">
        <v>2</v>
      </c>
      <c r="I81" t="s">
        <v>511</v>
      </c>
      <c r="J81" t="s">
        <v>512</v>
      </c>
      <c r="K81" t="s">
        <v>513</v>
      </c>
      <c r="L81">
        <v>1368</v>
      </c>
      <c r="N81">
        <v>1011</v>
      </c>
      <c r="O81" t="s">
        <v>472</v>
      </c>
      <c r="P81" t="s">
        <v>472</v>
      </c>
      <c r="Q81">
        <v>1</v>
      </c>
      <c r="W81">
        <v>0</v>
      </c>
      <c r="X81">
        <v>-1985289705</v>
      </c>
      <c r="Y81">
        <v>0.32</v>
      </c>
      <c r="AA81">
        <v>0</v>
      </c>
      <c r="AB81">
        <v>47.49</v>
      </c>
      <c r="AC81">
        <v>0</v>
      </c>
      <c r="AD81">
        <v>0</v>
      </c>
      <c r="AE81">
        <v>0</v>
      </c>
      <c r="AF81">
        <v>6.66</v>
      </c>
      <c r="AG81">
        <v>0</v>
      </c>
      <c r="AH81">
        <v>0</v>
      </c>
      <c r="AI81">
        <v>1</v>
      </c>
      <c r="AJ81">
        <v>7.13</v>
      </c>
      <c r="AK81">
        <v>1</v>
      </c>
      <c r="AL81">
        <v>1</v>
      </c>
      <c r="AN81">
        <v>0</v>
      </c>
      <c r="AO81">
        <v>1</v>
      </c>
      <c r="AP81">
        <v>0</v>
      </c>
      <c r="AQ81">
        <v>0</v>
      </c>
      <c r="AR81">
        <v>0</v>
      </c>
      <c r="AS81" t="s">
        <v>6</v>
      </c>
      <c r="AT81">
        <v>0.32</v>
      </c>
      <c r="AU81" t="s">
        <v>6</v>
      </c>
      <c r="AV81">
        <v>0</v>
      </c>
      <c r="AW81">
        <v>2</v>
      </c>
      <c r="AX81">
        <v>16688021</v>
      </c>
      <c r="AY81">
        <v>1</v>
      </c>
      <c r="AZ81">
        <v>0</v>
      </c>
      <c r="BA81">
        <v>80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Y81*Source!I59</f>
        <v>0.36159999999999998</v>
      </c>
      <c r="CY81">
        <f>AB81</f>
        <v>47.49</v>
      </c>
      <c r="CZ81">
        <f>AF81</f>
        <v>6.66</v>
      </c>
      <c r="DA81">
        <f>AJ81</f>
        <v>7.13</v>
      </c>
      <c r="DB81">
        <v>0</v>
      </c>
    </row>
    <row r="82" spans="1:106" x14ac:dyDescent="0.2">
      <c r="A82">
        <f>ROW(Source!A59)</f>
        <v>59</v>
      </c>
      <c r="B82">
        <v>16687824</v>
      </c>
      <c r="C82">
        <v>16688019</v>
      </c>
      <c r="D82">
        <v>15172868</v>
      </c>
      <c r="E82">
        <v>1</v>
      </c>
      <c r="F82">
        <v>1</v>
      </c>
      <c r="G82">
        <v>1</v>
      </c>
      <c r="H82">
        <v>3</v>
      </c>
      <c r="I82" t="s">
        <v>514</v>
      </c>
      <c r="J82" t="s">
        <v>515</v>
      </c>
      <c r="K82" t="s">
        <v>516</v>
      </c>
      <c r="L82">
        <v>1339</v>
      </c>
      <c r="N82">
        <v>1007</v>
      </c>
      <c r="O82" t="s">
        <v>96</v>
      </c>
      <c r="P82" t="s">
        <v>96</v>
      </c>
      <c r="Q82">
        <v>1</v>
      </c>
      <c r="W82">
        <v>0</v>
      </c>
      <c r="X82">
        <v>-861814431</v>
      </c>
      <c r="Y82">
        <v>0.24</v>
      </c>
      <c r="AA82">
        <v>3706.17</v>
      </c>
      <c r="AB82">
        <v>0</v>
      </c>
      <c r="AC82">
        <v>0</v>
      </c>
      <c r="AD82">
        <v>0</v>
      </c>
      <c r="AE82">
        <v>519.79999999999995</v>
      </c>
      <c r="AF82">
        <v>0</v>
      </c>
      <c r="AG82">
        <v>0</v>
      </c>
      <c r="AH82">
        <v>0</v>
      </c>
      <c r="AI82">
        <v>7.13</v>
      </c>
      <c r="AJ82">
        <v>1</v>
      </c>
      <c r="AK82">
        <v>1</v>
      </c>
      <c r="AL82">
        <v>1</v>
      </c>
      <c r="AN82">
        <v>0</v>
      </c>
      <c r="AO82">
        <v>1</v>
      </c>
      <c r="AP82">
        <v>0</v>
      </c>
      <c r="AQ82">
        <v>0</v>
      </c>
      <c r="AR82">
        <v>0</v>
      </c>
      <c r="AS82" t="s">
        <v>6</v>
      </c>
      <c r="AT82">
        <v>0.24</v>
      </c>
      <c r="AU82" t="s">
        <v>6</v>
      </c>
      <c r="AV82">
        <v>0</v>
      </c>
      <c r="AW82">
        <v>2</v>
      </c>
      <c r="AX82">
        <v>16688022</v>
      </c>
      <c r="AY82">
        <v>1</v>
      </c>
      <c r="AZ82">
        <v>0</v>
      </c>
      <c r="BA82">
        <v>81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Y82*Source!I59</f>
        <v>0.27119999999999994</v>
      </c>
      <c r="CY82">
        <f>AA82</f>
        <v>3706.17</v>
      </c>
      <c r="CZ82">
        <f>AE82</f>
        <v>519.79999999999995</v>
      </c>
      <c r="DA82">
        <f>AI82</f>
        <v>7.13</v>
      </c>
      <c r="DB82">
        <v>0</v>
      </c>
    </row>
    <row r="83" spans="1:106" x14ac:dyDescent="0.2">
      <c r="A83">
        <f>ROW(Source!A59)</f>
        <v>59</v>
      </c>
      <c r="B83">
        <v>16687824</v>
      </c>
      <c r="C83">
        <v>16688019</v>
      </c>
      <c r="D83">
        <v>15162523</v>
      </c>
      <c r="E83">
        <v>17</v>
      </c>
      <c r="F83">
        <v>1</v>
      </c>
      <c r="G83">
        <v>1</v>
      </c>
      <c r="H83">
        <v>3</v>
      </c>
      <c r="I83" t="s">
        <v>99</v>
      </c>
      <c r="J83" t="s">
        <v>6</v>
      </c>
      <c r="K83" t="s">
        <v>100</v>
      </c>
      <c r="L83">
        <v>1356</v>
      </c>
      <c r="N83">
        <v>1010</v>
      </c>
      <c r="O83" t="s">
        <v>101</v>
      </c>
      <c r="P83" t="s">
        <v>101</v>
      </c>
      <c r="Q83">
        <v>1000</v>
      </c>
      <c r="W83">
        <v>0</v>
      </c>
      <c r="X83">
        <v>1453754496</v>
      </c>
      <c r="Y83">
        <v>0.4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7.13</v>
      </c>
      <c r="AJ83">
        <v>1</v>
      </c>
      <c r="AK83">
        <v>1</v>
      </c>
      <c r="AL83">
        <v>1</v>
      </c>
      <c r="AN83">
        <v>0</v>
      </c>
      <c r="AO83">
        <v>0</v>
      </c>
      <c r="AP83">
        <v>0</v>
      </c>
      <c r="AQ83">
        <v>0</v>
      </c>
      <c r="AR83">
        <v>0</v>
      </c>
      <c r="AS83" t="s">
        <v>6</v>
      </c>
      <c r="AT83">
        <v>0.4</v>
      </c>
      <c r="AU83" t="s">
        <v>6</v>
      </c>
      <c r="AV83">
        <v>0</v>
      </c>
      <c r="AW83">
        <v>2</v>
      </c>
      <c r="AX83">
        <v>16688023</v>
      </c>
      <c r="AY83">
        <v>1</v>
      </c>
      <c r="AZ83">
        <v>0</v>
      </c>
      <c r="BA83">
        <v>82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Y83*Source!I59</f>
        <v>0.45199999999999996</v>
      </c>
      <c r="CY83">
        <f>AA83</f>
        <v>0</v>
      </c>
      <c r="CZ83">
        <f>AE83</f>
        <v>0</v>
      </c>
      <c r="DA83">
        <f>AI83</f>
        <v>7.13</v>
      </c>
      <c r="DB83">
        <v>0</v>
      </c>
    </row>
    <row r="84" spans="1:106" x14ac:dyDescent="0.2">
      <c r="A84">
        <f>ROW(Source!A59)</f>
        <v>59</v>
      </c>
      <c r="B84">
        <v>16687824</v>
      </c>
      <c r="C84">
        <v>16688019</v>
      </c>
      <c r="D84">
        <v>15186886</v>
      </c>
      <c r="E84">
        <v>1</v>
      </c>
      <c r="F84">
        <v>1</v>
      </c>
      <c r="G84">
        <v>1</v>
      </c>
      <c r="H84">
        <v>3</v>
      </c>
      <c r="I84" t="s">
        <v>103</v>
      </c>
      <c r="J84" t="s">
        <v>105</v>
      </c>
      <c r="K84" t="s">
        <v>104</v>
      </c>
      <c r="L84">
        <v>1356</v>
      </c>
      <c r="N84">
        <v>1010</v>
      </c>
      <c r="O84" t="s">
        <v>101</v>
      </c>
      <c r="P84" t="s">
        <v>101</v>
      </c>
      <c r="Q84">
        <v>1000</v>
      </c>
      <c r="W84">
        <v>0</v>
      </c>
      <c r="X84">
        <v>1593203468</v>
      </c>
      <c r="Y84">
        <v>0.4</v>
      </c>
      <c r="AA84">
        <v>13422.8</v>
      </c>
      <c r="AB84">
        <v>0</v>
      </c>
      <c r="AC84">
        <v>0</v>
      </c>
      <c r="AD84">
        <v>0</v>
      </c>
      <c r="AE84">
        <v>1882.58</v>
      </c>
      <c r="AF84">
        <v>0</v>
      </c>
      <c r="AG84">
        <v>0</v>
      </c>
      <c r="AH84">
        <v>0</v>
      </c>
      <c r="AI84">
        <v>7.13</v>
      </c>
      <c r="AJ84">
        <v>1</v>
      </c>
      <c r="AK84">
        <v>1</v>
      </c>
      <c r="AL84">
        <v>1</v>
      </c>
      <c r="AN84">
        <v>0</v>
      </c>
      <c r="AO84">
        <v>0</v>
      </c>
      <c r="AP84">
        <v>0</v>
      </c>
      <c r="AQ84">
        <v>0</v>
      </c>
      <c r="AR84">
        <v>0</v>
      </c>
      <c r="AS84" t="s">
        <v>6</v>
      </c>
      <c r="AT84">
        <v>0.4</v>
      </c>
      <c r="AU84" t="s">
        <v>6</v>
      </c>
      <c r="AV84">
        <v>0</v>
      </c>
      <c r="AW84">
        <v>1</v>
      </c>
      <c r="AX84">
        <v>-1</v>
      </c>
      <c r="AY84">
        <v>0</v>
      </c>
      <c r="AZ84">
        <v>0</v>
      </c>
      <c r="BA84" t="s">
        <v>6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Y84*Source!I59</f>
        <v>0.45199999999999996</v>
      </c>
      <c r="CY84">
        <f>AA84</f>
        <v>13422.8</v>
      </c>
      <c r="CZ84">
        <f>AE84</f>
        <v>1882.58</v>
      </c>
      <c r="DA84">
        <f>AI84</f>
        <v>7.13</v>
      </c>
      <c r="DB84">
        <v>0</v>
      </c>
    </row>
    <row r="85" spans="1:106" x14ac:dyDescent="0.2">
      <c r="A85">
        <f>ROW(Source!A64)</f>
        <v>64</v>
      </c>
      <c r="B85">
        <v>16687810</v>
      </c>
      <c r="C85">
        <v>16688068</v>
      </c>
      <c r="D85">
        <v>15433640</v>
      </c>
      <c r="E85">
        <v>1</v>
      </c>
      <c r="F85">
        <v>1</v>
      </c>
      <c r="G85">
        <v>1</v>
      </c>
      <c r="H85">
        <v>1</v>
      </c>
      <c r="I85" t="s">
        <v>517</v>
      </c>
      <c r="J85" t="s">
        <v>6</v>
      </c>
      <c r="K85" t="s">
        <v>518</v>
      </c>
      <c r="L85">
        <v>1191</v>
      </c>
      <c r="N85">
        <v>1013</v>
      </c>
      <c r="O85" t="s">
        <v>466</v>
      </c>
      <c r="P85" t="s">
        <v>466</v>
      </c>
      <c r="Q85">
        <v>1</v>
      </c>
      <c r="W85">
        <v>0</v>
      </c>
      <c r="X85">
        <v>-1366118074</v>
      </c>
      <c r="Y85">
        <v>45.436499999999995</v>
      </c>
      <c r="AA85">
        <v>0</v>
      </c>
      <c r="AB85">
        <v>0</v>
      </c>
      <c r="AC85">
        <v>0</v>
      </c>
      <c r="AD85">
        <v>7.94</v>
      </c>
      <c r="AE85">
        <v>0</v>
      </c>
      <c r="AF85">
        <v>0</v>
      </c>
      <c r="AG85">
        <v>0</v>
      </c>
      <c r="AH85">
        <v>7.94</v>
      </c>
      <c r="AI85">
        <v>1</v>
      </c>
      <c r="AJ85">
        <v>1</v>
      </c>
      <c r="AK85">
        <v>1</v>
      </c>
      <c r="AL85">
        <v>1</v>
      </c>
      <c r="AN85">
        <v>0</v>
      </c>
      <c r="AO85">
        <v>1</v>
      </c>
      <c r="AP85">
        <v>1</v>
      </c>
      <c r="AQ85">
        <v>0</v>
      </c>
      <c r="AR85">
        <v>0</v>
      </c>
      <c r="AS85" t="s">
        <v>6</v>
      </c>
      <c r="AT85">
        <v>39.51</v>
      </c>
      <c r="AU85" t="s">
        <v>69</v>
      </c>
      <c r="AV85">
        <v>1</v>
      </c>
      <c r="AW85">
        <v>2</v>
      </c>
      <c r="AX85">
        <v>16688083</v>
      </c>
      <c r="AY85">
        <v>1</v>
      </c>
      <c r="AZ85">
        <v>0</v>
      </c>
      <c r="BA85">
        <v>83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Y85*Source!I64</f>
        <v>7.9741057499999988</v>
      </c>
      <c r="CY85">
        <f>AD85</f>
        <v>7.94</v>
      </c>
      <c r="CZ85">
        <f>AH85</f>
        <v>7.94</v>
      </c>
      <c r="DA85">
        <f>AL85</f>
        <v>1</v>
      </c>
      <c r="DB85">
        <v>0</v>
      </c>
    </row>
    <row r="86" spans="1:106" x14ac:dyDescent="0.2">
      <c r="A86">
        <f>ROW(Source!A64)</f>
        <v>64</v>
      </c>
      <c r="B86">
        <v>16687810</v>
      </c>
      <c r="C86">
        <v>16688068</v>
      </c>
      <c r="D86">
        <v>15430395</v>
      </c>
      <c r="E86">
        <v>1</v>
      </c>
      <c r="F86">
        <v>1</v>
      </c>
      <c r="G86">
        <v>1</v>
      </c>
      <c r="H86">
        <v>1</v>
      </c>
      <c r="I86" t="s">
        <v>467</v>
      </c>
      <c r="J86" t="s">
        <v>6</v>
      </c>
      <c r="K86" t="s">
        <v>468</v>
      </c>
      <c r="L86">
        <v>1191</v>
      </c>
      <c r="N86">
        <v>1013</v>
      </c>
      <c r="O86" t="s">
        <v>466</v>
      </c>
      <c r="P86" t="s">
        <v>466</v>
      </c>
      <c r="Q86">
        <v>1</v>
      </c>
      <c r="W86">
        <v>0</v>
      </c>
      <c r="X86">
        <v>-1417349443</v>
      </c>
      <c r="Y86">
        <v>1.27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1</v>
      </c>
      <c r="AJ86">
        <v>1</v>
      </c>
      <c r="AK86">
        <v>1</v>
      </c>
      <c r="AL86">
        <v>1</v>
      </c>
      <c r="AN86">
        <v>0</v>
      </c>
      <c r="AO86">
        <v>1</v>
      </c>
      <c r="AP86">
        <v>0</v>
      </c>
      <c r="AQ86">
        <v>0</v>
      </c>
      <c r="AR86">
        <v>0</v>
      </c>
      <c r="AS86" t="s">
        <v>6</v>
      </c>
      <c r="AT86">
        <v>1.27</v>
      </c>
      <c r="AU86" t="s">
        <v>6</v>
      </c>
      <c r="AV86">
        <v>2</v>
      </c>
      <c r="AW86">
        <v>2</v>
      </c>
      <c r="AX86">
        <v>16688084</v>
      </c>
      <c r="AY86">
        <v>1</v>
      </c>
      <c r="AZ86">
        <v>2048</v>
      </c>
      <c r="BA86">
        <v>84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Y86*Source!I64</f>
        <v>0.222885</v>
      </c>
      <c r="CY86">
        <f>AD86</f>
        <v>0</v>
      </c>
      <c r="CZ86">
        <f>AH86</f>
        <v>0</v>
      </c>
      <c r="DA86">
        <f>AL86</f>
        <v>1</v>
      </c>
      <c r="DB86">
        <v>0</v>
      </c>
    </row>
    <row r="87" spans="1:106" x14ac:dyDescent="0.2">
      <c r="A87">
        <f>ROW(Source!A64)</f>
        <v>64</v>
      </c>
      <c r="B87">
        <v>16687810</v>
      </c>
      <c r="C87">
        <v>16688068</v>
      </c>
      <c r="D87">
        <v>15247974</v>
      </c>
      <c r="E87">
        <v>1</v>
      </c>
      <c r="F87">
        <v>1</v>
      </c>
      <c r="G87">
        <v>1</v>
      </c>
      <c r="H87">
        <v>2</v>
      </c>
      <c r="I87" t="s">
        <v>469</v>
      </c>
      <c r="J87" t="s">
        <v>470</v>
      </c>
      <c r="K87" t="s">
        <v>471</v>
      </c>
      <c r="L87">
        <v>1368</v>
      </c>
      <c r="N87">
        <v>1011</v>
      </c>
      <c r="O87" t="s">
        <v>472</v>
      </c>
      <c r="P87" t="s">
        <v>472</v>
      </c>
      <c r="Q87">
        <v>1</v>
      </c>
      <c r="W87">
        <v>0</v>
      </c>
      <c r="X87">
        <v>1188625873</v>
      </c>
      <c r="Y87">
        <v>1.5874999999999999</v>
      </c>
      <c r="AA87">
        <v>0</v>
      </c>
      <c r="AB87">
        <v>31.26</v>
      </c>
      <c r="AC87">
        <v>13.5</v>
      </c>
      <c r="AD87">
        <v>0</v>
      </c>
      <c r="AE87">
        <v>0</v>
      </c>
      <c r="AF87">
        <v>31.26</v>
      </c>
      <c r="AG87">
        <v>13.5</v>
      </c>
      <c r="AH87">
        <v>0</v>
      </c>
      <c r="AI87">
        <v>1</v>
      </c>
      <c r="AJ87">
        <v>1</v>
      </c>
      <c r="AK87">
        <v>1</v>
      </c>
      <c r="AL87">
        <v>1</v>
      </c>
      <c r="AN87">
        <v>0</v>
      </c>
      <c r="AO87">
        <v>1</v>
      </c>
      <c r="AP87">
        <v>1</v>
      </c>
      <c r="AQ87">
        <v>0</v>
      </c>
      <c r="AR87">
        <v>0</v>
      </c>
      <c r="AS87" t="s">
        <v>6</v>
      </c>
      <c r="AT87">
        <v>1.27</v>
      </c>
      <c r="AU87" t="s">
        <v>68</v>
      </c>
      <c r="AV87">
        <v>0</v>
      </c>
      <c r="AW87">
        <v>2</v>
      </c>
      <c r="AX87">
        <v>16688085</v>
      </c>
      <c r="AY87">
        <v>1</v>
      </c>
      <c r="AZ87">
        <v>0</v>
      </c>
      <c r="BA87">
        <v>85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Y87*Source!I64</f>
        <v>0.27860624999999994</v>
      </c>
      <c r="CY87">
        <f>AB87</f>
        <v>31.26</v>
      </c>
      <c r="CZ87">
        <f>AF87</f>
        <v>31.26</v>
      </c>
      <c r="DA87">
        <f>AJ87</f>
        <v>1</v>
      </c>
      <c r="DB87">
        <v>0</v>
      </c>
    </row>
    <row r="88" spans="1:106" x14ac:dyDescent="0.2">
      <c r="A88">
        <f>ROW(Source!A64)</f>
        <v>64</v>
      </c>
      <c r="B88">
        <v>16687810</v>
      </c>
      <c r="C88">
        <v>16688068</v>
      </c>
      <c r="D88">
        <v>15248091</v>
      </c>
      <c r="E88">
        <v>1</v>
      </c>
      <c r="F88">
        <v>1</v>
      </c>
      <c r="G88">
        <v>1</v>
      </c>
      <c r="H88">
        <v>2</v>
      </c>
      <c r="I88" t="s">
        <v>519</v>
      </c>
      <c r="J88" t="s">
        <v>520</v>
      </c>
      <c r="K88" t="s">
        <v>521</v>
      </c>
      <c r="L88">
        <v>1368</v>
      </c>
      <c r="N88">
        <v>1011</v>
      </c>
      <c r="O88" t="s">
        <v>472</v>
      </c>
      <c r="P88" t="s">
        <v>472</v>
      </c>
      <c r="Q88">
        <v>1</v>
      </c>
      <c r="W88">
        <v>0</v>
      </c>
      <c r="X88">
        <v>126902709</v>
      </c>
      <c r="Y88">
        <v>11.3375</v>
      </c>
      <c r="AA88">
        <v>0</v>
      </c>
      <c r="AB88">
        <v>0.5</v>
      </c>
      <c r="AC88">
        <v>0</v>
      </c>
      <c r="AD88">
        <v>0</v>
      </c>
      <c r="AE88">
        <v>0</v>
      </c>
      <c r="AF88">
        <v>0.5</v>
      </c>
      <c r="AG88">
        <v>0</v>
      </c>
      <c r="AH88">
        <v>0</v>
      </c>
      <c r="AI88">
        <v>1</v>
      </c>
      <c r="AJ88">
        <v>1</v>
      </c>
      <c r="AK88">
        <v>1</v>
      </c>
      <c r="AL88">
        <v>1</v>
      </c>
      <c r="AN88">
        <v>0</v>
      </c>
      <c r="AO88">
        <v>1</v>
      </c>
      <c r="AP88">
        <v>1</v>
      </c>
      <c r="AQ88">
        <v>0</v>
      </c>
      <c r="AR88">
        <v>0</v>
      </c>
      <c r="AS88" t="s">
        <v>6</v>
      </c>
      <c r="AT88">
        <v>9.07</v>
      </c>
      <c r="AU88" t="s">
        <v>68</v>
      </c>
      <c r="AV88">
        <v>0</v>
      </c>
      <c r="AW88">
        <v>2</v>
      </c>
      <c r="AX88">
        <v>16688086</v>
      </c>
      <c r="AY88">
        <v>1</v>
      </c>
      <c r="AZ88">
        <v>0</v>
      </c>
      <c r="BA88">
        <v>86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Y88*Source!I64</f>
        <v>1.98973125</v>
      </c>
      <c r="CY88">
        <f>AB88</f>
        <v>0.5</v>
      </c>
      <c r="CZ88">
        <f>AF88</f>
        <v>0.5</v>
      </c>
      <c r="DA88">
        <f>AJ88</f>
        <v>1</v>
      </c>
      <c r="DB88">
        <v>0</v>
      </c>
    </row>
    <row r="89" spans="1:106" x14ac:dyDescent="0.2">
      <c r="A89">
        <f>ROW(Source!A64)</f>
        <v>64</v>
      </c>
      <c r="B89">
        <v>16687810</v>
      </c>
      <c r="C89">
        <v>16688068</v>
      </c>
      <c r="D89">
        <v>15167286</v>
      </c>
      <c r="E89">
        <v>1</v>
      </c>
      <c r="F89">
        <v>1</v>
      </c>
      <c r="G89">
        <v>1</v>
      </c>
      <c r="H89">
        <v>3</v>
      </c>
      <c r="I89" t="s">
        <v>522</v>
      </c>
      <c r="J89" t="s">
        <v>523</v>
      </c>
      <c r="K89" t="s">
        <v>524</v>
      </c>
      <c r="L89">
        <v>1339</v>
      </c>
      <c r="N89">
        <v>1007</v>
      </c>
      <c r="O89" t="s">
        <v>96</v>
      </c>
      <c r="P89" t="s">
        <v>96</v>
      </c>
      <c r="Q89">
        <v>1</v>
      </c>
      <c r="W89">
        <v>0</v>
      </c>
      <c r="X89">
        <v>-1660354250</v>
      </c>
      <c r="Y89">
        <v>3.5</v>
      </c>
      <c r="AA89">
        <v>2.44</v>
      </c>
      <c r="AB89">
        <v>0</v>
      </c>
      <c r="AC89">
        <v>0</v>
      </c>
      <c r="AD89">
        <v>0</v>
      </c>
      <c r="AE89">
        <v>2.44</v>
      </c>
      <c r="AF89">
        <v>0</v>
      </c>
      <c r="AG89">
        <v>0</v>
      </c>
      <c r="AH89">
        <v>0</v>
      </c>
      <c r="AI89">
        <v>1</v>
      </c>
      <c r="AJ89">
        <v>1</v>
      </c>
      <c r="AK89">
        <v>1</v>
      </c>
      <c r="AL89">
        <v>1</v>
      </c>
      <c r="AN89">
        <v>0</v>
      </c>
      <c r="AO89">
        <v>1</v>
      </c>
      <c r="AP89">
        <v>0</v>
      </c>
      <c r="AQ89">
        <v>0</v>
      </c>
      <c r="AR89">
        <v>0</v>
      </c>
      <c r="AS89" t="s">
        <v>6</v>
      </c>
      <c r="AT89">
        <v>3.5</v>
      </c>
      <c r="AU89" t="s">
        <v>6</v>
      </c>
      <c r="AV89">
        <v>0</v>
      </c>
      <c r="AW89">
        <v>2</v>
      </c>
      <c r="AX89">
        <v>16688087</v>
      </c>
      <c r="AY89">
        <v>1</v>
      </c>
      <c r="AZ89">
        <v>0</v>
      </c>
      <c r="BA89">
        <v>87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Y89*Source!I64</f>
        <v>0.61424999999999996</v>
      </c>
      <c r="CY89">
        <f>AA89</f>
        <v>2.44</v>
      </c>
      <c r="CZ89">
        <f>AE89</f>
        <v>2.44</v>
      </c>
      <c r="DA89">
        <f>AI89</f>
        <v>1</v>
      </c>
      <c r="DB89">
        <v>0</v>
      </c>
    </row>
    <row r="90" spans="1:106" x14ac:dyDescent="0.2">
      <c r="A90">
        <f>ROW(Source!A64)</f>
        <v>64</v>
      </c>
      <c r="B90">
        <v>16687810</v>
      </c>
      <c r="C90">
        <v>16688068</v>
      </c>
      <c r="D90">
        <v>15162639</v>
      </c>
      <c r="E90">
        <v>17</v>
      </c>
      <c r="F90">
        <v>1</v>
      </c>
      <c r="G90">
        <v>1</v>
      </c>
      <c r="H90">
        <v>3</v>
      </c>
      <c r="I90" t="s">
        <v>112</v>
      </c>
      <c r="J90" t="s">
        <v>6</v>
      </c>
      <c r="K90" t="s">
        <v>113</v>
      </c>
      <c r="L90">
        <v>1339</v>
      </c>
      <c r="N90">
        <v>1007</v>
      </c>
      <c r="O90" t="s">
        <v>96</v>
      </c>
      <c r="P90" t="s">
        <v>96</v>
      </c>
      <c r="Q90">
        <v>1</v>
      </c>
      <c r="W90">
        <v>0</v>
      </c>
      <c r="X90">
        <v>-2113302258</v>
      </c>
      <c r="Y90">
        <v>2.04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1</v>
      </c>
      <c r="AJ90">
        <v>1</v>
      </c>
      <c r="AK90">
        <v>1</v>
      </c>
      <c r="AL90">
        <v>1</v>
      </c>
      <c r="AN90">
        <v>0</v>
      </c>
      <c r="AO90">
        <v>0</v>
      </c>
      <c r="AP90">
        <v>0</v>
      </c>
      <c r="AQ90">
        <v>0</v>
      </c>
      <c r="AR90">
        <v>0</v>
      </c>
      <c r="AS90" t="s">
        <v>6</v>
      </c>
      <c r="AT90">
        <v>2.04</v>
      </c>
      <c r="AU90" t="s">
        <v>6</v>
      </c>
      <c r="AV90">
        <v>0</v>
      </c>
      <c r="AW90">
        <v>2</v>
      </c>
      <c r="AX90">
        <v>16688088</v>
      </c>
      <c r="AY90">
        <v>1</v>
      </c>
      <c r="AZ90">
        <v>0</v>
      </c>
      <c r="BA90">
        <v>88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Y90*Source!I64</f>
        <v>0.35802</v>
      </c>
      <c r="CY90">
        <f>AA90</f>
        <v>0</v>
      </c>
      <c r="CZ90">
        <f>AE90</f>
        <v>0</v>
      </c>
      <c r="DA90">
        <f>AI90</f>
        <v>1</v>
      </c>
      <c r="DB90">
        <v>0</v>
      </c>
    </row>
    <row r="91" spans="1:106" x14ac:dyDescent="0.2">
      <c r="A91">
        <f>ROW(Source!A64)</f>
        <v>64</v>
      </c>
      <c r="B91">
        <v>16687810</v>
      </c>
      <c r="C91">
        <v>16688068</v>
      </c>
      <c r="D91">
        <v>15172836</v>
      </c>
      <c r="E91">
        <v>1</v>
      </c>
      <c r="F91">
        <v>1</v>
      </c>
      <c r="G91">
        <v>1</v>
      </c>
      <c r="H91">
        <v>3</v>
      </c>
      <c r="I91" t="s">
        <v>115</v>
      </c>
      <c r="J91" t="s">
        <v>117</v>
      </c>
      <c r="K91" t="s">
        <v>116</v>
      </c>
      <c r="L91">
        <v>1339</v>
      </c>
      <c r="N91">
        <v>1007</v>
      </c>
      <c r="O91" t="s">
        <v>96</v>
      </c>
      <c r="P91" t="s">
        <v>96</v>
      </c>
      <c r="Q91">
        <v>1</v>
      </c>
      <c r="W91">
        <v>0</v>
      </c>
      <c r="X91">
        <v>519185539</v>
      </c>
      <c r="Y91">
        <v>2.04</v>
      </c>
      <c r="AA91">
        <v>519.79999999999995</v>
      </c>
      <c r="AB91">
        <v>0</v>
      </c>
      <c r="AC91">
        <v>0</v>
      </c>
      <c r="AD91">
        <v>0</v>
      </c>
      <c r="AE91">
        <v>519.79999999999995</v>
      </c>
      <c r="AF91">
        <v>0</v>
      </c>
      <c r="AG91">
        <v>0</v>
      </c>
      <c r="AH91">
        <v>0</v>
      </c>
      <c r="AI91">
        <v>1</v>
      </c>
      <c r="AJ91">
        <v>1</v>
      </c>
      <c r="AK91">
        <v>1</v>
      </c>
      <c r="AL91">
        <v>1</v>
      </c>
      <c r="AN91">
        <v>0</v>
      </c>
      <c r="AO91">
        <v>0</v>
      </c>
      <c r="AP91">
        <v>0</v>
      </c>
      <c r="AQ91">
        <v>0</v>
      </c>
      <c r="AR91">
        <v>0</v>
      </c>
      <c r="AS91" t="s">
        <v>6</v>
      </c>
      <c r="AT91">
        <v>2.04</v>
      </c>
      <c r="AU91" t="s">
        <v>6</v>
      </c>
      <c r="AV91">
        <v>0</v>
      </c>
      <c r="AW91">
        <v>1</v>
      </c>
      <c r="AX91">
        <v>-1</v>
      </c>
      <c r="AY91">
        <v>0</v>
      </c>
      <c r="AZ91">
        <v>0</v>
      </c>
      <c r="BA91" t="s">
        <v>6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Y91*Source!I64</f>
        <v>0.35802</v>
      </c>
      <c r="CY91">
        <f>AA91</f>
        <v>519.79999999999995</v>
      </c>
      <c r="CZ91">
        <f>AE91</f>
        <v>519.79999999999995</v>
      </c>
      <c r="DA91">
        <f>AI91</f>
        <v>1</v>
      </c>
      <c r="DB91">
        <v>0</v>
      </c>
    </row>
    <row r="92" spans="1:106" x14ac:dyDescent="0.2">
      <c r="A92">
        <f>ROW(Source!A65)</f>
        <v>65</v>
      </c>
      <c r="B92">
        <v>16687824</v>
      </c>
      <c r="C92">
        <v>16688068</v>
      </c>
      <c r="D92">
        <v>15433640</v>
      </c>
      <c r="E92">
        <v>1</v>
      </c>
      <c r="F92">
        <v>1</v>
      </c>
      <c r="G92">
        <v>1</v>
      </c>
      <c r="H92">
        <v>1</v>
      </c>
      <c r="I92" t="s">
        <v>517</v>
      </c>
      <c r="J92" t="s">
        <v>6</v>
      </c>
      <c r="K92" t="s">
        <v>518</v>
      </c>
      <c r="L92">
        <v>1191</v>
      </c>
      <c r="N92">
        <v>1013</v>
      </c>
      <c r="O92" t="s">
        <v>466</v>
      </c>
      <c r="P92" t="s">
        <v>466</v>
      </c>
      <c r="Q92">
        <v>1</v>
      </c>
      <c r="W92">
        <v>0</v>
      </c>
      <c r="X92">
        <v>-1366118074</v>
      </c>
      <c r="Y92">
        <v>45.436499999999995</v>
      </c>
      <c r="AA92">
        <v>0</v>
      </c>
      <c r="AB92">
        <v>0</v>
      </c>
      <c r="AC92">
        <v>0</v>
      </c>
      <c r="AD92">
        <v>56.61</v>
      </c>
      <c r="AE92">
        <v>0</v>
      </c>
      <c r="AF92">
        <v>0</v>
      </c>
      <c r="AG92">
        <v>0</v>
      </c>
      <c r="AH92">
        <v>7.94</v>
      </c>
      <c r="AI92">
        <v>1</v>
      </c>
      <c r="AJ92">
        <v>1</v>
      </c>
      <c r="AK92">
        <v>1</v>
      </c>
      <c r="AL92">
        <v>7.13</v>
      </c>
      <c r="AN92">
        <v>0</v>
      </c>
      <c r="AO92">
        <v>1</v>
      </c>
      <c r="AP92">
        <v>1</v>
      </c>
      <c r="AQ92">
        <v>0</v>
      </c>
      <c r="AR92">
        <v>0</v>
      </c>
      <c r="AS92" t="s">
        <v>6</v>
      </c>
      <c r="AT92">
        <v>39.51</v>
      </c>
      <c r="AU92" t="s">
        <v>69</v>
      </c>
      <c r="AV92">
        <v>1</v>
      </c>
      <c r="AW92">
        <v>2</v>
      </c>
      <c r="AX92">
        <v>16688083</v>
      </c>
      <c r="AY92">
        <v>1</v>
      </c>
      <c r="AZ92">
        <v>0</v>
      </c>
      <c r="BA92">
        <v>89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Y92*Source!I65</f>
        <v>7.9741057499999988</v>
      </c>
      <c r="CY92">
        <f>AD92</f>
        <v>56.61</v>
      </c>
      <c r="CZ92">
        <f>AH92</f>
        <v>7.94</v>
      </c>
      <c r="DA92">
        <f>AL92</f>
        <v>7.13</v>
      </c>
      <c r="DB92">
        <v>0</v>
      </c>
    </row>
    <row r="93" spans="1:106" x14ac:dyDescent="0.2">
      <c r="A93">
        <f>ROW(Source!A65)</f>
        <v>65</v>
      </c>
      <c r="B93">
        <v>16687824</v>
      </c>
      <c r="C93">
        <v>16688068</v>
      </c>
      <c r="D93">
        <v>15430395</v>
      </c>
      <c r="E93">
        <v>1</v>
      </c>
      <c r="F93">
        <v>1</v>
      </c>
      <c r="G93">
        <v>1</v>
      </c>
      <c r="H93">
        <v>1</v>
      </c>
      <c r="I93" t="s">
        <v>467</v>
      </c>
      <c r="J93" t="s">
        <v>6</v>
      </c>
      <c r="K93" t="s">
        <v>468</v>
      </c>
      <c r="L93">
        <v>1191</v>
      </c>
      <c r="N93">
        <v>1013</v>
      </c>
      <c r="O93" t="s">
        <v>466</v>
      </c>
      <c r="P93" t="s">
        <v>466</v>
      </c>
      <c r="Q93">
        <v>1</v>
      </c>
      <c r="W93">
        <v>0</v>
      </c>
      <c r="X93">
        <v>-1417349443</v>
      </c>
      <c r="Y93">
        <v>1.27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1</v>
      </c>
      <c r="AJ93">
        <v>1</v>
      </c>
      <c r="AK93">
        <v>7.13</v>
      </c>
      <c r="AL93">
        <v>1</v>
      </c>
      <c r="AN93">
        <v>0</v>
      </c>
      <c r="AO93">
        <v>1</v>
      </c>
      <c r="AP93">
        <v>0</v>
      </c>
      <c r="AQ93">
        <v>0</v>
      </c>
      <c r="AR93">
        <v>0</v>
      </c>
      <c r="AS93" t="s">
        <v>6</v>
      </c>
      <c r="AT93">
        <v>1.27</v>
      </c>
      <c r="AU93" t="s">
        <v>6</v>
      </c>
      <c r="AV93">
        <v>2</v>
      </c>
      <c r="AW93">
        <v>2</v>
      </c>
      <c r="AX93">
        <v>16688084</v>
      </c>
      <c r="AY93">
        <v>1</v>
      </c>
      <c r="AZ93">
        <v>2048</v>
      </c>
      <c r="BA93">
        <v>90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Y93*Source!I65</f>
        <v>0.222885</v>
      </c>
      <c r="CY93">
        <f>AD93</f>
        <v>0</v>
      </c>
      <c r="CZ93">
        <f>AH93</f>
        <v>0</v>
      </c>
      <c r="DA93">
        <f>AL93</f>
        <v>1</v>
      </c>
      <c r="DB93">
        <v>0</v>
      </c>
    </row>
    <row r="94" spans="1:106" x14ac:dyDescent="0.2">
      <c r="A94">
        <f>ROW(Source!A65)</f>
        <v>65</v>
      </c>
      <c r="B94">
        <v>16687824</v>
      </c>
      <c r="C94">
        <v>16688068</v>
      </c>
      <c r="D94">
        <v>15247974</v>
      </c>
      <c r="E94">
        <v>1</v>
      </c>
      <c r="F94">
        <v>1</v>
      </c>
      <c r="G94">
        <v>1</v>
      </c>
      <c r="H94">
        <v>2</v>
      </c>
      <c r="I94" t="s">
        <v>469</v>
      </c>
      <c r="J94" t="s">
        <v>470</v>
      </c>
      <c r="K94" t="s">
        <v>471</v>
      </c>
      <c r="L94">
        <v>1368</v>
      </c>
      <c r="N94">
        <v>1011</v>
      </c>
      <c r="O94" t="s">
        <v>472</v>
      </c>
      <c r="P94" t="s">
        <v>472</v>
      </c>
      <c r="Q94">
        <v>1</v>
      </c>
      <c r="W94">
        <v>0</v>
      </c>
      <c r="X94">
        <v>1188625873</v>
      </c>
      <c r="Y94">
        <v>1.5874999999999999</v>
      </c>
      <c r="AA94">
        <v>0</v>
      </c>
      <c r="AB94">
        <v>222.88</v>
      </c>
      <c r="AC94">
        <v>13.5</v>
      </c>
      <c r="AD94">
        <v>0</v>
      </c>
      <c r="AE94">
        <v>0</v>
      </c>
      <c r="AF94">
        <v>31.26</v>
      </c>
      <c r="AG94">
        <v>13.5</v>
      </c>
      <c r="AH94">
        <v>0</v>
      </c>
      <c r="AI94">
        <v>1</v>
      </c>
      <c r="AJ94">
        <v>7.13</v>
      </c>
      <c r="AK94">
        <v>1</v>
      </c>
      <c r="AL94">
        <v>1</v>
      </c>
      <c r="AN94">
        <v>0</v>
      </c>
      <c r="AO94">
        <v>1</v>
      </c>
      <c r="AP94">
        <v>1</v>
      </c>
      <c r="AQ94">
        <v>0</v>
      </c>
      <c r="AR94">
        <v>0</v>
      </c>
      <c r="AS94" t="s">
        <v>6</v>
      </c>
      <c r="AT94">
        <v>1.27</v>
      </c>
      <c r="AU94" t="s">
        <v>68</v>
      </c>
      <c r="AV94">
        <v>0</v>
      </c>
      <c r="AW94">
        <v>2</v>
      </c>
      <c r="AX94">
        <v>16688085</v>
      </c>
      <c r="AY94">
        <v>1</v>
      </c>
      <c r="AZ94">
        <v>0</v>
      </c>
      <c r="BA94">
        <v>91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Y94*Source!I65</f>
        <v>0.27860624999999994</v>
      </c>
      <c r="CY94">
        <f>AB94</f>
        <v>222.88</v>
      </c>
      <c r="CZ94">
        <f>AF94</f>
        <v>31.26</v>
      </c>
      <c r="DA94">
        <f>AJ94</f>
        <v>7.13</v>
      </c>
      <c r="DB94">
        <v>0</v>
      </c>
    </row>
    <row r="95" spans="1:106" x14ac:dyDescent="0.2">
      <c r="A95">
        <f>ROW(Source!A65)</f>
        <v>65</v>
      </c>
      <c r="B95">
        <v>16687824</v>
      </c>
      <c r="C95">
        <v>16688068</v>
      </c>
      <c r="D95">
        <v>15248091</v>
      </c>
      <c r="E95">
        <v>1</v>
      </c>
      <c r="F95">
        <v>1</v>
      </c>
      <c r="G95">
        <v>1</v>
      </c>
      <c r="H95">
        <v>2</v>
      </c>
      <c r="I95" t="s">
        <v>519</v>
      </c>
      <c r="J95" t="s">
        <v>520</v>
      </c>
      <c r="K95" t="s">
        <v>521</v>
      </c>
      <c r="L95">
        <v>1368</v>
      </c>
      <c r="N95">
        <v>1011</v>
      </c>
      <c r="O95" t="s">
        <v>472</v>
      </c>
      <c r="P95" t="s">
        <v>472</v>
      </c>
      <c r="Q95">
        <v>1</v>
      </c>
      <c r="W95">
        <v>0</v>
      </c>
      <c r="X95">
        <v>126902709</v>
      </c>
      <c r="Y95">
        <v>11.3375</v>
      </c>
      <c r="AA95">
        <v>0</v>
      </c>
      <c r="AB95">
        <v>3.57</v>
      </c>
      <c r="AC95">
        <v>0</v>
      </c>
      <c r="AD95">
        <v>0</v>
      </c>
      <c r="AE95">
        <v>0</v>
      </c>
      <c r="AF95">
        <v>0.5</v>
      </c>
      <c r="AG95">
        <v>0</v>
      </c>
      <c r="AH95">
        <v>0</v>
      </c>
      <c r="AI95">
        <v>1</v>
      </c>
      <c r="AJ95">
        <v>7.13</v>
      </c>
      <c r="AK95">
        <v>1</v>
      </c>
      <c r="AL95">
        <v>1</v>
      </c>
      <c r="AN95">
        <v>0</v>
      </c>
      <c r="AO95">
        <v>1</v>
      </c>
      <c r="AP95">
        <v>1</v>
      </c>
      <c r="AQ95">
        <v>0</v>
      </c>
      <c r="AR95">
        <v>0</v>
      </c>
      <c r="AS95" t="s">
        <v>6</v>
      </c>
      <c r="AT95">
        <v>9.07</v>
      </c>
      <c r="AU95" t="s">
        <v>68</v>
      </c>
      <c r="AV95">
        <v>0</v>
      </c>
      <c r="AW95">
        <v>2</v>
      </c>
      <c r="AX95">
        <v>16688086</v>
      </c>
      <c r="AY95">
        <v>1</v>
      </c>
      <c r="AZ95">
        <v>0</v>
      </c>
      <c r="BA95">
        <v>92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Y95*Source!I65</f>
        <v>1.98973125</v>
      </c>
      <c r="CY95">
        <f>AB95</f>
        <v>3.57</v>
      </c>
      <c r="CZ95">
        <f>AF95</f>
        <v>0.5</v>
      </c>
      <c r="DA95">
        <f>AJ95</f>
        <v>7.13</v>
      </c>
      <c r="DB95">
        <v>0</v>
      </c>
    </row>
    <row r="96" spans="1:106" x14ac:dyDescent="0.2">
      <c r="A96">
        <f>ROW(Source!A65)</f>
        <v>65</v>
      </c>
      <c r="B96">
        <v>16687824</v>
      </c>
      <c r="C96">
        <v>16688068</v>
      </c>
      <c r="D96">
        <v>15167286</v>
      </c>
      <c r="E96">
        <v>1</v>
      </c>
      <c r="F96">
        <v>1</v>
      </c>
      <c r="G96">
        <v>1</v>
      </c>
      <c r="H96">
        <v>3</v>
      </c>
      <c r="I96" t="s">
        <v>522</v>
      </c>
      <c r="J96" t="s">
        <v>523</v>
      </c>
      <c r="K96" t="s">
        <v>524</v>
      </c>
      <c r="L96">
        <v>1339</v>
      </c>
      <c r="N96">
        <v>1007</v>
      </c>
      <c r="O96" t="s">
        <v>96</v>
      </c>
      <c r="P96" t="s">
        <v>96</v>
      </c>
      <c r="Q96">
        <v>1</v>
      </c>
      <c r="W96">
        <v>0</v>
      </c>
      <c r="X96">
        <v>-1660354250</v>
      </c>
      <c r="Y96">
        <v>3.5</v>
      </c>
      <c r="AA96">
        <v>17.399999999999999</v>
      </c>
      <c r="AB96">
        <v>0</v>
      </c>
      <c r="AC96">
        <v>0</v>
      </c>
      <c r="AD96">
        <v>0</v>
      </c>
      <c r="AE96">
        <v>2.44</v>
      </c>
      <c r="AF96">
        <v>0</v>
      </c>
      <c r="AG96">
        <v>0</v>
      </c>
      <c r="AH96">
        <v>0</v>
      </c>
      <c r="AI96">
        <v>7.13</v>
      </c>
      <c r="AJ96">
        <v>1</v>
      </c>
      <c r="AK96">
        <v>1</v>
      </c>
      <c r="AL96">
        <v>1</v>
      </c>
      <c r="AN96">
        <v>0</v>
      </c>
      <c r="AO96">
        <v>1</v>
      </c>
      <c r="AP96">
        <v>0</v>
      </c>
      <c r="AQ96">
        <v>0</v>
      </c>
      <c r="AR96">
        <v>0</v>
      </c>
      <c r="AS96" t="s">
        <v>6</v>
      </c>
      <c r="AT96">
        <v>3.5</v>
      </c>
      <c r="AU96" t="s">
        <v>6</v>
      </c>
      <c r="AV96">
        <v>0</v>
      </c>
      <c r="AW96">
        <v>2</v>
      </c>
      <c r="AX96">
        <v>16688087</v>
      </c>
      <c r="AY96">
        <v>1</v>
      </c>
      <c r="AZ96">
        <v>0</v>
      </c>
      <c r="BA96">
        <v>93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Y96*Source!I65</f>
        <v>0.61424999999999996</v>
      </c>
      <c r="CY96">
        <f>AA96</f>
        <v>17.399999999999999</v>
      </c>
      <c r="CZ96">
        <f>AE96</f>
        <v>2.44</v>
      </c>
      <c r="DA96">
        <f>AI96</f>
        <v>7.13</v>
      </c>
      <c r="DB96">
        <v>0</v>
      </c>
    </row>
    <row r="97" spans="1:106" x14ac:dyDescent="0.2">
      <c r="A97">
        <f>ROW(Source!A65)</f>
        <v>65</v>
      </c>
      <c r="B97">
        <v>16687824</v>
      </c>
      <c r="C97">
        <v>16688068</v>
      </c>
      <c r="D97">
        <v>15162639</v>
      </c>
      <c r="E97">
        <v>17</v>
      </c>
      <c r="F97">
        <v>1</v>
      </c>
      <c r="G97">
        <v>1</v>
      </c>
      <c r="H97">
        <v>3</v>
      </c>
      <c r="I97" t="s">
        <v>112</v>
      </c>
      <c r="J97" t="s">
        <v>6</v>
      </c>
      <c r="K97" t="s">
        <v>113</v>
      </c>
      <c r="L97">
        <v>1339</v>
      </c>
      <c r="N97">
        <v>1007</v>
      </c>
      <c r="O97" t="s">
        <v>96</v>
      </c>
      <c r="P97" t="s">
        <v>96</v>
      </c>
      <c r="Q97">
        <v>1</v>
      </c>
      <c r="W97">
        <v>0</v>
      </c>
      <c r="X97">
        <v>-2113302258</v>
      </c>
      <c r="Y97">
        <v>2.04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7.13</v>
      </c>
      <c r="AJ97">
        <v>1</v>
      </c>
      <c r="AK97">
        <v>1</v>
      </c>
      <c r="AL97">
        <v>1</v>
      </c>
      <c r="AN97">
        <v>0</v>
      </c>
      <c r="AO97">
        <v>0</v>
      </c>
      <c r="AP97">
        <v>0</v>
      </c>
      <c r="AQ97">
        <v>0</v>
      </c>
      <c r="AR97">
        <v>0</v>
      </c>
      <c r="AS97" t="s">
        <v>6</v>
      </c>
      <c r="AT97">
        <v>2.04</v>
      </c>
      <c r="AU97" t="s">
        <v>6</v>
      </c>
      <c r="AV97">
        <v>0</v>
      </c>
      <c r="AW97">
        <v>2</v>
      </c>
      <c r="AX97">
        <v>16688088</v>
      </c>
      <c r="AY97">
        <v>1</v>
      </c>
      <c r="AZ97">
        <v>0</v>
      </c>
      <c r="BA97">
        <v>94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Y97*Source!I65</f>
        <v>0.35802</v>
      </c>
      <c r="CY97">
        <f>AA97</f>
        <v>0</v>
      </c>
      <c r="CZ97">
        <f>AE97</f>
        <v>0</v>
      </c>
      <c r="DA97">
        <f>AI97</f>
        <v>7.13</v>
      </c>
      <c r="DB97">
        <v>0</v>
      </c>
    </row>
    <row r="98" spans="1:106" x14ac:dyDescent="0.2">
      <c r="A98">
        <f>ROW(Source!A65)</f>
        <v>65</v>
      </c>
      <c r="B98">
        <v>16687824</v>
      </c>
      <c r="C98">
        <v>16688068</v>
      </c>
      <c r="D98">
        <v>15172836</v>
      </c>
      <c r="E98">
        <v>1</v>
      </c>
      <c r="F98">
        <v>1</v>
      </c>
      <c r="G98">
        <v>1</v>
      </c>
      <c r="H98">
        <v>3</v>
      </c>
      <c r="I98" t="s">
        <v>115</v>
      </c>
      <c r="J98" t="s">
        <v>117</v>
      </c>
      <c r="K98" t="s">
        <v>116</v>
      </c>
      <c r="L98">
        <v>1339</v>
      </c>
      <c r="N98">
        <v>1007</v>
      </c>
      <c r="O98" t="s">
        <v>96</v>
      </c>
      <c r="P98" t="s">
        <v>96</v>
      </c>
      <c r="Q98">
        <v>1</v>
      </c>
      <c r="W98">
        <v>0</v>
      </c>
      <c r="X98">
        <v>519185539</v>
      </c>
      <c r="Y98">
        <v>2.04</v>
      </c>
      <c r="AA98">
        <v>3706.17</v>
      </c>
      <c r="AB98">
        <v>0</v>
      </c>
      <c r="AC98">
        <v>0</v>
      </c>
      <c r="AD98">
        <v>0</v>
      </c>
      <c r="AE98">
        <v>519.79999999999995</v>
      </c>
      <c r="AF98">
        <v>0</v>
      </c>
      <c r="AG98">
        <v>0</v>
      </c>
      <c r="AH98">
        <v>0</v>
      </c>
      <c r="AI98">
        <v>7.13</v>
      </c>
      <c r="AJ98">
        <v>1</v>
      </c>
      <c r="AK98">
        <v>1</v>
      </c>
      <c r="AL98">
        <v>1</v>
      </c>
      <c r="AN98">
        <v>0</v>
      </c>
      <c r="AO98">
        <v>0</v>
      </c>
      <c r="AP98">
        <v>0</v>
      </c>
      <c r="AQ98">
        <v>0</v>
      </c>
      <c r="AR98">
        <v>0</v>
      </c>
      <c r="AS98" t="s">
        <v>6</v>
      </c>
      <c r="AT98">
        <v>2.04</v>
      </c>
      <c r="AU98" t="s">
        <v>6</v>
      </c>
      <c r="AV98">
        <v>0</v>
      </c>
      <c r="AW98">
        <v>1</v>
      </c>
      <c r="AX98">
        <v>-1</v>
      </c>
      <c r="AY98">
        <v>0</v>
      </c>
      <c r="AZ98">
        <v>0</v>
      </c>
      <c r="BA98" t="s">
        <v>6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Y98*Source!I65</f>
        <v>0.35802</v>
      </c>
      <c r="CY98">
        <f>AA98</f>
        <v>3706.17</v>
      </c>
      <c r="CZ98">
        <f>AE98</f>
        <v>519.79999999999995</v>
      </c>
      <c r="DA98">
        <f>AI98</f>
        <v>7.13</v>
      </c>
      <c r="DB98">
        <v>0</v>
      </c>
    </row>
    <row r="99" spans="1:106" x14ac:dyDescent="0.2">
      <c r="A99">
        <f>ROW(Source!A70)</f>
        <v>70</v>
      </c>
      <c r="B99">
        <v>16687810</v>
      </c>
      <c r="C99">
        <v>16688090</v>
      </c>
      <c r="D99">
        <v>15433640</v>
      </c>
      <c r="E99">
        <v>1</v>
      </c>
      <c r="F99">
        <v>1</v>
      </c>
      <c r="G99">
        <v>1</v>
      </c>
      <c r="H99">
        <v>1</v>
      </c>
      <c r="I99" t="s">
        <v>517</v>
      </c>
      <c r="J99" t="s">
        <v>6</v>
      </c>
      <c r="K99" t="s">
        <v>518</v>
      </c>
      <c r="L99">
        <v>1191</v>
      </c>
      <c r="N99">
        <v>1013</v>
      </c>
      <c r="O99" t="s">
        <v>466</v>
      </c>
      <c r="P99" t="s">
        <v>466</v>
      </c>
      <c r="Q99">
        <v>1</v>
      </c>
      <c r="W99">
        <v>0</v>
      </c>
      <c r="X99">
        <v>-1366118074</v>
      </c>
      <c r="Y99">
        <v>1.1499999999999999</v>
      </c>
      <c r="AA99">
        <v>0</v>
      </c>
      <c r="AB99">
        <v>0</v>
      </c>
      <c r="AC99">
        <v>0</v>
      </c>
      <c r="AD99">
        <v>7.94</v>
      </c>
      <c r="AE99">
        <v>0</v>
      </c>
      <c r="AF99">
        <v>0</v>
      </c>
      <c r="AG99">
        <v>0</v>
      </c>
      <c r="AH99">
        <v>7.94</v>
      </c>
      <c r="AI99">
        <v>1</v>
      </c>
      <c r="AJ99">
        <v>1</v>
      </c>
      <c r="AK99">
        <v>1</v>
      </c>
      <c r="AL99">
        <v>1</v>
      </c>
      <c r="AN99">
        <v>0</v>
      </c>
      <c r="AO99">
        <v>1</v>
      </c>
      <c r="AP99">
        <v>1</v>
      </c>
      <c r="AQ99">
        <v>0</v>
      </c>
      <c r="AR99">
        <v>0</v>
      </c>
      <c r="AS99" t="s">
        <v>6</v>
      </c>
      <c r="AT99">
        <v>0.5</v>
      </c>
      <c r="AU99" t="s">
        <v>124</v>
      </c>
      <c r="AV99">
        <v>1</v>
      </c>
      <c r="AW99">
        <v>2</v>
      </c>
      <c r="AX99">
        <v>16688103</v>
      </c>
      <c r="AY99">
        <v>1</v>
      </c>
      <c r="AZ99">
        <v>0</v>
      </c>
      <c r="BA99">
        <v>95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>Y99*Source!I70</f>
        <v>0.20182499999999998</v>
      </c>
      <c r="CY99">
        <f>AD99</f>
        <v>7.94</v>
      </c>
      <c r="CZ99">
        <f>AH99</f>
        <v>7.94</v>
      </c>
      <c r="DA99">
        <f>AL99</f>
        <v>1</v>
      </c>
      <c r="DB99">
        <v>0</v>
      </c>
    </row>
    <row r="100" spans="1:106" x14ac:dyDescent="0.2">
      <c r="A100">
        <f>ROW(Source!A70)</f>
        <v>70</v>
      </c>
      <c r="B100">
        <v>16687810</v>
      </c>
      <c r="C100">
        <v>16688090</v>
      </c>
      <c r="D100">
        <v>15430395</v>
      </c>
      <c r="E100">
        <v>1</v>
      </c>
      <c r="F100">
        <v>1</v>
      </c>
      <c r="G100">
        <v>1</v>
      </c>
      <c r="H100">
        <v>1</v>
      </c>
      <c r="I100" t="s">
        <v>467</v>
      </c>
      <c r="J100" t="s">
        <v>6</v>
      </c>
      <c r="K100" t="s">
        <v>468</v>
      </c>
      <c r="L100">
        <v>1191</v>
      </c>
      <c r="N100">
        <v>1013</v>
      </c>
      <c r="O100" t="s">
        <v>466</v>
      </c>
      <c r="P100" t="s">
        <v>466</v>
      </c>
      <c r="Q100">
        <v>1</v>
      </c>
      <c r="W100">
        <v>0</v>
      </c>
      <c r="X100">
        <v>-1417349443</v>
      </c>
      <c r="Y100">
        <v>0.21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1</v>
      </c>
      <c r="AJ100">
        <v>1</v>
      </c>
      <c r="AK100">
        <v>1</v>
      </c>
      <c r="AL100">
        <v>1</v>
      </c>
      <c r="AN100">
        <v>0</v>
      </c>
      <c r="AO100">
        <v>1</v>
      </c>
      <c r="AP100">
        <v>0</v>
      </c>
      <c r="AQ100">
        <v>0</v>
      </c>
      <c r="AR100">
        <v>0</v>
      </c>
      <c r="AS100" t="s">
        <v>6</v>
      </c>
      <c r="AT100">
        <v>0.21</v>
      </c>
      <c r="AU100" t="s">
        <v>6</v>
      </c>
      <c r="AV100">
        <v>2</v>
      </c>
      <c r="AW100">
        <v>2</v>
      </c>
      <c r="AX100">
        <v>16688104</v>
      </c>
      <c r="AY100">
        <v>1</v>
      </c>
      <c r="AZ100">
        <v>2048</v>
      </c>
      <c r="BA100">
        <v>96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>Y100*Source!I70</f>
        <v>3.6854999999999999E-2</v>
      </c>
      <c r="CY100">
        <f>AD100</f>
        <v>0</v>
      </c>
      <c r="CZ100">
        <f>AH100</f>
        <v>0</v>
      </c>
      <c r="DA100">
        <f>AL100</f>
        <v>1</v>
      </c>
      <c r="DB100">
        <v>0</v>
      </c>
    </row>
    <row r="101" spans="1:106" x14ac:dyDescent="0.2">
      <c r="A101">
        <f>ROW(Source!A70)</f>
        <v>70</v>
      </c>
      <c r="B101">
        <v>16687810</v>
      </c>
      <c r="C101">
        <v>16688090</v>
      </c>
      <c r="D101">
        <v>15247974</v>
      </c>
      <c r="E101">
        <v>1</v>
      </c>
      <c r="F101">
        <v>1</v>
      </c>
      <c r="G101">
        <v>1</v>
      </c>
      <c r="H101">
        <v>2</v>
      </c>
      <c r="I101" t="s">
        <v>469</v>
      </c>
      <c r="J101" t="s">
        <v>470</v>
      </c>
      <c r="K101" t="s">
        <v>471</v>
      </c>
      <c r="L101">
        <v>1368</v>
      </c>
      <c r="N101">
        <v>1011</v>
      </c>
      <c r="O101" t="s">
        <v>472</v>
      </c>
      <c r="P101" t="s">
        <v>472</v>
      </c>
      <c r="Q101">
        <v>1</v>
      </c>
      <c r="W101">
        <v>0</v>
      </c>
      <c r="X101">
        <v>1188625873</v>
      </c>
      <c r="Y101">
        <v>0.52500000000000002</v>
      </c>
      <c r="AA101">
        <v>0</v>
      </c>
      <c r="AB101">
        <v>31.26</v>
      </c>
      <c r="AC101">
        <v>13.5</v>
      </c>
      <c r="AD101">
        <v>0</v>
      </c>
      <c r="AE101">
        <v>0</v>
      </c>
      <c r="AF101">
        <v>31.26</v>
      </c>
      <c r="AG101">
        <v>13.5</v>
      </c>
      <c r="AH101">
        <v>0</v>
      </c>
      <c r="AI101">
        <v>1</v>
      </c>
      <c r="AJ101">
        <v>1</v>
      </c>
      <c r="AK101">
        <v>1</v>
      </c>
      <c r="AL101">
        <v>1</v>
      </c>
      <c r="AN101">
        <v>0</v>
      </c>
      <c r="AO101">
        <v>1</v>
      </c>
      <c r="AP101">
        <v>1</v>
      </c>
      <c r="AQ101">
        <v>0</v>
      </c>
      <c r="AR101">
        <v>0</v>
      </c>
      <c r="AS101" t="s">
        <v>6</v>
      </c>
      <c r="AT101">
        <v>0.21</v>
      </c>
      <c r="AU101" t="s">
        <v>123</v>
      </c>
      <c r="AV101">
        <v>0</v>
      </c>
      <c r="AW101">
        <v>2</v>
      </c>
      <c r="AX101">
        <v>16688105</v>
      </c>
      <c r="AY101">
        <v>1</v>
      </c>
      <c r="AZ101">
        <v>0</v>
      </c>
      <c r="BA101">
        <v>97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>Y101*Source!I70</f>
        <v>9.2137499999999997E-2</v>
      </c>
      <c r="CY101">
        <f>AB101</f>
        <v>31.26</v>
      </c>
      <c r="CZ101">
        <f>AF101</f>
        <v>31.26</v>
      </c>
      <c r="DA101">
        <f>AJ101</f>
        <v>1</v>
      </c>
      <c r="DB101">
        <v>0</v>
      </c>
    </row>
    <row r="102" spans="1:106" x14ac:dyDescent="0.2">
      <c r="A102">
        <f>ROW(Source!A70)</f>
        <v>70</v>
      </c>
      <c r="B102">
        <v>16687810</v>
      </c>
      <c r="C102">
        <v>16688090</v>
      </c>
      <c r="D102">
        <v>15248091</v>
      </c>
      <c r="E102">
        <v>1</v>
      </c>
      <c r="F102">
        <v>1</v>
      </c>
      <c r="G102">
        <v>1</v>
      </c>
      <c r="H102">
        <v>2</v>
      </c>
      <c r="I102" t="s">
        <v>519</v>
      </c>
      <c r="J102" t="s">
        <v>520</v>
      </c>
      <c r="K102" t="s">
        <v>521</v>
      </c>
      <c r="L102">
        <v>1368</v>
      </c>
      <c r="N102">
        <v>1011</v>
      </c>
      <c r="O102" t="s">
        <v>472</v>
      </c>
      <c r="P102" t="s">
        <v>472</v>
      </c>
      <c r="Q102">
        <v>1</v>
      </c>
      <c r="W102">
        <v>0</v>
      </c>
      <c r="X102">
        <v>126902709</v>
      </c>
      <c r="Y102">
        <v>5.8</v>
      </c>
      <c r="AA102">
        <v>0</v>
      </c>
      <c r="AB102">
        <v>0.5</v>
      </c>
      <c r="AC102">
        <v>0</v>
      </c>
      <c r="AD102">
        <v>0</v>
      </c>
      <c r="AE102">
        <v>0</v>
      </c>
      <c r="AF102">
        <v>0.5</v>
      </c>
      <c r="AG102">
        <v>0</v>
      </c>
      <c r="AH102">
        <v>0</v>
      </c>
      <c r="AI102">
        <v>1</v>
      </c>
      <c r="AJ102">
        <v>1</v>
      </c>
      <c r="AK102">
        <v>1</v>
      </c>
      <c r="AL102">
        <v>1</v>
      </c>
      <c r="AN102">
        <v>0</v>
      </c>
      <c r="AO102">
        <v>1</v>
      </c>
      <c r="AP102">
        <v>1</v>
      </c>
      <c r="AQ102">
        <v>0</v>
      </c>
      <c r="AR102">
        <v>0</v>
      </c>
      <c r="AS102" t="s">
        <v>6</v>
      </c>
      <c r="AT102">
        <v>2.3199999999999998</v>
      </c>
      <c r="AU102" t="s">
        <v>123</v>
      </c>
      <c r="AV102">
        <v>0</v>
      </c>
      <c r="AW102">
        <v>2</v>
      </c>
      <c r="AX102">
        <v>16688106</v>
      </c>
      <c r="AY102">
        <v>1</v>
      </c>
      <c r="AZ102">
        <v>0</v>
      </c>
      <c r="BA102">
        <v>98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>Y102*Source!I70</f>
        <v>1.0178999999999998</v>
      </c>
      <c r="CY102">
        <f>AB102</f>
        <v>0.5</v>
      </c>
      <c r="CZ102">
        <f>AF102</f>
        <v>0.5</v>
      </c>
      <c r="DA102">
        <f>AJ102</f>
        <v>1</v>
      </c>
      <c r="DB102">
        <v>0</v>
      </c>
    </row>
    <row r="103" spans="1:106" x14ac:dyDescent="0.2">
      <c r="A103">
        <f>ROW(Source!A70)</f>
        <v>70</v>
      </c>
      <c r="B103">
        <v>16687810</v>
      </c>
      <c r="C103">
        <v>16688090</v>
      </c>
      <c r="D103">
        <v>15162639</v>
      </c>
      <c r="E103">
        <v>17</v>
      </c>
      <c r="F103">
        <v>1</v>
      </c>
      <c r="G103">
        <v>1</v>
      </c>
      <c r="H103">
        <v>3</v>
      </c>
      <c r="I103" t="s">
        <v>112</v>
      </c>
      <c r="J103" t="s">
        <v>6</v>
      </c>
      <c r="K103" t="s">
        <v>113</v>
      </c>
      <c r="L103">
        <v>1339</v>
      </c>
      <c r="N103">
        <v>1007</v>
      </c>
      <c r="O103" t="s">
        <v>96</v>
      </c>
      <c r="P103" t="s">
        <v>96</v>
      </c>
      <c r="Q103">
        <v>1</v>
      </c>
      <c r="W103">
        <v>0</v>
      </c>
      <c r="X103">
        <v>-2113302258</v>
      </c>
      <c r="Y103">
        <v>1.02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1</v>
      </c>
      <c r="AJ103">
        <v>1</v>
      </c>
      <c r="AK103">
        <v>1</v>
      </c>
      <c r="AL103">
        <v>1</v>
      </c>
      <c r="AN103">
        <v>0</v>
      </c>
      <c r="AO103">
        <v>0</v>
      </c>
      <c r="AP103">
        <v>1</v>
      </c>
      <c r="AQ103">
        <v>0</v>
      </c>
      <c r="AR103">
        <v>0</v>
      </c>
      <c r="AS103" t="s">
        <v>6</v>
      </c>
      <c r="AT103">
        <v>0.51</v>
      </c>
      <c r="AU103" t="s">
        <v>122</v>
      </c>
      <c r="AV103">
        <v>0</v>
      </c>
      <c r="AW103">
        <v>2</v>
      </c>
      <c r="AX103">
        <v>16688107</v>
      </c>
      <c r="AY103">
        <v>1</v>
      </c>
      <c r="AZ103">
        <v>0</v>
      </c>
      <c r="BA103">
        <v>99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>Y103*Source!I70</f>
        <v>0.17901</v>
      </c>
      <c r="CY103">
        <f>AA103</f>
        <v>0</v>
      </c>
      <c r="CZ103">
        <f>AE103</f>
        <v>0</v>
      </c>
      <c r="DA103">
        <f>AI103</f>
        <v>1</v>
      </c>
      <c r="DB103">
        <v>0</v>
      </c>
    </row>
    <row r="104" spans="1:106" x14ac:dyDescent="0.2">
      <c r="A104">
        <f>ROW(Source!A70)</f>
        <v>70</v>
      </c>
      <c r="B104">
        <v>16687810</v>
      </c>
      <c r="C104">
        <v>16688090</v>
      </c>
      <c r="D104">
        <v>15172836</v>
      </c>
      <c r="E104">
        <v>1</v>
      </c>
      <c r="F104">
        <v>1</v>
      </c>
      <c r="G104">
        <v>1</v>
      </c>
      <c r="H104">
        <v>3</v>
      </c>
      <c r="I104" t="s">
        <v>115</v>
      </c>
      <c r="J104" t="s">
        <v>117</v>
      </c>
      <c r="K104" t="s">
        <v>116</v>
      </c>
      <c r="L104">
        <v>1339</v>
      </c>
      <c r="N104">
        <v>1007</v>
      </c>
      <c r="O104" t="s">
        <v>96</v>
      </c>
      <c r="P104" t="s">
        <v>96</v>
      </c>
      <c r="Q104">
        <v>1</v>
      </c>
      <c r="W104">
        <v>0</v>
      </c>
      <c r="X104">
        <v>519185539</v>
      </c>
      <c r="Y104">
        <v>3.06</v>
      </c>
      <c r="AA104">
        <v>519.79999999999995</v>
      </c>
      <c r="AB104">
        <v>0</v>
      </c>
      <c r="AC104">
        <v>0</v>
      </c>
      <c r="AD104">
        <v>0</v>
      </c>
      <c r="AE104">
        <v>519.79999999999995</v>
      </c>
      <c r="AF104">
        <v>0</v>
      </c>
      <c r="AG104">
        <v>0</v>
      </c>
      <c r="AH104">
        <v>0</v>
      </c>
      <c r="AI104">
        <v>1</v>
      </c>
      <c r="AJ104">
        <v>1</v>
      </c>
      <c r="AK104">
        <v>1</v>
      </c>
      <c r="AL104">
        <v>1</v>
      </c>
      <c r="AN104">
        <v>0</v>
      </c>
      <c r="AO104">
        <v>0</v>
      </c>
      <c r="AP104">
        <v>1</v>
      </c>
      <c r="AQ104">
        <v>0</v>
      </c>
      <c r="AR104">
        <v>0</v>
      </c>
      <c r="AS104" t="s">
        <v>6</v>
      </c>
      <c r="AT104">
        <v>1.53</v>
      </c>
      <c r="AU104" t="s">
        <v>122</v>
      </c>
      <c r="AV104">
        <v>0</v>
      </c>
      <c r="AW104">
        <v>1</v>
      </c>
      <c r="AX104">
        <v>-1</v>
      </c>
      <c r="AY104">
        <v>0</v>
      </c>
      <c r="AZ104">
        <v>0</v>
      </c>
      <c r="BA104" t="s">
        <v>6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>Y104*Source!I70</f>
        <v>0.53703000000000001</v>
      </c>
      <c r="CY104">
        <f>AA104</f>
        <v>519.79999999999995</v>
      </c>
      <c r="CZ104">
        <f>AE104</f>
        <v>519.79999999999995</v>
      </c>
      <c r="DA104">
        <f>AI104</f>
        <v>1</v>
      </c>
      <c r="DB104">
        <v>0</v>
      </c>
    </row>
    <row r="105" spans="1:106" x14ac:dyDescent="0.2">
      <c r="A105">
        <f>ROW(Source!A71)</f>
        <v>71</v>
      </c>
      <c r="B105">
        <v>16687824</v>
      </c>
      <c r="C105">
        <v>16688090</v>
      </c>
      <c r="D105">
        <v>15433640</v>
      </c>
      <c r="E105">
        <v>1</v>
      </c>
      <c r="F105">
        <v>1</v>
      </c>
      <c r="G105">
        <v>1</v>
      </c>
      <c r="H105">
        <v>1</v>
      </c>
      <c r="I105" t="s">
        <v>517</v>
      </c>
      <c r="J105" t="s">
        <v>6</v>
      </c>
      <c r="K105" t="s">
        <v>518</v>
      </c>
      <c r="L105">
        <v>1191</v>
      </c>
      <c r="N105">
        <v>1013</v>
      </c>
      <c r="O105" t="s">
        <v>466</v>
      </c>
      <c r="P105" t="s">
        <v>466</v>
      </c>
      <c r="Q105">
        <v>1</v>
      </c>
      <c r="W105">
        <v>0</v>
      </c>
      <c r="X105">
        <v>-1366118074</v>
      </c>
      <c r="Y105">
        <v>1.1499999999999999</v>
      </c>
      <c r="AA105">
        <v>0</v>
      </c>
      <c r="AB105">
        <v>0</v>
      </c>
      <c r="AC105">
        <v>0</v>
      </c>
      <c r="AD105">
        <v>56.61</v>
      </c>
      <c r="AE105">
        <v>0</v>
      </c>
      <c r="AF105">
        <v>0</v>
      </c>
      <c r="AG105">
        <v>0</v>
      </c>
      <c r="AH105">
        <v>7.94</v>
      </c>
      <c r="AI105">
        <v>1</v>
      </c>
      <c r="AJ105">
        <v>1</v>
      </c>
      <c r="AK105">
        <v>1</v>
      </c>
      <c r="AL105">
        <v>7.13</v>
      </c>
      <c r="AN105">
        <v>0</v>
      </c>
      <c r="AO105">
        <v>1</v>
      </c>
      <c r="AP105">
        <v>1</v>
      </c>
      <c r="AQ105">
        <v>0</v>
      </c>
      <c r="AR105">
        <v>0</v>
      </c>
      <c r="AS105" t="s">
        <v>6</v>
      </c>
      <c r="AT105">
        <v>0.5</v>
      </c>
      <c r="AU105" t="s">
        <v>124</v>
      </c>
      <c r="AV105">
        <v>1</v>
      </c>
      <c r="AW105">
        <v>2</v>
      </c>
      <c r="AX105">
        <v>16688103</v>
      </c>
      <c r="AY105">
        <v>1</v>
      </c>
      <c r="AZ105">
        <v>0</v>
      </c>
      <c r="BA105">
        <v>100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>Y105*Source!I71</f>
        <v>0.20182499999999998</v>
      </c>
      <c r="CY105">
        <f>AD105</f>
        <v>56.61</v>
      </c>
      <c r="CZ105">
        <f>AH105</f>
        <v>7.94</v>
      </c>
      <c r="DA105">
        <f>AL105</f>
        <v>7.13</v>
      </c>
      <c r="DB105">
        <v>0</v>
      </c>
    </row>
    <row r="106" spans="1:106" x14ac:dyDescent="0.2">
      <c r="A106">
        <f>ROW(Source!A71)</f>
        <v>71</v>
      </c>
      <c r="B106">
        <v>16687824</v>
      </c>
      <c r="C106">
        <v>16688090</v>
      </c>
      <c r="D106">
        <v>15430395</v>
      </c>
      <c r="E106">
        <v>1</v>
      </c>
      <c r="F106">
        <v>1</v>
      </c>
      <c r="G106">
        <v>1</v>
      </c>
      <c r="H106">
        <v>1</v>
      </c>
      <c r="I106" t="s">
        <v>467</v>
      </c>
      <c r="J106" t="s">
        <v>6</v>
      </c>
      <c r="K106" t="s">
        <v>468</v>
      </c>
      <c r="L106">
        <v>1191</v>
      </c>
      <c r="N106">
        <v>1013</v>
      </c>
      <c r="O106" t="s">
        <v>466</v>
      </c>
      <c r="P106" t="s">
        <v>466</v>
      </c>
      <c r="Q106">
        <v>1</v>
      </c>
      <c r="W106">
        <v>0</v>
      </c>
      <c r="X106">
        <v>-1417349443</v>
      </c>
      <c r="Y106">
        <v>0.21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1</v>
      </c>
      <c r="AJ106">
        <v>1</v>
      </c>
      <c r="AK106">
        <v>7.13</v>
      </c>
      <c r="AL106">
        <v>1</v>
      </c>
      <c r="AN106">
        <v>0</v>
      </c>
      <c r="AO106">
        <v>1</v>
      </c>
      <c r="AP106">
        <v>0</v>
      </c>
      <c r="AQ106">
        <v>0</v>
      </c>
      <c r="AR106">
        <v>0</v>
      </c>
      <c r="AS106" t="s">
        <v>6</v>
      </c>
      <c r="AT106">
        <v>0.21</v>
      </c>
      <c r="AU106" t="s">
        <v>6</v>
      </c>
      <c r="AV106">
        <v>2</v>
      </c>
      <c r="AW106">
        <v>2</v>
      </c>
      <c r="AX106">
        <v>16688104</v>
      </c>
      <c r="AY106">
        <v>1</v>
      </c>
      <c r="AZ106">
        <v>2048</v>
      </c>
      <c r="BA106">
        <v>101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>Y106*Source!I71</f>
        <v>3.6854999999999999E-2</v>
      </c>
      <c r="CY106">
        <f>AD106</f>
        <v>0</v>
      </c>
      <c r="CZ106">
        <f>AH106</f>
        <v>0</v>
      </c>
      <c r="DA106">
        <f>AL106</f>
        <v>1</v>
      </c>
      <c r="DB106">
        <v>0</v>
      </c>
    </row>
    <row r="107" spans="1:106" x14ac:dyDescent="0.2">
      <c r="A107">
        <f>ROW(Source!A71)</f>
        <v>71</v>
      </c>
      <c r="B107">
        <v>16687824</v>
      </c>
      <c r="C107">
        <v>16688090</v>
      </c>
      <c r="D107">
        <v>15247974</v>
      </c>
      <c r="E107">
        <v>1</v>
      </c>
      <c r="F107">
        <v>1</v>
      </c>
      <c r="G107">
        <v>1</v>
      </c>
      <c r="H107">
        <v>2</v>
      </c>
      <c r="I107" t="s">
        <v>469</v>
      </c>
      <c r="J107" t="s">
        <v>470</v>
      </c>
      <c r="K107" t="s">
        <v>471</v>
      </c>
      <c r="L107">
        <v>1368</v>
      </c>
      <c r="N107">
        <v>1011</v>
      </c>
      <c r="O107" t="s">
        <v>472</v>
      </c>
      <c r="P107" t="s">
        <v>472</v>
      </c>
      <c r="Q107">
        <v>1</v>
      </c>
      <c r="W107">
        <v>0</v>
      </c>
      <c r="X107">
        <v>1188625873</v>
      </c>
      <c r="Y107">
        <v>0.52500000000000002</v>
      </c>
      <c r="AA107">
        <v>0</v>
      </c>
      <c r="AB107">
        <v>222.88</v>
      </c>
      <c r="AC107">
        <v>13.5</v>
      </c>
      <c r="AD107">
        <v>0</v>
      </c>
      <c r="AE107">
        <v>0</v>
      </c>
      <c r="AF107">
        <v>31.26</v>
      </c>
      <c r="AG107">
        <v>13.5</v>
      </c>
      <c r="AH107">
        <v>0</v>
      </c>
      <c r="AI107">
        <v>1</v>
      </c>
      <c r="AJ107">
        <v>7.13</v>
      </c>
      <c r="AK107">
        <v>1</v>
      </c>
      <c r="AL107">
        <v>1</v>
      </c>
      <c r="AN107">
        <v>0</v>
      </c>
      <c r="AO107">
        <v>1</v>
      </c>
      <c r="AP107">
        <v>1</v>
      </c>
      <c r="AQ107">
        <v>0</v>
      </c>
      <c r="AR107">
        <v>0</v>
      </c>
      <c r="AS107" t="s">
        <v>6</v>
      </c>
      <c r="AT107">
        <v>0.21</v>
      </c>
      <c r="AU107" t="s">
        <v>123</v>
      </c>
      <c r="AV107">
        <v>0</v>
      </c>
      <c r="AW107">
        <v>2</v>
      </c>
      <c r="AX107">
        <v>16688105</v>
      </c>
      <c r="AY107">
        <v>1</v>
      </c>
      <c r="AZ107">
        <v>0</v>
      </c>
      <c r="BA107">
        <v>102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>Y107*Source!I71</f>
        <v>9.2137499999999997E-2</v>
      </c>
      <c r="CY107">
        <f>AB107</f>
        <v>222.88</v>
      </c>
      <c r="CZ107">
        <f>AF107</f>
        <v>31.26</v>
      </c>
      <c r="DA107">
        <f>AJ107</f>
        <v>7.13</v>
      </c>
      <c r="DB107">
        <v>0</v>
      </c>
    </row>
    <row r="108" spans="1:106" x14ac:dyDescent="0.2">
      <c r="A108">
        <f>ROW(Source!A71)</f>
        <v>71</v>
      </c>
      <c r="B108">
        <v>16687824</v>
      </c>
      <c r="C108">
        <v>16688090</v>
      </c>
      <c r="D108">
        <v>15248091</v>
      </c>
      <c r="E108">
        <v>1</v>
      </c>
      <c r="F108">
        <v>1</v>
      </c>
      <c r="G108">
        <v>1</v>
      </c>
      <c r="H108">
        <v>2</v>
      </c>
      <c r="I108" t="s">
        <v>519</v>
      </c>
      <c r="J108" t="s">
        <v>520</v>
      </c>
      <c r="K108" t="s">
        <v>521</v>
      </c>
      <c r="L108">
        <v>1368</v>
      </c>
      <c r="N108">
        <v>1011</v>
      </c>
      <c r="O108" t="s">
        <v>472</v>
      </c>
      <c r="P108" t="s">
        <v>472</v>
      </c>
      <c r="Q108">
        <v>1</v>
      </c>
      <c r="W108">
        <v>0</v>
      </c>
      <c r="X108">
        <v>126902709</v>
      </c>
      <c r="Y108">
        <v>5.8</v>
      </c>
      <c r="AA108">
        <v>0</v>
      </c>
      <c r="AB108">
        <v>3.57</v>
      </c>
      <c r="AC108">
        <v>0</v>
      </c>
      <c r="AD108">
        <v>0</v>
      </c>
      <c r="AE108">
        <v>0</v>
      </c>
      <c r="AF108">
        <v>0.5</v>
      </c>
      <c r="AG108">
        <v>0</v>
      </c>
      <c r="AH108">
        <v>0</v>
      </c>
      <c r="AI108">
        <v>1</v>
      </c>
      <c r="AJ108">
        <v>7.13</v>
      </c>
      <c r="AK108">
        <v>1</v>
      </c>
      <c r="AL108">
        <v>1</v>
      </c>
      <c r="AN108">
        <v>0</v>
      </c>
      <c r="AO108">
        <v>1</v>
      </c>
      <c r="AP108">
        <v>1</v>
      </c>
      <c r="AQ108">
        <v>0</v>
      </c>
      <c r="AR108">
        <v>0</v>
      </c>
      <c r="AS108" t="s">
        <v>6</v>
      </c>
      <c r="AT108">
        <v>2.3199999999999998</v>
      </c>
      <c r="AU108" t="s">
        <v>123</v>
      </c>
      <c r="AV108">
        <v>0</v>
      </c>
      <c r="AW108">
        <v>2</v>
      </c>
      <c r="AX108">
        <v>16688106</v>
      </c>
      <c r="AY108">
        <v>1</v>
      </c>
      <c r="AZ108">
        <v>0</v>
      </c>
      <c r="BA108">
        <v>103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>Y108*Source!I71</f>
        <v>1.0178999999999998</v>
      </c>
      <c r="CY108">
        <f>AB108</f>
        <v>3.57</v>
      </c>
      <c r="CZ108">
        <f>AF108</f>
        <v>0.5</v>
      </c>
      <c r="DA108">
        <f>AJ108</f>
        <v>7.13</v>
      </c>
      <c r="DB108">
        <v>0</v>
      </c>
    </row>
    <row r="109" spans="1:106" x14ac:dyDescent="0.2">
      <c r="A109">
        <f>ROW(Source!A71)</f>
        <v>71</v>
      </c>
      <c r="B109">
        <v>16687824</v>
      </c>
      <c r="C109">
        <v>16688090</v>
      </c>
      <c r="D109">
        <v>15162639</v>
      </c>
      <c r="E109">
        <v>17</v>
      </c>
      <c r="F109">
        <v>1</v>
      </c>
      <c r="G109">
        <v>1</v>
      </c>
      <c r="H109">
        <v>3</v>
      </c>
      <c r="I109" t="s">
        <v>112</v>
      </c>
      <c r="J109" t="s">
        <v>6</v>
      </c>
      <c r="K109" t="s">
        <v>113</v>
      </c>
      <c r="L109">
        <v>1339</v>
      </c>
      <c r="N109">
        <v>1007</v>
      </c>
      <c r="O109" t="s">
        <v>96</v>
      </c>
      <c r="P109" t="s">
        <v>96</v>
      </c>
      <c r="Q109">
        <v>1</v>
      </c>
      <c r="W109">
        <v>0</v>
      </c>
      <c r="X109">
        <v>-2113302258</v>
      </c>
      <c r="Y109">
        <v>1.02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7.13</v>
      </c>
      <c r="AJ109">
        <v>1</v>
      </c>
      <c r="AK109">
        <v>1</v>
      </c>
      <c r="AL109">
        <v>1</v>
      </c>
      <c r="AN109">
        <v>0</v>
      </c>
      <c r="AO109">
        <v>0</v>
      </c>
      <c r="AP109">
        <v>1</v>
      </c>
      <c r="AQ109">
        <v>0</v>
      </c>
      <c r="AR109">
        <v>0</v>
      </c>
      <c r="AS109" t="s">
        <v>6</v>
      </c>
      <c r="AT109">
        <v>0.51</v>
      </c>
      <c r="AU109" t="s">
        <v>122</v>
      </c>
      <c r="AV109">
        <v>0</v>
      </c>
      <c r="AW109">
        <v>2</v>
      </c>
      <c r="AX109">
        <v>16688107</v>
      </c>
      <c r="AY109">
        <v>1</v>
      </c>
      <c r="AZ109">
        <v>0</v>
      </c>
      <c r="BA109">
        <v>104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>Y109*Source!I71</f>
        <v>0.17901</v>
      </c>
      <c r="CY109">
        <f>AA109</f>
        <v>0</v>
      </c>
      <c r="CZ109">
        <f>AE109</f>
        <v>0</v>
      </c>
      <c r="DA109">
        <f>AI109</f>
        <v>7.13</v>
      </c>
      <c r="DB109">
        <v>0</v>
      </c>
    </row>
    <row r="110" spans="1:106" x14ac:dyDescent="0.2">
      <c r="A110">
        <f>ROW(Source!A71)</f>
        <v>71</v>
      </c>
      <c r="B110">
        <v>16687824</v>
      </c>
      <c r="C110">
        <v>16688090</v>
      </c>
      <c r="D110">
        <v>15172836</v>
      </c>
      <c r="E110">
        <v>1</v>
      </c>
      <c r="F110">
        <v>1</v>
      </c>
      <c r="G110">
        <v>1</v>
      </c>
      <c r="H110">
        <v>3</v>
      </c>
      <c r="I110" t="s">
        <v>115</v>
      </c>
      <c r="J110" t="s">
        <v>117</v>
      </c>
      <c r="K110" t="s">
        <v>116</v>
      </c>
      <c r="L110">
        <v>1339</v>
      </c>
      <c r="N110">
        <v>1007</v>
      </c>
      <c r="O110" t="s">
        <v>96</v>
      </c>
      <c r="P110" t="s">
        <v>96</v>
      </c>
      <c r="Q110">
        <v>1</v>
      </c>
      <c r="W110">
        <v>0</v>
      </c>
      <c r="X110">
        <v>519185539</v>
      </c>
      <c r="Y110">
        <v>3.06</v>
      </c>
      <c r="AA110">
        <v>3706.17</v>
      </c>
      <c r="AB110">
        <v>0</v>
      </c>
      <c r="AC110">
        <v>0</v>
      </c>
      <c r="AD110">
        <v>0</v>
      </c>
      <c r="AE110">
        <v>519.79999999999995</v>
      </c>
      <c r="AF110">
        <v>0</v>
      </c>
      <c r="AG110">
        <v>0</v>
      </c>
      <c r="AH110">
        <v>0</v>
      </c>
      <c r="AI110">
        <v>7.13</v>
      </c>
      <c r="AJ110">
        <v>1</v>
      </c>
      <c r="AK110">
        <v>1</v>
      </c>
      <c r="AL110">
        <v>1</v>
      </c>
      <c r="AN110">
        <v>0</v>
      </c>
      <c r="AO110">
        <v>0</v>
      </c>
      <c r="AP110">
        <v>1</v>
      </c>
      <c r="AQ110">
        <v>0</v>
      </c>
      <c r="AR110">
        <v>0</v>
      </c>
      <c r="AS110" t="s">
        <v>6</v>
      </c>
      <c r="AT110">
        <v>1.53</v>
      </c>
      <c r="AU110" t="s">
        <v>122</v>
      </c>
      <c r="AV110">
        <v>0</v>
      </c>
      <c r="AW110">
        <v>1</v>
      </c>
      <c r="AX110">
        <v>-1</v>
      </c>
      <c r="AY110">
        <v>0</v>
      </c>
      <c r="AZ110">
        <v>0</v>
      </c>
      <c r="BA110" t="s">
        <v>6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>Y110*Source!I71</f>
        <v>0.53703000000000001</v>
      </c>
      <c r="CY110">
        <f>AA110</f>
        <v>3706.17</v>
      </c>
      <c r="CZ110">
        <f>AE110</f>
        <v>519.79999999999995</v>
      </c>
      <c r="DA110">
        <f>AI110</f>
        <v>7.13</v>
      </c>
      <c r="DB110">
        <v>0</v>
      </c>
    </row>
    <row r="111" spans="1:106" x14ac:dyDescent="0.2">
      <c r="A111">
        <f>ROW(Source!A76)</f>
        <v>76</v>
      </c>
      <c r="B111">
        <v>16687810</v>
      </c>
      <c r="C111">
        <v>16688113</v>
      </c>
      <c r="D111">
        <v>15436014</v>
      </c>
      <c r="E111">
        <v>1</v>
      </c>
      <c r="F111">
        <v>1</v>
      </c>
      <c r="G111">
        <v>1</v>
      </c>
      <c r="H111">
        <v>1</v>
      </c>
      <c r="I111" t="s">
        <v>491</v>
      </c>
      <c r="J111" t="s">
        <v>6</v>
      </c>
      <c r="K111" t="s">
        <v>492</v>
      </c>
      <c r="L111">
        <v>1191</v>
      </c>
      <c r="N111">
        <v>1013</v>
      </c>
      <c r="O111" t="s">
        <v>466</v>
      </c>
      <c r="P111" t="s">
        <v>466</v>
      </c>
      <c r="Q111">
        <v>1</v>
      </c>
      <c r="W111">
        <v>0</v>
      </c>
      <c r="X111">
        <v>-784637506</v>
      </c>
      <c r="Y111">
        <v>137.74699999999999</v>
      </c>
      <c r="AA111">
        <v>0</v>
      </c>
      <c r="AB111">
        <v>0</v>
      </c>
      <c r="AC111">
        <v>0</v>
      </c>
      <c r="AD111">
        <v>8.74</v>
      </c>
      <c r="AE111">
        <v>0</v>
      </c>
      <c r="AF111">
        <v>0</v>
      </c>
      <c r="AG111">
        <v>0</v>
      </c>
      <c r="AH111">
        <v>8.74</v>
      </c>
      <c r="AI111">
        <v>1</v>
      </c>
      <c r="AJ111">
        <v>1</v>
      </c>
      <c r="AK111">
        <v>1</v>
      </c>
      <c r="AL111">
        <v>1</v>
      </c>
      <c r="AN111">
        <v>0</v>
      </c>
      <c r="AO111">
        <v>1</v>
      </c>
      <c r="AP111">
        <v>1</v>
      </c>
      <c r="AQ111">
        <v>0</v>
      </c>
      <c r="AR111">
        <v>0</v>
      </c>
      <c r="AS111" t="s">
        <v>6</v>
      </c>
      <c r="AT111">
        <v>119.78</v>
      </c>
      <c r="AU111" t="s">
        <v>69</v>
      </c>
      <c r="AV111">
        <v>1</v>
      </c>
      <c r="AW111">
        <v>2</v>
      </c>
      <c r="AX111">
        <v>16688114</v>
      </c>
      <c r="AY111">
        <v>1</v>
      </c>
      <c r="AZ111">
        <v>0</v>
      </c>
      <c r="BA111">
        <v>105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>Y111*Source!I76</f>
        <v>24.174598499999995</v>
      </c>
      <c r="CY111">
        <f>AD111</f>
        <v>8.74</v>
      </c>
      <c r="CZ111">
        <f>AH111</f>
        <v>8.74</v>
      </c>
      <c r="DA111">
        <f>AL111</f>
        <v>1</v>
      </c>
      <c r="DB111">
        <v>0</v>
      </c>
    </row>
    <row r="112" spans="1:106" x14ac:dyDescent="0.2">
      <c r="A112">
        <f>ROW(Source!A76)</f>
        <v>76</v>
      </c>
      <c r="B112">
        <v>16687810</v>
      </c>
      <c r="C112">
        <v>16688113</v>
      </c>
      <c r="D112">
        <v>15430395</v>
      </c>
      <c r="E112">
        <v>1</v>
      </c>
      <c r="F112">
        <v>1</v>
      </c>
      <c r="G112">
        <v>1</v>
      </c>
      <c r="H112">
        <v>1</v>
      </c>
      <c r="I112" t="s">
        <v>467</v>
      </c>
      <c r="J112" t="s">
        <v>6</v>
      </c>
      <c r="K112" t="s">
        <v>468</v>
      </c>
      <c r="L112">
        <v>1191</v>
      </c>
      <c r="N112">
        <v>1013</v>
      </c>
      <c r="O112" t="s">
        <v>466</v>
      </c>
      <c r="P112" t="s">
        <v>466</v>
      </c>
      <c r="Q112">
        <v>1</v>
      </c>
      <c r="W112">
        <v>0</v>
      </c>
      <c r="X112">
        <v>-1417349443</v>
      </c>
      <c r="Y112">
        <v>2.94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1</v>
      </c>
      <c r="AJ112">
        <v>1</v>
      </c>
      <c r="AK112">
        <v>1</v>
      </c>
      <c r="AL112">
        <v>1</v>
      </c>
      <c r="AN112">
        <v>0</v>
      </c>
      <c r="AO112">
        <v>1</v>
      </c>
      <c r="AP112">
        <v>0</v>
      </c>
      <c r="AQ112">
        <v>0</v>
      </c>
      <c r="AR112">
        <v>0</v>
      </c>
      <c r="AS112" t="s">
        <v>6</v>
      </c>
      <c r="AT112">
        <v>2.94</v>
      </c>
      <c r="AU112" t="s">
        <v>6</v>
      </c>
      <c r="AV112">
        <v>2</v>
      </c>
      <c r="AW112">
        <v>2</v>
      </c>
      <c r="AX112">
        <v>16688115</v>
      </c>
      <c r="AY112">
        <v>1</v>
      </c>
      <c r="AZ112">
        <v>2048</v>
      </c>
      <c r="BA112">
        <v>106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>Y112*Source!I76</f>
        <v>0.51596999999999993</v>
      </c>
      <c r="CY112">
        <f>AD112</f>
        <v>0</v>
      </c>
      <c r="CZ112">
        <f>AH112</f>
        <v>0</v>
      </c>
      <c r="DA112">
        <f>AL112</f>
        <v>1</v>
      </c>
      <c r="DB112">
        <v>0</v>
      </c>
    </row>
    <row r="113" spans="1:106" x14ac:dyDescent="0.2">
      <c r="A113">
        <f>ROW(Source!A76)</f>
        <v>76</v>
      </c>
      <c r="B113">
        <v>16687810</v>
      </c>
      <c r="C113">
        <v>16688113</v>
      </c>
      <c r="D113">
        <v>15247905</v>
      </c>
      <c r="E113">
        <v>1</v>
      </c>
      <c r="F113">
        <v>1</v>
      </c>
      <c r="G113">
        <v>1</v>
      </c>
      <c r="H113">
        <v>2</v>
      </c>
      <c r="I113" t="s">
        <v>525</v>
      </c>
      <c r="J113" t="s">
        <v>526</v>
      </c>
      <c r="K113" t="s">
        <v>527</v>
      </c>
      <c r="L113">
        <v>1368</v>
      </c>
      <c r="N113">
        <v>1011</v>
      </c>
      <c r="O113" t="s">
        <v>472</v>
      </c>
      <c r="P113" t="s">
        <v>472</v>
      </c>
      <c r="Q113">
        <v>1</v>
      </c>
      <c r="W113">
        <v>0</v>
      </c>
      <c r="X113">
        <v>1225731627</v>
      </c>
      <c r="Y113">
        <v>0.44999999999999996</v>
      </c>
      <c r="AA113">
        <v>0</v>
      </c>
      <c r="AB113">
        <v>89.99</v>
      </c>
      <c r="AC113">
        <v>10.06</v>
      </c>
      <c r="AD113">
        <v>0</v>
      </c>
      <c r="AE113">
        <v>0</v>
      </c>
      <c r="AF113">
        <v>89.99</v>
      </c>
      <c r="AG113">
        <v>10.06</v>
      </c>
      <c r="AH113">
        <v>0</v>
      </c>
      <c r="AI113">
        <v>1</v>
      </c>
      <c r="AJ113">
        <v>1</v>
      </c>
      <c r="AK113">
        <v>1</v>
      </c>
      <c r="AL113">
        <v>1</v>
      </c>
      <c r="AN113">
        <v>0</v>
      </c>
      <c r="AO113">
        <v>1</v>
      </c>
      <c r="AP113">
        <v>1</v>
      </c>
      <c r="AQ113">
        <v>0</v>
      </c>
      <c r="AR113">
        <v>0</v>
      </c>
      <c r="AS113" t="s">
        <v>6</v>
      </c>
      <c r="AT113">
        <v>0.36</v>
      </c>
      <c r="AU113" t="s">
        <v>68</v>
      </c>
      <c r="AV113">
        <v>0</v>
      </c>
      <c r="AW113">
        <v>2</v>
      </c>
      <c r="AX113">
        <v>16688116</v>
      </c>
      <c r="AY113">
        <v>1</v>
      </c>
      <c r="AZ113">
        <v>0</v>
      </c>
      <c r="BA113">
        <v>107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>Y113*Source!I76</f>
        <v>7.897499999999999E-2</v>
      </c>
      <c r="CY113">
        <f>AB113</f>
        <v>89.99</v>
      </c>
      <c r="CZ113">
        <f>AF113</f>
        <v>89.99</v>
      </c>
      <c r="DA113">
        <f>AJ113</f>
        <v>1</v>
      </c>
      <c r="DB113">
        <v>0</v>
      </c>
    </row>
    <row r="114" spans="1:106" x14ac:dyDescent="0.2">
      <c r="A114">
        <f>ROW(Source!A76)</f>
        <v>76</v>
      </c>
      <c r="B114">
        <v>16687810</v>
      </c>
      <c r="C114">
        <v>16688113</v>
      </c>
      <c r="D114">
        <v>15247974</v>
      </c>
      <c r="E114">
        <v>1</v>
      </c>
      <c r="F114">
        <v>1</v>
      </c>
      <c r="G114">
        <v>1</v>
      </c>
      <c r="H114">
        <v>2</v>
      </c>
      <c r="I114" t="s">
        <v>469</v>
      </c>
      <c r="J114" t="s">
        <v>470</v>
      </c>
      <c r="K114" t="s">
        <v>471</v>
      </c>
      <c r="L114">
        <v>1368</v>
      </c>
      <c r="N114">
        <v>1011</v>
      </c>
      <c r="O114" t="s">
        <v>472</v>
      </c>
      <c r="P114" t="s">
        <v>472</v>
      </c>
      <c r="Q114">
        <v>1</v>
      </c>
      <c r="W114">
        <v>0</v>
      </c>
      <c r="X114">
        <v>1188625873</v>
      </c>
      <c r="Y114">
        <v>2.875</v>
      </c>
      <c r="AA114">
        <v>0</v>
      </c>
      <c r="AB114">
        <v>31.26</v>
      </c>
      <c r="AC114">
        <v>13.5</v>
      </c>
      <c r="AD114">
        <v>0</v>
      </c>
      <c r="AE114">
        <v>0</v>
      </c>
      <c r="AF114">
        <v>31.26</v>
      </c>
      <c r="AG114">
        <v>13.5</v>
      </c>
      <c r="AH114">
        <v>0</v>
      </c>
      <c r="AI114">
        <v>1</v>
      </c>
      <c r="AJ114">
        <v>1</v>
      </c>
      <c r="AK114">
        <v>1</v>
      </c>
      <c r="AL114">
        <v>1</v>
      </c>
      <c r="AN114">
        <v>0</v>
      </c>
      <c r="AO114">
        <v>1</v>
      </c>
      <c r="AP114">
        <v>1</v>
      </c>
      <c r="AQ114">
        <v>0</v>
      </c>
      <c r="AR114">
        <v>0</v>
      </c>
      <c r="AS114" t="s">
        <v>6</v>
      </c>
      <c r="AT114">
        <v>2.2999999999999998</v>
      </c>
      <c r="AU114" t="s">
        <v>68</v>
      </c>
      <c r="AV114">
        <v>0</v>
      </c>
      <c r="AW114">
        <v>2</v>
      </c>
      <c r="AX114">
        <v>16688117</v>
      </c>
      <c r="AY114">
        <v>1</v>
      </c>
      <c r="AZ114">
        <v>0</v>
      </c>
      <c r="BA114">
        <v>108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>Y114*Source!I76</f>
        <v>0.50456250000000002</v>
      </c>
      <c r="CY114">
        <f>AB114</f>
        <v>31.26</v>
      </c>
      <c r="CZ114">
        <f>AF114</f>
        <v>31.26</v>
      </c>
      <c r="DA114">
        <f>AJ114</f>
        <v>1</v>
      </c>
      <c r="DB114">
        <v>0</v>
      </c>
    </row>
    <row r="115" spans="1:106" x14ac:dyDescent="0.2">
      <c r="A115">
        <f>ROW(Source!A76)</f>
        <v>76</v>
      </c>
      <c r="B115">
        <v>16687810</v>
      </c>
      <c r="C115">
        <v>16688113</v>
      </c>
      <c r="D115">
        <v>15249073</v>
      </c>
      <c r="E115">
        <v>1</v>
      </c>
      <c r="F115">
        <v>1</v>
      </c>
      <c r="G115">
        <v>1</v>
      </c>
      <c r="H115">
        <v>2</v>
      </c>
      <c r="I115" t="s">
        <v>482</v>
      </c>
      <c r="J115" t="s">
        <v>483</v>
      </c>
      <c r="K115" t="s">
        <v>484</v>
      </c>
      <c r="L115">
        <v>1368</v>
      </c>
      <c r="N115">
        <v>1011</v>
      </c>
      <c r="O115" t="s">
        <v>472</v>
      </c>
      <c r="P115" t="s">
        <v>472</v>
      </c>
      <c r="Q115">
        <v>1</v>
      </c>
      <c r="W115">
        <v>0</v>
      </c>
      <c r="X115">
        <v>1372534845</v>
      </c>
      <c r="Y115">
        <v>0.35000000000000003</v>
      </c>
      <c r="AA115">
        <v>0</v>
      </c>
      <c r="AB115">
        <v>65.709999999999994</v>
      </c>
      <c r="AC115">
        <v>11.6</v>
      </c>
      <c r="AD115">
        <v>0</v>
      </c>
      <c r="AE115">
        <v>0</v>
      </c>
      <c r="AF115">
        <v>65.709999999999994</v>
      </c>
      <c r="AG115">
        <v>11.6</v>
      </c>
      <c r="AH115">
        <v>0</v>
      </c>
      <c r="AI115">
        <v>1</v>
      </c>
      <c r="AJ115">
        <v>1</v>
      </c>
      <c r="AK115">
        <v>1</v>
      </c>
      <c r="AL115">
        <v>1</v>
      </c>
      <c r="AN115">
        <v>0</v>
      </c>
      <c r="AO115">
        <v>1</v>
      </c>
      <c r="AP115">
        <v>1</v>
      </c>
      <c r="AQ115">
        <v>0</v>
      </c>
      <c r="AR115">
        <v>0</v>
      </c>
      <c r="AS115" t="s">
        <v>6</v>
      </c>
      <c r="AT115">
        <v>0.28000000000000003</v>
      </c>
      <c r="AU115" t="s">
        <v>68</v>
      </c>
      <c r="AV115">
        <v>0</v>
      </c>
      <c r="AW115">
        <v>2</v>
      </c>
      <c r="AX115">
        <v>16688118</v>
      </c>
      <c r="AY115">
        <v>1</v>
      </c>
      <c r="AZ115">
        <v>0</v>
      </c>
      <c r="BA115">
        <v>109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>Y115*Source!I76</f>
        <v>6.1425E-2</v>
      </c>
      <c r="CY115">
        <f>AB115</f>
        <v>65.709999999999994</v>
      </c>
      <c r="CZ115">
        <f>AF115</f>
        <v>65.709999999999994</v>
      </c>
      <c r="DA115">
        <f>AJ115</f>
        <v>1</v>
      </c>
      <c r="DB115">
        <v>0</v>
      </c>
    </row>
    <row r="116" spans="1:106" x14ac:dyDescent="0.2">
      <c r="A116">
        <f>ROW(Source!A76)</f>
        <v>76</v>
      </c>
      <c r="B116">
        <v>16687810</v>
      </c>
      <c r="C116">
        <v>16688113</v>
      </c>
      <c r="D116">
        <v>15167286</v>
      </c>
      <c r="E116">
        <v>1</v>
      </c>
      <c r="F116">
        <v>1</v>
      </c>
      <c r="G116">
        <v>1</v>
      </c>
      <c r="H116">
        <v>3</v>
      </c>
      <c r="I116" t="s">
        <v>522</v>
      </c>
      <c r="J116" t="s">
        <v>523</v>
      </c>
      <c r="K116" t="s">
        <v>524</v>
      </c>
      <c r="L116">
        <v>1339</v>
      </c>
      <c r="N116">
        <v>1007</v>
      </c>
      <c r="O116" t="s">
        <v>96</v>
      </c>
      <c r="P116" t="s">
        <v>96</v>
      </c>
      <c r="Q116">
        <v>1</v>
      </c>
      <c r="W116">
        <v>0</v>
      </c>
      <c r="X116">
        <v>-1660354250</v>
      </c>
      <c r="Y116">
        <v>3.85</v>
      </c>
      <c r="AA116">
        <v>2.44</v>
      </c>
      <c r="AB116">
        <v>0</v>
      </c>
      <c r="AC116">
        <v>0</v>
      </c>
      <c r="AD116">
        <v>0</v>
      </c>
      <c r="AE116">
        <v>2.44</v>
      </c>
      <c r="AF116">
        <v>0</v>
      </c>
      <c r="AG116">
        <v>0</v>
      </c>
      <c r="AH116">
        <v>0</v>
      </c>
      <c r="AI116">
        <v>1</v>
      </c>
      <c r="AJ116">
        <v>1</v>
      </c>
      <c r="AK116">
        <v>1</v>
      </c>
      <c r="AL116">
        <v>1</v>
      </c>
      <c r="AN116">
        <v>0</v>
      </c>
      <c r="AO116">
        <v>1</v>
      </c>
      <c r="AP116">
        <v>0</v>
      </c>
      <c r="AQ116">
        <v>0</v>
      </c>
      <c r="AR116">
        <v>0</v>
      </c>
      <c r="AS116" t="s">
        <v>6</v>
      </c>
      <c r="AT116">
        <v>3.85</v>
      </c>
      <c r="AU116" t="s">
        <v>6</v>
      </c>
      <c r="AV116">
        <v>0</v>
      </c>
      <c r="AW116">
        <v>2</v>
      </c>
      <c r="AX116">
        <v>16688119</v>
      </c>
      <c r="AY116">
        <v>1</v>
      </c>
      <c r="AZ116">
        <v>0</v>
      </c>
      <c r="BA116">
        <v>110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>Y116*Source!I76</f>
        <v>0.67567500000000003</v>
      </c>
      <c r="CY116">
        <f>AA116</f>
        <v>2.44</v>
      </c>
      <c r="CZ116">
        <f>AE116</f>
        <v>2.44</v>
      </c>
      <c r="DA116">
        <f>AI116</f>
        <v>1</v>
      </c>
      <c r="DB116">
        <v>0</v>
      </c>
    </row>
    <row r="117" spans="1:106" x14ac:dyDescent="0.2">
      <c r="A117">
        <f>ROW(Source!A76)</f>
        <v>76</v>
      </c>
      <c r="B117">
        <v>16687810</v>
      </c>
      <c r="C117">
        <v>16688113</v>
      </c>
      <c r="D117">
        <v>15167962</v>
      </c>
      <c r="E117">
        <v>1</v>
      </c>
      <c r="F117">
        <v>1</v>
      </c>
      <c r="G117">
        <v>1</v>
      </c>
      <c r="H117">
        <v>3</v>
      </c>
      <c r="I117" t="s">
        <v>528</v>
      </c>
      <c r="J117" t="s">
        <v>529</v>
      </c>
      <c r="K117" t="s">
        <v>530</v>
      </c>
      <c r="L117">
        <v>1339</v>
      </c>
      <c r="N117">
        <v>1007</v>
      </c>
      <c r="O117" t="s">
        <v>96</v>
      </c>
      <c r="P117" t="s">
        <v>96</v>
      </c>
      <c r="Q117">
        <v>1</v>
      </c>
      <c r="W117">
        <v>0</v>
      </c>
      <c r="X117">
        <v>114057443</v>
      </c>
      <c r="Y117">
        <v>3.06</v>
      </c>
      <c r="AA117">
        <v>34.92</v>
      </c>
      <c r="AB117">
        <v>0</v>
      </c>
      <c r="AC117">
        <v>0</v>
      </c>
      <c r="AD117">
        <v>0</v>
      </c>
      <c r="AE117">
        <v>34.92</v>
      </c>
      <c r="AF117">
        <v>0</v>
      </c>
      <c r="AG117">
        <v>0</v>
      </c>
      <c r="AH117">
        <v>0</v>
      </c>
      <c r="AI117">
        <v>1</v>
      </c>
      <c r="AJ117">
        <v>1</v>
      </c>
      <c r="AK117">
        <v>1</v>
      </c>
      <c r="AL117">
        <v>1</v>
      </c>
      <c r="AN117">
        <v>0</v>
      </c>
      <c r="AO117">
        <v>1</v>
      </c>
      <c r="AP117">
        <v>0</v>
      </c>
      <c r="AQ117">
        <v>0</v>
      </c>
      <c r="AR117">
        <v>0</v>
      </c>
      <c r="AS117" t="s">
        <v>6</v>
      </c>
      <c r="AT117">
        <v>3.06</v>
      </c>
      <c r="AU117" t="s">
        <v>6</v>
      </c>
      <c r="AV117">
        <v>0</v>
      </c>
      <c r="AW117">
        <v>2</v>
      </c>
      <c r="AX117">
        <v>16688120</v>
      </c>
      <c r="AY117">
        <v>1</v>
      </c>
      <c r="AZ117">
        <v>0</v>
      </c>
      <c r="BA117">
        <v>111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>Y117*Source!I76</f>
        <v>0.53703000000000001</v>
      </c>
      <c r="CY117">
        <f>AA117</f>
        <v>34.92</v>
      </c>
      <c r="CZ117">
        <f>AE117</f>
        <v>34.92</v>
      </c>
      <c r="DA117">
        <f>AI117</f>
        <v>1</v>
      </c>
      <c r="DB117">
        <v>0</v>
      </c>
    </row>
    <row r="118" spans="1:106" x14ac:dyDescent="0.2">
      <c r="A118">
        <f>ROW(Source!A76)</f>
        <v>76</v>
      </c>
      <c r="B118">
        <v>16687810</v>
      </c>
      <c r="C118">
        <v>16688113</v>
      </c>
      <c r="D118">
        <v>15162639</v>
      </c>
      <c r="E118">
        <v>17</v>
      </c>
      <c r="F118">
        <v>1</v>
      </c>
      <c r="G118">
        <v>1</v>
      </c>
      <c r="H118">
        <v>3</v>
      </c>
      <c r="I118" t="s">
        <v>112</v>
      </c>
      <c r="J118" t="s">
        <v>6</v>
      </c>
      <c r="K118" t="s">
        <v>113</v>
      </c>
      <c r="L118">
        <v>1339</v>
      </c>
      <c r="N118">
        <v>1007</v>
      </c>
      <c r="O118" t="s">
        <v>96</v>
      </c>
      <c r="P118" t="s">
        <v>96</v>
      </c>
      <c r="Q118">
        <v>1</v>
      </c>
      <c r="W118">
        <v>0</v>
      </c>
      <c r="X118">
        <v>-2113302258</v>
      </c>
      <c r="Y118">
        <v>1.3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1</v>
      </c>
      <c r="AJ118">
        <v>1</v>
      </c>
      <c r="AK118">
        <v>1</v>
      </c>
      <c r="AL118">
        <v>1</v>
      </c>
      <c r="AN118">
        <v>0</v>
      </c>
      <c r="AO118">
        <v>0</v>
      </c>
      <c r="AP118">
        <v>0</v>
      </c>
      <c r="AQ118">
        <v>0</v>
      </c>
      <c r="AR118">
        <v>0</v>
      </c>
      <c r="AS118" t="s">
        <v>6</v>
      </c>
      <c r="AT118">
        <v>1.3</v>
      </c>
      <c r="AU118" t="s">
        <v>6</v>
      </c>
      <c r="AV118">
        <v>0</v>
      </c>
      <c r="AW118">
        <v>2</v>
      </c>
      <c r="AX118">
        <v>16688121</v>
      </c>
      <c r="AY118">
        <v>1</v>
      </c>
      <c r="AZ118">
        <v>0</v>
      </c>
      <c r="BA118">
        <v>112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>Y118*Source!I76</f>
        <v>0.22814999999999999</v>
      </c>
      <c r="CY118">
        <f>AA118</f>
        <v>0</v>
      </c>
      <c r="CZ118">
        <f>AE118</f>
        <v>0</v>
      </c>
      <c r="DA118">
        <f>AI118</f>
        <v>1</v>
      </c>
      <c r="DB118">
        <v>0</v>
      </c>
    </row>
    <row r="119" spans="1:106" x14ac:dyDescent="0.2">
      <c r="A119">
        <f>ROW(Source!A76)</f>
        <v>76</v>
      </c>
      <c r="B119">
        <v>16687810</v>
      </c>
      <c r="C119">
        <v>16688113</v>
      </c>
      <c r="D119">
        <v>15172836</v>
      </c>
      <c r="E119">
        <v>1</v>
      </c>
      <c r="F119">
        <v>1</v>
      </c>
      <c r="G119">
        <v>1</v>
      </c>
      <c r="H119">
        <v>3</v>
      </c>
      <c r="I119" t="s">
        <v>115</v>
      </c>
      <c r="J119" t="s">
        <v>117</v>
      </c>
      <c r="K119" t="s">
        <v>116</v>
      </c>
      <c r="L119">
        <v>1339</v>
      </c>
      <c r="N119">
        <v>1007</v>
      </c>
      <c r="O119" t="s">
        <v>96</v>
      </c>
      <c r="P119" t="s">
        <v>96</v>
      </c>
      <c r="Q119">
        <v>1</v>
      </c>
      <c r="W119">
        <v>0</v>
      </c>
      <c r="X119">
        <v>519185539</v>
      </c>
      <c r="Y119">
        <v>1.3</v>
      </c>
      <c r="AA119">
        <v>519.79999999999995</v>
      </c>
      <c r="AB119">
        <v>0</v>
      </c>
      <c r="AC119">
        <v>0</v>
      </c>
      <c r="AD119">
        <v>0</v>
      </c>
      <c r="AE119">
        <v>519.79999999999995</v>
      </c>
      <c r="AF119">
        <v>0</v>
      </c>
      <c r="AG119">
        <v>0</v>
      </c>
      <c r="AH119">
        <v>0</v>
      </c>
      <c r="AI119">
        <v>1</v>
      </c>
      <c r="AJ119">
        <v>1</v>
      </c>
      <c r="AK119">
        <v>1</v>
      </c>
      <c r="AL119">
        <v>1</v>
      </c>
      <c r="AN119">
        <v>0</v>
      </c>
      <c r="AO119">
        <v>0</v>
      </c>
      <c r="AP119">
        <v>0</v>
      </c>
      <c r="AQ119">
        <v>0</v>
      </c>
      <c r="AR119">
        <v>0</v>
      </c>
      <c r="AS119" t="s">
        <v>6</v>
      </c>
      <c r="AT119">
        <v>1.3</v>
      </c>
      <c r="AU119" t="s">
        <v>6</v>
      </c>
      <c r="AV119">
        <v>0</v>
      </c>
      <c r="AW119">
        <v>1</v>
      </c>
      <c r="AX119">
        <v>-1</v>
      </c>
      <c r="AY119">
        <v>0</v>
      </c>
      <c r="AZ119">
        <v>0</v>
      </c>
      <c r="BA119" t="s">
        <v>6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>Y119*Source!I76</f>
        <v>0.22814999999999999</v>
      </c>
      <c r="CY119">
        <f>AA119</f>
        <v>519.79999999999995</v>
      </c>
      <c r="CZ119">
        <f>AE119</f>
        <v>519.79999999999995</v>
      </c>
      <c r="DA119">
        <f>AI119</f>
        <v>1</v>
      </c>
      <c r="DB119">
        <v>0</v>
      </c>
    </row>
    <row r="120" spans="1:106" x14ac:dyDescent="0.2">
      <c r="A120">
        <f>ROW(Source!A76)</f>
        <v>76</v>
      </c>
      <c r="B120">
        <v>16687810</v>
      </c>
      <c r="C120">
        <v>16688113</v>
      </c>
      <c r="D120">
        <v>15187044</v>
      </c>
      <c r="E120">
        <v>1</v>
      </c>
      <c r="F120">
        <v>1</v>
      </c>
      <c r="G120">
        <v>1</v>
      </c>
      <c r="H120">
        <v>3</v>
      </c>
      <c r="I120" t="s">
        <v>531</v>
      </c>
      <c r="J120" t="s">
        <v>532</v>
      </c>
      <c r="K120" t="s">
        <v>533</v>
      </c>
      <c r="L120">
        <v>1327</v>
      </c>
      <c r="N120">
        <v>1005</v>
      </c>
      <c r="O120" t="s">
        <v>150</v>
      </c>
      <c r="P120" t="s">
        <v>150</v>
      </c>
      <c r="Q120">
        <v>1</v>
      </c>
      <c r="W120">
        <v>0</v>
      </c>
      <c r="X120">
        <v>380867059</v>
      </c>
      <c r="Y120">
        <v>102</v>
      </c>
      <c r="AA120">
        <v>67.8</v>
      </c>
      <c r="AB120">
        <v>0</v>
      </c>
      <c r="AC120">
        <v>0</v>
      </c>
      <c r="AD120">
        <v>0</v>
      </c>
      <c r="AE120">
        <v>67.8</v>
      </c>
      <c r="AF120">
        <v>0</v>
      </c>
      <c r="AG120">
        <v>0</v>
      </c>
      <c r="AH120">
        <v>0</v>
      </c>
      <c r="AI120">
        <v>1</v>
      </c>
      <c r="AJ120">
        <v>1</v>
      </c>
      <c r="AK120">
        <v>1</v>
      </c>
      <c r="AL120">
        <v>1</v>
      </c>
      <c r="AN120">
        <v>0</v>
      </c>
      <c r="AO120">
        <v>1</v>
      </c>
      <c r="AP120">
        <v>0</v>
      </c>
      <c r="AQ120">
        <v>0</v>
      </c>
      <c r="AR120">
        <v>0</v>
      </c>
      <c r="AS120" t="s">
        <v>6</v>
      </c>
      <c r="AT120">
        <v>102</v>
      </c>
      <c r="AU120" t="s">
        <v>6</v>
      </c>
      <c r="AV120">
        <v>0</v>
      </c>
      <c r="AW120">
        <v>2</v>
      </c>
      <c r="AX120">
        <v>16688122</v>
      </c>
      <c r="AY120">
        <v>1</v>
      </c>
      <c r="AZ120">
        <v>0</v>
      </c>
      <c r="BA120">
        <v>113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>Y120*Source!I76</f>
        <v>17.901</v>
      </c>
      <c r="CY120">
        <f>AA120</f>
        <v>67.8</v>
      </c>
      <c r="CZ120">
        <f>AE120</f>
        <v>67.8</v>
      </c>
      <c r="DA120">
        <f>AI120</f>
        <v>1</v>
      </c>
      <c r="DB120">
        <v>0</v>
      </c>
    </row>
    <row r="121" spans="1:106" x14ac:dyDescent="0.2">
      <c r="A121">
        <f>ROW(Source!A77)</f>
        <v>77</v>
      </c>
      <c r="B121">
        <v>16687824</v>
      </c>
      <c r="C121">
        <v>16688113</v>
      </c>
      <c r="D121">
        <v>15436014</v>
      </c>
      <c r="E121">
        <v>1</v>
      </c>
      <c r="F121">
        <v>1</v>
      </c>
      <c r="G121">
        <v>1</v>
      </c>
      <c r="H121">
        <v>1</v>
      </c>
      <c r="I121" t="s">
        <v>491</v>
      </c>
      <c r="J121" t="s">
        <v>6</v>
      </c>
      <c r="K121" t="s">
        <v>492</v>
      </c>
      <c r="L121">
        <v>1191</v>
      </c>
      <c r="N121">
        <v>1013</v>
      </c>
      <c r="O121" t="s">
        <v>466</v>
      </c>
      <c r="P121" t="s">
        <v>466</v>
      </c>
      <c r="Q121">
        <v>1</v>
      </c>
      <c r="W121">
        <v>0</v>
      </c>
      <c r="X121">
        <v>-784637506</v>
      </c>
      <c r="Y121">
        <v>137.74699999999999</v>
      </c>
      <c r="AA121">
        <v>0</v>
      </c>
      <c r="AB121">
        <v>0</v>
      </c>
      <c r="AC121">
        <v>0</v>
      </c>
      <c r="AD121">
        <v>62.32</v>
      </c>
      <c r="AE121">
        <v>0</v>
      </c>
      <c r="AF121">
        <v>0</v>
      </c>
      <c r="AG121">
        <v>0</v>
      </c>
      <c r="AH121">
        <v>8.74</v>
      </c>
      <c r="AI121">
        <v>1</v>
      </c>
      <c r="AJ121">
        <v>1</v>
      </c>
      <c r="AK121">
        <v>1</v>
      </c>
      <c r="AL121">
        <v>7.13</v>
      </c>
      <c r="AN121">
        <v>0</v>
      </c>
      <c r="AO121">
        <v>1</v>
      </c>
      <c r="AP121">
        <v>1</v>
      </c>
      <c r="AQ121">
        <v>0</v>
      </c>
      <c r="AR121">
        <v>0</v>
      </c>
      <c r="AS121" t="s">
        <v>6</v>
      </c>
      <c r="AT121">
        <v>119.78</v>
      </c>
      <c r="AU121" t="s">
        <v>69</v>
      </c>
      <c r="AV121">
        <v>1</v>
      </c>
      <c r="AW121">
        <v>2</v>
      </c>
      <c r="AX121">
        <v>16688114</v>
      </c>
      <c r="AY121">
        <v>1</v>
      </c>
      <c r="AZ121">
        <v>0</v>
      </c>
      <c r="BA121">
        <v>114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>Y121*Source!I77</f>
        <v>24.174598499999995</v>
      </c>
      <c r="CY121">
        <f>AD121</f>
        <v>62.32</v>
      </c>
      <c r="CZ121">
        <f>AH121</f>
        <v>8.74</v>
      </c>
      <c r="DA121">
        <f>AL121</f>
        <v>7.13</v>
      </c>
      <c r="DB121">
        <v>0</v>
      </c>
    </row>
    <row r="122" spans="1:106" x14ac:dyDescent="0.2">
      <c r="A122">
        <f>ROW(Source!A77)</f>
        <v>77</v>
      </c>
      <c r="B122">
        <v>16687824</v>
      </c>
      <c r="C122">
        <v>16688113</v>
      </c>
      <c r="D122">
        <v>15430395</v>
      </c>
      <c r="E122">
        <v>1</v>
      </c>
      <c r="F122">
        <v>1</v>
      </c>
      <c r="G122">
        <v>1</v>
      </c>
      <c r="H122">
        <v>1</v>
      </c>
      <c r="I122" t="s">
        <v>467</v>
      </c>
      <c r="J122" t="s">
        <v>6</v>
      </c>
      <c r="K122" t="s">
        <v>468</v>
      </c>
      <c r="L122">
        <v>1191</v>
      </c>
      <c r="N122">
        <v>1013</v>
      </c>
      <c r="O122" t="s">
        <v>466</v>
      </c>
      <c r="P122" t="s">
        <v>466</v>
      </c>
      <c r="Q122">
        <v>1</v>
      </c>
      <c r="W122">
        <v>0</v>
      </c>
      <c r="X122">
        <v>-1417349443</v>
      </c>
      <c r="Y122">
        <v>2.94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1</v>
      </c>
      <c r="AJ122">
        <v>1</v>
      </c>
      <c r="AK122">
        <v>7.13</v>
      </c>
      <c r="AL122">
        <v>1</v>
      </c>
      <c r="AN122">
        <v>0</v>
      </c>
      <c r="AO122">
        <v>1</v>
      </c>
      <c r="AP122">
        <v>0</v>
      </c>
      <c r="AQ122">
        <v>0</v>
      </c>
      <c r="AR122">
        <v>0</v>
      </c>
      <c r="AS122" t="s">
        <v>6</v>
      </c>
      <c r="AT122">
        <v>2.94</v>
      </c>
      <c r="AU122" t="s">
        <v>6</v>
      </c>
      <c r="AV122">
        <v>2</v>
      </c>
      <c r="AW122">
        <v>2</v>
      </c>
      <c r="AX122">
        <v>16688115</v>
      </c>
      <c r="AY122">
        <v>1</v>
      </c>
      <c r="AZ122">
        <v>2048</v>
      </c>
      <c r="BA122">
        <v>115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>Y122*Source!I77</f>
        <v>0.51596999999999993</v>
      </c>
      <c r="CY122">
        <f>AD122</f>
        <v>0</v>
      </c>
      <c r="CZ122">
        <f>AH122</f>
        <v>0</v>
      </c>
      <c r="DA122">
        <f>AL122</f>
        <v>1</v>
      </c>
      <c r="DB122">
        <v>0</v>
      </c>
    </row>
    <row r="123" spans="1:106" x14ac:dyDescent="0.2">
      <c r="A123">
        <f>ROW(Source!A77)</f>
        <v>77</v>
      </c>
      <c r="B123">
        <v>16687824</v>
      </c>
      <c r="C123">
        <v>16688113</v>
      </c>
      <c r="D123">
        <v>15247905</v>
      </c>
      <c r="E123">
        <v>1</v>
      </c>
      <c r="F123">
        <v>1</v>
      </c>
      <c r="G123">
        <v>1</v>
      </c>
      <c r="H123">
        <v>2</v>
      </c>
      <c r="I123" t="s">
        <v>525</v>
      </c>
      <c r="J123" t="s">
        <v>526</v>
      </c>
      <c r="K123" t="s">
        <v>527</v>
      </c>
      <c r="L123">
        <v>1368</v>
      </c>
      <c r="N123">
        <v>1011</v>
      </c>
      <c r="O123" t="s">
        <v>472</v>
      </c>
      <c r="P123" t="s">
        <v>472</v>
      </c>
      <c r="Q123">
        <v>1</v>
      </c>
      <c r="W123">
        <v>0</v>
      </c>
      <c r="X123">
        <v>1225731627</v>
      </c>
      <c r="Y123">
        <v>0.44999999999999996</v>
      </c>
      <c r="AA123">
        <v>0</v>
      </c>
      <c r="AB123">
        <v>641.63</v>
      </c>
      <c r="AC123">
        <v>10.06</v>
      </c>
      <c r="AD123">
        <v>0</v>
      </c>
      <c r="AE123">
        <v>0</v>
      </c>
      <c r="AF123">
        <v>89.99</v>
      </c>
      <c r="AG123">
        <v>10.06</v>
      </c>
      <c r="AH123">
        <v>0</v>
      </c>
      <c r="AI123">
        <v>1</v>
      </c>
      <c r="AJ123">
        <v>7.13</v>
      </c>
      <c r="AK123">
        <v>1</v>
      </c>
      <c r="AL123">
        <v>1</v>
      </c>
      <c r="AN123">
        <v>0</v>
      </c>
      <c r="AO123">
        <v>1</v>
      </c>
      <c r="AP123">
        <v>1</v>
      </c>
      <c r="AQ123">
        <v>0</v>
      </c>
      <c r="AR123">
        <v>0</v>
      </c>
      <c r="AS123" t="s">
        <v>6</v>
      </c>
      <c r="AT123">
        <v>0.36</v>
      </c>
      <c r="AU123" t="s">
        <v>68</v>
      </c>
      <c r="AV123">
        <v>0</v>
      </c>
      <c r="AW123">
        <v>2</v>
      </c>
      <c r="AX123">
        <v>16688116</v>
      </c>
      <c r="AY123">
        <v>1</v>
      </c>
      <c r="AZ123">
        <v>0</v>
      </c>
      <c r="BA123">
        <v>116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>Y123*Source!I77</f>
        <v>7.897499999999999E-2</v>
      </c>
      <c r="CY123">
        <f>AB123</f>
        <v>641.63</v>
      </c>
      <c r="CZ123">
        <f>AF123</f>
        <v>89.99</v>
      </c>
      <c r="DA123">
        <f>AJ123</f>
        <v>7.13</v>
      </c>
      <c r="DB123">
        <v>0</v>
      </c>
    </row>
    <row r="124" spans="1:106" x14ac:dyDescent="0.2">
      <c r="A124">
        <f>ROW(Source!A77)</f>
        <v>77</v>
      </c>
      <c r="B124">
        <v>16687824</v>
      </c>
      <c r="C124">
        <v>16688113</v>
      </c>
      <c r="D124">
        <v>15247974</v>
      </c>
      <c r="E124">
        <v>1</v>
      </c>
      <c r="F124">
        <v>1</v>
      </c>
      <c r="G124">
        <v>1</v>
      </c>
      <c r="H124">
        <v>2</v>
      </c>
      <c r="I124" t="s">
        <v>469</v>
      </c>
      <c r="J124" t="s">
        <v>470</v>
      </c>
      <c r="K124" t="s">
        <v>471</v>
      </c>
      <c r="L124">
        <v>1368</v>
      </c>
      <c r="N124">
        <v>1011</v>
      </c>
      <c r="O124" t="s">
        <v>472</v>
      </c>
      <c r="P124" t="s">
        <v>472</v>
      </c>
      <c r="Q124">
        <v>1</v>
      </c>
      <c r="W124">
        <v>0</v>
      </c>
      <c r="X124">
        <v>1188625873</v>
      </c>
      <c r="Y124">
        <v>2.875</v>
      </c>
      <c r="AA124">
        <v>0</v>
      </c>
      <c r="AB124">
        <v>222.88</v>
      </c>
      <c r="AC124">
        <v>13.5</v>
      </c>
      <c r="AD124">
        <v>0</v>
      </c>
      <c r="AE124">
        <v>0</v>
      </c>
      <c r="AF124">
        <v>31.26</v>
      </c>
      <c r="AG124">
        <v>13.5</v>
      </c>
      <c r="AH124">
        <v>0</v>
      </c>
      <c r="AI124">
        <v>1</v>
      </c>
      <c r="AJ124">
        <v>7.13</v>
      </c>
      <c r="AK124">
        <v>1</v>
      </c>
      <c r="AL124">
        <v>1</v>
      </c>
      <c r="AN124">
        <v>0</v>
      </c>
      <c r="AO124">
        <v>1</v>
      </c>
      <c r="AP124">
        <v>1</v>
      </c>
      <c r="AQ124">
        <v>0</v>
      </c>
      <c r="AR124">
        <v>0</v>
      </c>
      <c r="AS124" t="s">
        <v>6</v>
      </c>
      <c r="AT124">
        <v>2.2999999999999998</v>
      </c>
      <c r="AU124" t="s">
        <v>68</v>
      </c>
      <c r="AV124">
        <v>0</v>
      </c>
      <c r="AW124">
        <v>2</v>
      </c>
      <c r="AX124">
        <v>16688117</v>
      </c>
      <c r="AY124">
        <v>1</v>
      </c>
      <c r="AZ124">
        <v>0</v>
      </c>
      <c r="BA124">
        <v>117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>Y124*Source!I77</f>
        <v>0.50456250000000002</v>
      </c>
      <c r="CY124">
        <f>AB124</f>
        <v>222.88</v>
      </c>
      <c r="CZ124">
        <f>AF124</f>
        <v>31.26</v>
      </c>
      <c r="DA124">
        <f>AJ124</f>
        <v>7.13</v>
      </c>
      <c r="DB124">
        <v>0</v>
      </c>
    </row>
    <row r="125" spans="1:106" x14ac:dyDescent="0.2">
      <c r="A125">
        <f>ROW(Source!A77)</f>
        <v>77</v>
      </c>
      <c r="B125">
        <v>16687824</v>
      </c>
      <c r="C125">
        <v>16688113</v>
      </c>
      <c r="D125">
        <v>15249073</v>
      </c>
      <c r="E125">
        <v>1</v>
      </c>
      <c r="F125">
        <v>1</v>
      </c>
      <c r="G125">
        <v>1</v>
      </c>
      <c r="H125">
        <v>2</v>
      </c>
      <c r="I125" t="s">
        <v>482</v>
      </c>
      <c r="J125" t="s">
        <v>483</v>
      </c>
      <c r="K125" t="s">
        <v>484</v>
      </c>
      <c r="L125">
        <v>1368</v>
      </c>
      <c r="N125">
        <v>1011</v>
      </c>
      <c r="O125" t="s">
        <v>472</v>
      </c>
      <c r="P125" t="s">
        <v>472</v>
      </c>
      <c r="Q125">
        <v>1</v>
      </c>
      <c r="W125">
        <v>0</v>
      </c>
      <c r="X125">
        <v>1372534845</v>
      </c>
      <c r="Y125">
        <v>0.35000000000000003</v>
      </c>
      <c r="AA125">
        <v>0</v>
      </c>
      <c r="AB125">
        <v>468.51</v>
      </c>
      <c r="AC125">
        <v>11.6</v>
      </c>
      <c r="AD125">
        <v>0</v>
      </c>
      <c r="AE125">
        <v>0</v>
      </c>
      <c r="AF125">
        <v>65.709999999999994</v>
      </c>
      <c r="AG125">
        <v>11.6</v>
      </c>
      <c r="AH125">
        <v>0</v>
      </c>
      <c r="AI125">
        <v>1</v>
      </c>
      <c r="AJ125">
        <v>7.13</v>
      </c>
      <c r="AK125">
        <v>1</v>
      </c>
      <c r="AL125">
        <v>1</v>
      </c>
      <c r="AN125">
        <v>0</v>
      </c>
      <c r="AO125">
        <v>1</v>
      </c>
      <c r="AP125">
        <v>1</v>
      </c>
      <c r="AQ125">
        <v>0</v>
      </c>
      <c r="AR125">
        <v>0</v>
      </c>
      <c r="AS125" t="s">
        <v>6</v>
      </c>
      <c r="AT125">
        <v>0.28000000000000003</v>
      </c>
      <c r="AU125" t="s">
        <v>68</v>
      </c>
      <c r="AV125">
        <v>0</v>
      </c>
      <c r="AW125">
        <v>2</v>
      </c>
      <c r="AX125">
        <v>16688118</v>
      </c>
      <c r="AY125">
        <v>1</v>
      </c>
      <c r="AZ125">
        <v>0</v>
      </c>
      <c r="BA125">
        <v>118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>Y125*Source!I77</f>
        <v>6.1425E-2</v>
      </c>
      <c r="CY125">
        <f>AB125</f>
        <v>468.51</v>
      </c>
      <c r="CZ125">
        <f>AF125</f>
        <v>65.709999999999994</v>
      </c>
      <c r="DA125">
        <f>AJ125</f>
        <v>7.13</v>
      </c>
      <c r="DB125">
        <v>0</v>
      </c>
    </row>
    <row r="126" spans="1:106" x14ac:dyDescent="0.2">
      <c r="A126">
        <f>ROW(Source!A77)</f>
        <v>77</v>
      </c>
      <c r="B126">
        <v>16687824</v>
      </c>
      <c r="C126">
        <v>16688113</v>
      </c>
      <c r="D126">
        <v>15167286</v>
      </c>
      <c r="E126">
        <v>1</v>
      </c>
      <c r="F126">
        <v>1</v>
      </c>
      <c r="G126">
        <v>1</v>
      </c>
      <c r="H126">
        <v>3</v>
      </c>
      <c r="I126" t="s">
        <v>522</v>
      </c>
      <c r="J126" t="s">
        <v>523</v>
      </c>
      <c r="K126" t="s">
        <v>524</v>
      </c>
      <c r="L126">
        <v>1339</v>
      </c>
      <c r="N126">
        <v>1007</v>
      </c>
      <c r="O126" t="s">
        <v>96</v>
      </c>
      <c r="P126" t="s">
        <v>96</v>
      </c>
      <c r="Q126">
        <v>1</v>
      </c>
      <c r="W126">
        <v>0</v>
      </c>
      <c r="X126">
        <v>-1660354250</v>
      </c>
      <c r="Y126">
        <v>3.85</v>
      </c>
      <c r="AA126">
        <v>17.399999999999999</v>
      </c>
      <c r="AB126">
        <v>0</v>
      </c>
      <c r="AC126">
        <v>0</v>
      </c>
      <c r="AD126">
        <v>0</v>
      </c>
      <c r="AE126">
        <v>2.44</v>
      </c>
      <c r="AF126">
        <v>0</v>
      </c>
      <c r="AG126">
        <v>0</v>
      </c>
      <c r="AH126">
        <v>0</v>
      </c>
      <c r="AI126">
        <v>7.13</v>
      </c>
      <c r="AJ126">
        <v>1</v>
      </c>
      <c r="AK126">
        <v>1</v>
      </c>
      <c r="AL126">
        <v>1</v>
      </c>
      <c r="AN126">
        <v>0</v>
      </c>
      <c r="AO126">
        <v>1</v>
      </c>
      <c r="AP126">
        <v>0</v>
      </c>
      <c r="AQ126">
        <v>0</v>
      </c>
      <c r="AR126">
        <v>0</v>
      </c>
      <c r="AS126" t="s">
        <v>6</v>
      </c>
      <c r="AT126">
        <v>3.85</v>
      </c>
      <c r="AU126" t="s">
        <v>6</v>
      </c>
      <c r="AV126">
        <v>0</v>
      </c>
      <c r="AW126">
        <v>2</v>
      </c>
      <c r="AX126">
        <v>16688119</v>
      </c>
      <c r="AY126">
        <v>1</v>
      </c>
      <c r="AZ126">
        <v>0</v>
      </c>
      <c r="BA126">
        <v>119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>Y126*Source!I77</f>
        <v>0.67567500000000003</v>
      </c>
      <c r="CY126">
        <f>AA126</f>
        <v>17.399999999999999</v>
      </c>
      <c r="CZ126">
        <f>AE126</f>
        <v>2.44</v>
      </c>
      <c r="DA126">
        <f>AI126</f>
        <v>7.13</v>
      </c>
      <c r="DB126">
        <v>0</v>
      </c>
    </row>
    <row r="127" spans="1:106" x14ac:dyDescent="0.2">
      <c r="A127">
        <f>ROW(Source!A77)</f>
        <v>77</v>
      </c>
      <c r="B127">
        <v>16687824</v>
      </c>
      <c r="C127">
        <v>16688113</v>
      </c>
      <c r="D127">
        <v>15167962</v>
      </c>
      <c r="E127">
        <v>1</v>
      </c>
      <c r="F127">
        <v>1</v>
      </c>
      <c r="G127">
        <v>1</v>
      </c>
      <c r="H127">
        <v>3</v>
      </c>
      <c r="I127" t="s">
        <v>528</v>
      </c>
      <c r="J127" t="s">
        <v>529</v>
      </c>
      <c r="K127" t="s">
        <v>530</v>
      </c>
      <c r="L127">
        <v>1339</v>
      </c>
      <c r="N127">
        <v>1007</v>
      </c>
      <c r="O127" t="s">
        <v>96</v>
      </c>
      <c r="P127" t="s">
        <v>96</v>
      </c>
      <c r="Q127">
        <v>1</v>
      </c>
      <c r="W127">
        <v>0</v>
      </c>
      <c r="X127">
        <v>114057443</v>
      </c>
      <c r="Y127">
        <v>3.06</v>
      </c>
      <c r="AA127">
        <v>248.98</v>
      </c>
      <c r="AB127">
        <v>0</v>
      </c>
      <c r="AC127">
        <v>0</v>
      </c>
      <c r="AD127">
        <v>0</v>
      </c>
      <c r="AE127">
        <v>34.92</v>
      </c>
      <c r="AF127">
        <v>0</v>
      </c>
      <c r="AG127">
        <v>0</v>
      </c>
      <c r="AH127">
        <v>0</v>
      </c>
      <c r="AI127">
        <v>7.13</v>
      </c>
      <c r="AJ127">
        <v>1</v>
      </c>
      <c r="AK127">
        <v>1</v>
      </c>
      <c r="AL127">
        <v>1</v>
      </c>
      <c r="AN127">
        <v>0</v>
      </c>
      <c r="AO127">
        <v>1</v>
      </c>
      <c r="AP127">
        <v>0</v>
      </c>
      <c r="AQ127">
        <v>0</v>
      </c>
      <c r="AR127">
        <v>0</v>
      </c>
      <c r="AS127" t="s">
        <v>6</v>
      </c>
      <c r="AT127">
        <v>3.06</v>
      </c>
      <c r="AU127" t="s">
        <v>6</v>
      </c>
      <c r="AV127">
        <v>0</v>
      </c>
      <c r="AW127">
        <v>2</v>
      </c>
      <c r="AX127">
        <v>16688120</v>
      </c>
      <c r="AY127">
        <v>1</v>
      </c>
      <c r="AZ127">
        <v>0</v>
      </c>
      <c r="BA127">
        <v>120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>Y127*Source!I77</f>
        <v>0.53703000000000001</v>
      </c>
      <c r="CY127">
        <f>AA127</f>
        <v>248.98</v>
      </c>
      <c r="CZ127">
        <f>AE127</f>
        <v>34.92</v>
      </c>
      <c r="DA127">
        <f>AI127</f>
        <v>7.13</v>
      </c>
      <c r="DB127">
        <v>0</v>
      </c>
    </row>
    <row r="128" spans="1:106" x14ac:dyDescent="0.2">
      <c r="A128">
        <f>ROW(Source!A77)</f>
        <v>77</v>
      </c>
      <c r="B128">
        <v>16687824</v>
      </c>
      <c r="C128">
        <v>16688113</v>
      </c>
      <c r="D128">
        <v>15162639</v>
      </c>
      <c r="E128">
        <v>17</v>
      </c>
      <c r="F128">
        <v>1</v>
      </c>
      <c r="G128">
        <v>1</v>
      </c>
      <c r="H128">
        <v>3</v>
      </c>
      <c r="I128" t="s">
        <v>112</v>
      </c>
      <c r="J128" t="s">
        <v>6</v>
      </c>
      <c r="K128" t="s">
        <v>113</v>
      </c>
      <c r="L128">
        <v>1339</v>
      </c>
      <c r="N128">
        <v>1007</v>
      </c>
      <c r="O128" t="s">
        <v>96</v>
      </c>
      <c r="P128" t="s">
        <v>96</v>
      </c>
      <c r="Q128">
        <v>1</v>
      </c>
      <c r="W128">
        <v>0</v>
      </c>
      <c r="X128">
        <v>-2113302258</v>
      </c>
      <c r="Y128">
        <v>1.3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7.13</v>
      </c>
      <c r="AJ128">
        <v>1</v>
      </c>
      <c r="AK128">
        <v>1</v>
      </c>
      <c r="AL128">
        <v>1</v>
      </c>
      <c r="AN128">
        <v>0</v>
      </c>
      <c r="AO128">
        <v>0</v>
      </c>
      <c r="AP128">
        <v>0</v>
      </c>
      <c r="AQ128">
        <v>0</v>
      </c>
      <c r="AR128">
        <v>0</v>
      </c>
      <c r="AS128" t="s">
        <v>6</v>
      </c>
      <c r="AT128">
        <v>1.3</v>
      </c>
      <c r="AU128" t="s">
        <v>6</v>
      </c>
      <c r="AV128">
        <v>0</v>
      </c>
      <c r="AW128">
        <v>2</v>
      </c>
      <c r="AX128">
        <v>16688121</v>
      </c>
      <c r="AY128">
        <v>1</v>
      </c>
      <c r="AZ128">
        <v>0</v>
      </c>
      <c r="BA128">
        <v>121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>Y128*Source!I77</f>
        <v>0.22814999999999999</v>
      </c>
      <c r="CY128">
        <f>AA128</f>
        <v>0</v>
      </c>
      <c r="CZ128">
        <f>AE128</f>
        <v>0</v>
      </c>
      <c r="DA128">
        <f>AI128</f>
        <v>7.13</v>
      </c>
      <c r="DB128">
        <v>0</v>
      </c>
    </row>
    <row r="129" spans="1:106" x14ac:dyDescent="0.2">
      <c r="A129">
        <f>ROW(Source!A77)</f>
        <v>77</v>
      </c>
      <c r="B129">
        <v>16687824</v>
      </c>
      <c r="C129">
        <v>16688113</v>
      </c>
      <c r="D129">
        <v>15172836</v>
      </c>
      <c r="E129">
        <v>1</v>
      </c>
      <c r="F129">
        <v>1</v>
      </c>
      <c r="G129">
        <v>1</v>
      </c>
      <c r="H129">
        <v>3</v>
      </c>
      <c r="I129" t="s">
        <v>115</v>
      </c>
      <c r="J129" t="s">
        <v>117</v>
      </c>
      <c r="K129" t="s">
        <v>116</v>
      </c>
      <c r="L129">
        <v>1339</v>
      </c>
      <c r="N129">
        <v>1007</v>
      </c>
      <c r="O129" t="s">
        <v>96</v>
      </c>
      <c r="P129" t="s">
        <v>96</v>
      </c>
      <c r="Q129">
        <v>1</v>
      </c>
      <c r="W129">
        <v>0</v>
      </c>
      <c r="X129">
        <v>519185539</v>
      </c>
      <c r="Y129">
        <v>1.3</v>
      </c>
      <c r="AA129">
        <v>3706.17</v>
      </c>
      <c r="AB129">
        <v>0</v>
      </c>
      <c r="AC129">
        <v>0</v>
      </c>
      <c r="AD129">
        <v>0</v>
      </c>
      <c r="AE129">
        <v>519.79999999999995</v>
      </c>
      <c r="AF129">
        <v>0</v>
      </c>
      <c r="AG129">
        <v>0</v>
      </c>
      <c r="AH129">
        <v>0</v>
      </c>
      <c r="AI129">
        <v>7.13</v>
      </c>
      <c r="AJ129">
        <v>1</v>
      </c>
      <c r="AK129">
        <v>1</v>
      </c>
      <c r="AL129">
        <v>1</v>
      </c>
      <c r="AN129">
        <v>0</v>
      </c>
      <c r="AO129">
        <v>0</v>
      </c>
      <c r="AP129">
        <v>0</v>
      </c>
      <c r="AQ129">
        <v>0</v>
      </c>
      <c r="AR129">
        <v>0</v>
      </c>
      <c r="AS129" t="s">
        <v>6</v>
      </c>
      <c r="AT129">
        <v>1.3</v>
      </c>
      <c r="AU129" t="s">
        <v>6</v>
      </c>
      <c r="AV129">
        <v>0</v>
      </c>
      <c r="AW129">
        <v>1</v>
      </c>
      <c r="AX129">
        <v>-1</v>
      </c>
      <c r="AY129">
        <v>0</v>
      </c>
      <c r="AZ129">
        <v>0</v>
      </c>
      <c r="BA129" t="s">
        <v>6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X129">
        <f>Y129*Source!I77</f>
        <v>0.22814999999999999</v>
      </c>
      <c r="CY129">
        <f>AA129</f>
        <v>3706.17</v>
      </c>
      <c r="CZ129">
        <f>AE129</f>
        <v>519.79999999999995</v>
      </c>
      <c r="DA129">
        <f>AI129</f>
        <v>7.13</v>
      </c>
      <c r="DB129">
        <v>0</v>
      </c>
    </row>
    <row r="130" spans="1:106" x14ac:dyDescent="0.2">
      <c r="A130">
        <f>ROW(Source!A77)</f>
        <v>77</v>
      </c>
      <c r="B130">
        <v>16687824</v>
      </c>
      <c r="C130">
        <v>16688113</v>
      </c>
      <c r="D130">
        <v>15187044</v>
      </c>
      <c r="E130">
        <v>1</v>
      </c>
      <c r="F130">
        <v>1</v>
      </c>
      <c r="G130">
        <v>1</v>
      </c>
      <c r="H130">
        <v>3</v>
      </c>
      <c r="I130" t="s">
        <v>531</v>
      </c>
      <c r="J130" t="s">
        <v>532</v>
      </c>
      <c r="K130" t="s">
        <v>533</v>
      </c>
      <c r="L130">
        <v>1327</v>
      </c>
      <c r="N130">
        <v>1005</v>
      </c>
      <c r="O130" t="s">
        <v>150</v>
      </c>
      <c r="P130" t="s">
        <v>150</v>
      </c>
      <c r="Q130">
        <v>1</v>
      </c>
      <c r="W130">
        <v>0</v>
      </c>
      <c r="X130">
        <v>380867059</v>
      </c>
      <c r="Y130">
        <v>102</v>
      </c>
      <c r="AA130">
        <v>483.41</v>
      </c>
      <c r="AB130">
        <v>0</v>
      </c>
      <c r="AC130">
        <v>0</v>
      </c>
      <c r="AD130">
        <v>0</v>
      </c>
      <c r="AE130">
        <v>67.8</v>
      </c>
      <c r="AF130">
        <v>0</v>
      </c>
      <c r="AG130">
        <v>0</v>
      </c>
      <c r="AH130">
        <v>0</v>
      </c>
      <c r="AI130">
        <v>7.13</v>
      </c>
      <c r="AJ130">
        <v>1</v>
      </c>
      <c r="AK130">
        <v>1</v>
      </c>
      <c r="AL130">
        <v>1</v>
      </c>
      <c r="AN130">
        <v>0</v>
      </c>
      <c r="AO130">
        <v>1</v>
      </c>
      <c r="AP130">
        <v>0</v>
      </c>
      <c r="AQ130">
        <v>0</v>
      </c>
      <c r="AR130">
        <v>0</v>
      </c>
      <c r="AS130" t="s">
        <v>6</v>
      </c>
      <c r="AT130">
        <v>102</v>
      </c>
      <c r="AU130" t="s">
        <v>6</v>
      </c>
      <c r="AV130">
        <v>0</v>
      </c>
      <c r="AW130">
        <v>2</v>
      </c>
      <c r="AX130">
        <v>16688122</v>
      </c>
      <c r="AY130">
        <v>1</v>
      </c>
      <c r="AZ130">
        <v>0</v>
      </c>
      <c r="BA130">
        <v>122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X130">
        <f>Y130*Source!I77</f>
        <v>17.901</v>
      </c>
      <c r="CY130">
        <f>AA130</f>
        <v>483.41</v>
      </c>
      <c r="CZ130">
        <f>AE130</f>
        <v>67.8</v>
      </c>
      <c r="DA130">
        <f>AI130</f>
        <v>7.13</v>
      </c>
      <c r="DB130">
        <v>0</v>
      </c>
    </row>
    <row r="131" spans="1:106" x14ac:dyDescent="0.2">
      <c r="A131">
        <f>ROW(Source!A82)</f>
        <v>82</v>
      </c>
      <c r="B131">
        <v>16687810</v>
      </c>
      <c r="C131">
        <v>16688137</v>
      </c>
      <c r="D131">
        <v>15435721</v>
      </c>
      <c r="E131">
        <v>1</v>
      </c>
      <c r="F131">
        <v>1</v>
      </c>
      <c r="G131">
        <v>1</v>
      </c>
      <c r="H131">
        <v>1</v>
      </c>
      <c r="I131" t="s">
        <v>534</v>
      </c>
      <c r="J131" t="s">
        <v>6</v>
      </c>
      <c r="K131" t="s">
        <v>535</v>
      </c>
      <c r="L131">
        <v>1191</v>
      </c>
      <c r="N131">
        <v>1013</v>
      </c>
      <c r="O131" t="s">
        <v>466</v>
      </c>
      <c r="P131" t="s">
        <v>466</v>
      </c>
      <c r="Q131">
        <v>1</v>
      </c>
      <c r="W131">
        <v>0</v>
      </c>
      <c r="X131">
        <v>1983201532</v>
      </c>
      <c r="Y131">
        <v>27.392999999999997</v>
      </c>
      <c r="AA131">
        <v>0</v>
      </c>
      <c r="AB131">
        <v>0</v>
      </c>
      <c r="AC131">
        <v>0</v>
      </c>
      <c r="AD131">
        <v>9.51</v>
      </c>
      <c r="AE131">
        <v>0</v>
      </c>
      <c r="AF131">
        <v>0</v>
      </c>
      <c r="AG131">
        <v>0</v>
      </c>
      <c r="AH131">
        <v>9.51</v>
      </c>
      <c r="AI131">
        <v>1</v>
      </c>
      <c r="AJ131">
        <v>1</v>
      </c>
      <c r="AK131">
        <v>1</v>
      </c>
      <c r="AL131">
        <v>1</v>
      </c>
      <c r="AN131">
        <v>0</v>
      </c>
      <c r="AO131">
        <v>1</v>
      </c>
      <c r="AP131">
        <v>1</v>
      </c>
      <c r="AQ131">
        <v>0</v>
      </c>
      <c r="AR131">
        <v>0</v>
      </c>
      <c r="AS131" t="s">
        <v>6</v>
      </c>
      <c r="AT131">
        <v>23.82</v>
      </c>
      <c r="AU131" t="s">
        <v>69</v>
      </c>
      <c r="AV131">
        <v>1</v>
      </c>
      <c r="AW131">
        <v>2</v>
      </c>
      <c r="AX131">
        <v>16688138</v>
      </c>
      <c r="AY131">
        <v>1</v>
      </c>
      <c r="AZ131">
        <v>0</v>
      </c>
      <c r="BA131">
        <v>123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X131">
        <f>Y131*Source!I82</f>
        <v>7.9439699999999984</v>
      </c>
      <c r="CY131">
        <f>AD131</f>
        <v>9.51</v>
      </c>
      <c r="CZ131">
        <f>AH131</f>
        <v>9.51</v>
      </c>
      <c r="DA131">
        <f>AL131</f>
        <v>1</v>
      </c>
      <c r="DB131">
        <v>0</v>
      </c>
    </row>
    <row r="132" spans="1:106" x14ac:dyDescent="0.2">
      <c r="A132">
        <f>ROW(Source!A82)</f>
        <v>82</v>
      </c>
      <c r="B132">
        <v>16687810</v>
      </c>
      <c r="C132">
        <v>16688137</v>
      </c>
      <c r="D132">
        <v>15430395</v>
      </c>
      <c r="E132">
        <v>1</v>
      </c>
      <c r="F132">
        <v>1</v>
      </c>
      <c r="G132">
        <v>1</v>
      </c>
      <c r="H132">
        <v>1</v>
      </c>
      <c r="I132" t="s">
        <v>467</v>
      </c>
      <c r="J132" t="s">
        <v>6</v>
      </c>
      <c r="K132" t="s">
        <v>468</v>
      </c>
      <c r="L132">
        <v>1191</v>
      </c>
      <c r="N132">
        <v>1013</v>
      </c>
      <c r="O132" t="s">
        <v>466</v>
      </c>
      <c r="P132" t="s">
        <v>466</v>
      </c>
      <c r="Q132">
        <v>1</v>
      </c>
      <c r="W132">
        <v>0</v>
      </c>
      <c r="X132">
        <v>-1417349443</v>
      </c>
      <c r="Y132">
        <v>0.11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1</v>
      </c>
      <c r="AJ132">
        <v>1</v>
      </c>
      <c r="AK132">
        <v>1</v>
      </c>
      <c r="AL132">
        <v>1</v>
      </c>
      <c r="AN132">
        <v>0</v>
      </c>
      <c r="AO132">
        <v>1</v>
      </c>
      <c r="AP132">
        <v>0</v>
      </c>
      <c r="AQ132">
        <v>0</v>
      </c>
      <c r="AR132">
        <v>0</v>
      </c>
      <c r="AS132" t="s">
        <v>6</v>
      </c>
      <c r="AT132">
        <v>0.11</v>
      </c>
      <c r="AU132" t="s">
        <v>6</v>
      </c>
      <c r="AV132">
        <v>2</v>
      </c>
      <c r="AW132">
        <v>2</v>
      </c>
      <c r="AX132">
        <v>16688139</v>
      </c>
      <c r="AY132">
        <v>1</v>
      </c>
      <c r="AZ132">
        <v>2048</v>
      </c>
      <c r="BA132">
        <v>124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X132">
        <f>Y132*Source!I82</f>
        <v>3.1899999999999998E-2</v>
      </c>
      <c r="CY132">
        <f>AD132</f>
        <v>0</v>
      </c>
      <c r="CZ132">
        <f>AH132</f>
        <v>0</v>
      </c>
      <c r="DA132">
        <f>AL132</f>
        <v>1</v>
      </c>
      <c r="DB132">
        <v>0</v>
      </c>
    </row>
    <row r="133" spans="1:106" x14ac:dyDescent="0.2">
      <c r="A133">
        <f>ROW(Source!A82)</f>
        <v>82</v>
      </c>
      <c r="B133">
        <v>16687810</v>
      </c>
      <c r="C133">
        <v>16688137</v>
      </c>
      <c r="D133">
        <v>15247974</v>
      </c>
      <c r="E133">
        <v>1</v>
      </c>
      <c r="F133">
        <v>1</v>
      </c>
      <c r="G133">
        <v>1</v>
      </c>
      <c r="H133">
        <v>2</v>
      </c>
      <c r="I133" t="s">
        <v>469</v>
      </c>
      <c r="J133" t="s">
        <v>470</v>
      </c>
      <c r="K133" t="s">
        <v>471</v>
      </c>
      <c r="L133">
        <v>1368</v>
      </c>
      <c r="N133">
        <v>1011</v>
      </c>
      <c r="O133" t="s">
        <v>472</v>
      </c>
      <c r="P133" t="s">
        <v>472</v>
      </c>
      <c r="Q133">
        <v>1</v>
      </c>
      <c r="W133">
        <v>0</v>
      </c>
      <c r="X133">
        <v>1188625873</v>
      </c>
      <c r="Y133">
        <v>6.25E-2</v>
      </c>
      <c r="AA133">
        <v>0</v>
      </c>
      <c r="AB133">
        <v>31.26</v>
      </c>
      <c r="AC133">
        <v>13.5</v>
      </c>
      <c r="AD133">
        <v>0</v>
      </c>
      <c r="AE133">
        <v>0</v>
      </c>
      <c r="AF133">
        <v>31.26</v>
      </c>
      <c r="AG133">
        <v>13.5</v>
      </c>
      <c r="AH133">
        <v>0</v>
      </c>
      <c r="AI133">
        <v>1</v>
      </c>
      <c r="AJ133">
        <v>1</v>
      </c>
      <c r="AK133">
        <v>1</v>
      </c>
      <c r="AL133">
        <v>1</v>
      </c>
      <c r="AN133">
        <v>0</v>
      </c>
      <c r="AO133">
        <v>1</v>
      </c>
      <c r="AP133">
        <v>1</v>
      </c>
      <c r="AQ133">
        <v>0</v>
      </c>
      <c r="AR133">
        <v>0</v>
      </c>
      <c r="AS133" t="s">
        <v>6</v>
      </c>
      <c r="AT133">
        <v>0.05</v>
      </c>
      <c r="AU133" t="s">
        <v>68</v>
      </c>
      <c r="AV133">
        <v>0</v>
      </c>
      <c r="AW133">
        <v>2</v>
      </c>
      <c r="AX133">
        <v>16688140</v>
      </c>
      <c r="AY133">
        <v>1</v>
      </c>
      <c r="AZ133">
        <v>0</v>
      </c>
      <c r="BA133">
        <v>125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X133">
        <f>Y133*Source!I82</f>
        <v>1.8124999999999999E-2</v>
      </c>
      <c r="CY133">
        <f>AB133</f>
        <v>31.26</v>
      </c>
      <c r="CZ133">
        <f>AF133</f>
        <v>31.26</v>
      </c>
      <c r="DA133">
        <f>AJ133</f>
        <v>1</v>
      </c>
      <c r="DB133">
        <v>0</v>
      </c>
    </row>
    <row r="134" spans="1:106" x14ac:dyDescent="0.2">
      <c r="A134">
        <f>ROW(Source!A82)</f>
        <v>82</v>
      </c>
      <c r="B134">
        <v>16687810</v>
      </c>
      <c r="C134">
        <v>16688137</v>
      </c>
      <c r="D134">
        <v>15249073</v>
      </c>
      <c r="E134">
        <v>1</v>
      </c>
      <c r="F134">
        <v>1</v>
      </c>
      <c r="G134">
        <v>1</v>
      </c>
      <c r="H134">
        <v>2</v>
      </c>
      <c r="I134" t="s">
        <v>482</v>
      </c>
      <c r="J134" t="s">
        <v>483</v>
      </c>
      <c r="K134" t="s">
        <v>484</v>
      </c>
      <c r="L134">
        <v>1368</v>
      </c>
      <c r="N134">
        <v>1011</v>
      </c>
      <c r="O134" t="s">
        <v>472</v>
      </c>
      <c r="P134" t="s">
        <v>472</v>
      </c>
      <c r="Q134">
        <v>1</v>
      </c>
      <c r="W134">
        <v>0</v>
      </c>
      <c r="X134">
        <v>1372534845</v>
      </c>
      <c r="Y134">
        <v>7.4999999999999997E-2</v>
      </c>
      <c r="AA134">
        <v>0</v>
      </c>
      <c r="AB134">
        <v>65.709999999999994</v>
      </c>
      <c r="AC134">
        <v>11.6</v>
      </c>
      <c r="AD134">
        <v>0</v>
      </c>
      <c r="AE134">
        <v>0</v>
      </c>
      <c r="AF134">
        <v>65.709999999999994</v>
      </c>
      <c r="AG134">
        <v>11.6</v>
      </c>
      <c r="AH134">
        <v>0</v>
      </c>
      <c r="AI134">
        <v>1</v>
      </c>
      <c r="AJ134">
        <v>1</v>
      </c>
      <c r="AK134">
        <v>1</v>
      </c>
      <c r="AL134">
        <v>1</v>
      </c>
      <c r="AN134">
        <v>0</v>
      </c>
      <c r="AO134">
        <v>1</v>
      </c>
      <c r="AP134">
        <v>1</v>
      </c>
      <c r="AQ134">
        <v>0</v>
      </c>
      <c r="AR134">
        <v>0</v>
      </c>
      <c r="AS134" t="s">
        <v>6</v>
      </c>
      <c r="AT134">
        <v>0.06</v>
      </c>
      <c r="AU134" t="s">
        <v>68</v>
      </c>
      <c r="AV134">
        <v>0</v>
      </c>
      <c r="AW134">
        <v>2</v>
      </c>
      <c r="AX134">
        <v>16688141</v>
      </c>
      <c r="AY134">
        <v>1</v>
      </c>
      <c r="AZ134">
        <v>0</v>
      </c>
      <c r="BA134">
        <v>126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X134">
        <f>Y134*Source!I82</f>
        <v>2.1749999999999999E-2</v>
      </c>
      <c r="CY134">
        <f>AB134</f>
        <v>65.709999999999994</v>
      </c>
      <c r="CZ134">
        <f>AF134</f>
        <v>65.709999999999994</v>
      </c>
      <c r="DA134">
        <f>AJ134</f>
        <v>1</v>
      </c>
      <c r="DB134">
        <v>0</v>
      </c>
    </row>
    <row r="135" spans="1:106" x14ac:dyDescent="0.2">
      <c r="A135">
        <f>ROW(Source!A82)</f>
        <v>82</v>
      </c>
      <c r="B135">
        <v>16687810</v>
      </c>
      <c r="C135">
        <v>16688137</v>
      </c>
      <c r="D135">
        <v>15162639</v>
      </c>
      <c r="E135">
        <v>17</v>
      </c>
      <c r="F135">
        <v>1</v>
      </c>
      <c r="G135">
        <v>1</v>
      </c>
      <c r="H135">
        <v>3</v>
      </c>
      <c r="I135" t="s">
        <v>112</v>
      </c>
      <c r="J135" t="s">
        <v>6</v>
      </c>
      <c r="K135" t="s">
        <v>113</v>
      </c>
      <c r="L135">
        <v>1339</v>
      </c>
      <c r="N135">
        <v>1007</v>
      </c>
      <c r="O135" t="s">
        <v>96</v>
      </c>
      <c r="P135" t="s">
        <v>96</v>
      </c>
      <c r="Q135">
        <v>1</v>
      </c>
      <c r="W135">
        <v>0</v>
      </c>
      <c r="X135">
        <v>-2113302258</v>
      </c>
      <c r="Y135">
        <v>0.16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1</v>
      </c>
      <c r="AJ135">
        <v>1</v>
      </c>
      <c r="AK135">
        <v>1</v>
      </c>
      <c r="AL135">
        <v>1</v>
      </c>
      <c r="AN135">
        <v>0</v>
      </c>
      <c r="AO135">
        <v>0</v>
      </c>
      <c r="AP135">
        <v>0</v>
      </c>
      <c r="AQ135">
        <v>0</v>
      </c>
      <c r="AR135">
        <v>0</v>
      </c>
      <c r="AS135" t="s">
        <v>6</v>
      </c>
      <c r="AT135">
        <v>0.16</v>
      </c>
      <c r="AU135" t="s">
        <v>6</v>
      </c>
      <c r="AV135">
        <v>0</v>
      </c>
      <c r="AW135">
        <v>2</v>
      </c>
      <c r="AX135">
        <v>16688142</v>
      </c>
      <c r="AY135">
        <v>1</v>
      </c>
      <c r="AZ135">
        <v>0</v>
      </c>
      <c r="BA135">
        <v>127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X135">
        <f>Y135*Source!I82</f>
        <v>4.6399999999999997E-2</v>
      </c>
      <c r="CY135">
        <f>AA135</f>
        <v>0</v>
      </c>
      <c r="CZ135">
        <f>AE135</f>
        <v>0</v>
      </c>
      <c r="DA135">
        <f>AI135</f>
        <v>1</v>
      </c>
      <c r="DB135">
        <v>0</v>
      </c>
    </row>
    <row r="136" spans="1:106" x14ac:dyDescent="0.2">
      <c r="A136">
        <f>ROW(Source!A82)</f>
        <v>82</v>
      </c>
      <c r="B136">
        <v>16687810</v>
      </c>
      <c r="C136">
        <v>16688137</v>
      </c>
      <c r="D136">
        <v>15172836</v>
      </c>
      <c r="E136">
        <v>1</v>
      </c>
      <c r="F136">
        <v>1</v>
      </c>
      <c r="G136">
        <v>1</v>
      </c>
      <c r="H136">
        <v>3</v>
      </c>
      <c r="I136" t="s">
        <v>115</v>
      </c>
      <c r="J136" t="s">
        <v>117</v>
      </c>
      <c r="K136" t="s">
        <v>116</v>
      </c>
      <c r="L136">
        <v>1339</v>
      </c>
      <c r="N136">
        <v>1007</v>
      </c>
      <c r="O136" t="s">
        <v>96</v>
      </c>
      <c r="P136" t="s">
        <v>96</v>
      </c>
      <c r="Q136">
        <v>1</v>
      </c>
      <c r="W136">
        <v>0</v>
      </c>
      <c r="X136">
        <v>519185539</v>
      </c>
      <c r="Y136">
        <v>0.16</v>
      </c>
      <c r="AA136">
        <v>519.79999999999995</v>
      </c>
      <c r="AB136">
        <v>0</v>
      </c>
      <c r="AC136">
        <v>0</v>
      </c>
      <c r="AD136">
        <v>0</v>
      </c>
      <c r="AE136">
        <v>519.79999999999995</v>
      </c>
      <c r="AF136">
        <v>0</v>
      </c>
      <c r="AG136">
        <v>0</v>
      </c>
      <c r="AH136">
        <v>0</v>
      </c>
      <c r="AI136">
        <v>1</v>
      </c>
      <c r="AJ136">
        <v>1</v>
      </c>
      <c r="AK136">
        <v>1</v>
      </c>
      <c r="AL136">
        <v>1</v>
      </c>
      <c r="AN136">
        <v>0</v>
      </c>
      <c r="AO136">
        <v>0</v>
      </c>
      <c r="AP136">
        <v>0</v>
      </c>
      <c r="AQ136">
        <v>0</v>
      </c>
      <c r="AR136">
        <v>0</v>
      </c>
      <c r="AS136" t="s">
        <v>6</v>
      </c>
      <c r="AT136">
        <v>0.16</v>
      </c>
      <c r="AU136" t="s">
        <v>6</v>
      </c>
      <c r="AV136">
        <v>0</v>
      </c>
      <c r="AW136">
        <v>1</v>
      </c>
      <c r="AX136">
        <v>-1</v>
      </c>
      <c r="AY136">
        <v>0</v>
      </c>
      <c r="AZ136">
        <v>0</v>
      </c>
      <c r="BA136" t="s">
        <v>6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X136">
        <f>Y136*Source!I82</f>
        <v>4.6399999999999997E-2</v>
      </c>
      <c r="CY136">
        <f>AA136</f>
        <v>519.79999999999995</v>
      </c>
      <c r="CZ136">
        <f>AE136</f>
        <v>519.79999999999995</v>
      </c>
      <c r="DA136">
        <f>AI136</f>
        <v>1</v>
      </c>
      <c r="DB136">
        <v>0</v>
      </c>
    </row>
    <row r="137" spans="1:106" x14ac:dyDescent="0.2">
      <c r="A137">
        <f>ROW(Source!A82)</f>
        <v>82</v>
      </c>
      <c r="B137">
        <v>16687810</v>
      </c>
      <c r="C137">
        <v>16688137</v>
      </c>
      <c r="D137">
        <v>15162753</v>
      </c>
      <c r="E137">
        <v>17</v>
      </c>
      <c r="F137">
        <v>1</v>
      </c>
      <c r="G137">
        <v>1</v>
      </c>
      <c r="H137">
        <v>3</v>
      </c>
      <c r="I137" t="s">
        <v>140</v>
      </c>
      <c r="J137" t="s">
        <v>6</v>
      </c>
      <c r="K137" t="s">
        <v>141</v>
      </c>
      <c r="L137">
        <v>1301</v>
      </c>
      <c r="N137">
        <v>1003</v>
      </c>
      <c r="O137" t="s">
        <v>142</v>
      </c>
      <c r="P137" t="s">
        <v>142</v>
      </c>
      <c r="Q137">
        <v>1</v>
      </c>
      <c r="W137">
        <v>0</v>
      </c>
      <c r="X137">
        <v>1949164399</v>
      </c>
      <c r="Y137">
        <v>101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1</v>
      </c>
      <c r="AJ137">
        <v>1</v>
      </c>
      <c r="AK137">
        <v>1</v>
      </c>
      <c r="AL137">
        <v>1</v>
      </c>
      <c r="AN137">
        <v>0</v>
      </c>
      <c r="AO137">
        <v>0</v>
      </c>
      <c r="AP137">
        <v>0</v>
      </c>
      <c r="AQ137">
        <v>0</v>
      </c>
      <c r="AR137">
        <v>0</v>
      </c>
      <c r="AS137" t="s">
        <v>6</v>
      </c>
      <c r="AT137">
        <v>101</v>
      </c>
      <c r="AU137" t="s">
        <v>6</v>
      </c>
      <c r="AV137">
        <v>0</v>
      </c>
      <c r="AW137">
        <v>2</v>
      </c>
      <c r="AX137">
        <v>16688143</v>
      </c>
      <c r="AY137">
        <v>1</v>
      </c>
      <c r="AZ137">
        <v>0</v>
      </c>
      <c r="BA137">
        <v>128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X137">
        <f>Y137*Source!I82</f>
        <v>29.29</v>
      </c>
      <c r="CY137">
        <f>AA137</f>
        <v>0</v>
      </c>
      <c r="CZ137">
        <f>AE137</f>
        <v>0</v>
      </c>
      <c r="DA137">
        <f>AI137</f>
        <v>1</v>
      </c>
      <c r="DB137">
        <v>0</v>
      </c>
    </row>
    <row r="138" spans="1:106" x14ac:dyDescent="0.2">
      <c r="A138">
        <f>ROW(Source!A82)</f>
        <v>82</v>
      </c>
      <c r="B138">
        <v>16687810</v>
      </c>
      <c r="C138">
        <v>16688137</v>
      </c>
      <c r="D138">
        <v>15187109</v>
      </c>
      <c r="E138">
        <v>1</v>
      </c>
      <c r="F138">
        <v>1</v>
      </c>
      <c r="G138">
        <v>1</v>
      </c>
      <c r="H138">
        <v>3</v>
      </c>
      <c r="I138" t="s">
        <v>144</v>
      </c>
      <c r="J138" t="s">
        <v>146</v>
      </c>
      <c r="K138" t="s">
        <v>145</v>
      </c>
      <c r="L138">
        <v>1301</v>
      </c>
      <c r="N138">
        <v>1003</v>
      </c>
      <c r="O138" t="s">
        <v>142</v>
      </c>
      <c r="P138" t="s">
        <v>142</v>
      </c>
      <c r="Q138">
        <v>1</v>
      </c>
      <c r="W138">
        <v>0</v>
      </c>
      <c r="X138">
        <v>831643793</v>
      </c>
      <c r="Y138">
        <v>101</v>
      </c>
      <c r="AA138">
        <v>23.73</v>
      </c>
      <c r="AB138">
        <v>0</v>
      </c>
      <c r="AC138">
        <v>0</v>
      </c>
      <c r="AD138">
        <v>0</v>
      </c>
      <c r="AE138">
        <v>23.73</v>
      </c>
      <c r="AF138">
        <v>0</v>
      </c>
      <c r="AG138">
        <v>0</v>
      </c>
      <c r="AH138">
        <v>0</v>
      </c>
      <c r="AI138">
        <v>1</v>
      </c>
      <c r="AJ138">
        <v>1</v>
      </c>
      <c r="AK138">
        <v>1</v>
      </c>
      <c r="AL138">
        <v>1</v>
      </c>
      <c r="AN138">
        <v>0</v>
      </c>
      <c r="AO138">
        <v>0</v>
      </c>
      <c r="AP138">
        <v>0</v>
      </c>
      <c r="AQ138">
        <v>0</v>
      </c>
      <c r="AR138">
        <v>0</v>
      </c>
      <c r="AS138" t="s">
        <v>6</v>
      </c>
      <c r="AT138">
        <v>101</v>
      </c>
      <c r="AU138" t="s">
        <v>6</v>
      </c>
      <c r="AV138">
        <v>0</v>
      </c>
      <c r="AW138">
        <v>1</v>
      </c>
      <c r="AX138">
        <v>-1</v>
      </c>
      <c r="AY138">
        <v>0</v>
      </c>
      <c r="AZ138">
        <v>0</v>
      </c>
      <c r="BA138" t="s">
        <v>6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X138">
        <f>Y138*Source!I82</f>
        <v>29.29</v>
      </c>
      <c r="CY138">
        <f>AA138</f>
        <v>23.73</v>
      </c>
      <c r="CZ138">
        <f>AE138</f>
        <v>23.73</v>
      </c>
      <c r="DA138">
        <f>AI138</f>
        <v>1</v>
      </c>
      <c r="DB138">
        <v>0</v>
      </c>
    </row>
    <row r="139" spans="1:106" x14ac:dyDescent="0.2">
      <c r="A139">
        <f>ROW(Source!A83)</f>
        <v>83</v>
      </c>
      <c r="B139">
        <v>16687824</v>
      </c>
      <c r="C139">
        <v>16688137</v>
      </c>
      <c r="D139">
        <v>15435721</v>
      </c>
      <c r="E139">
        <v>1</v>
      </c>
      <c r="F139">
        <v>1</v>
      </c>
      <c r="G139">
        <v>1</v>
      </c>
      <c r="H139">
        <v>1</v>
      </c>
      <c r="I139" t="s">
        <v>534</v>
      </c>
      <c r="J139" t="s">
        <v>6</v>
      </c>
      <c r="K139" t="s">
        <v>535</v>
      </c>
      <c r="L139">
        <v>1191</v>
      </c>
      <c r="N139">
        <v>1013</v>
      </c>
      <c r="O139" t="s">
        <v>466</v>
      </c>
      <c r="P139" t="s">
        <v>466</v>
      </c>
      <c r="Q139">
        <v>1</v>
      </c>
      <c r="W139">
        <v>0</v>
      </c>
      <c r="X139">
        <v>1983201532</v>
      </c>
      <c r="Y139">
        <v>27.392999999999997</v>
      </c>
      <c r="AA139">
        <v>0</v>
      </c>
      <c r="AB139">
        <v>0</v>
      </c>
      <c r="AC139">
        <v>0</v>
      </c>
      <c r="AD139">
        <v>67.81</v>
      </c>
      <c r="AE139">
        <v>0</v>
      </c>
      <c r="AF139">
        <v>0</v>
      </c>
      <c r="AG139">
        <v>0</v>
      </c>
      <c r="AH139">
        <v>9.51</v>
      </c>
      <c r="AI139">
        <v>1</v>
      </c>
      <c r="AJ139">
        <v>1</v>
      </c>
      <c r="AK139">
        <v>1</v>
      </c>
      <c r="AL139">
        <v>7.13</v>
      </c>
      <c r="AN139">
        <v>0</v>
      </c>
      <c r="AO139">
        <v>1</v>
      </c>
      <c r="AP139">
        <v>1</v>
      </c>
      <c r="AQ139">
        <v>0</v>
      </c>
      <c r="AR139">
        <v>0</v>
      </c>
      <c r="AS139" t="s">
        <v>6</v>
      </c>
      <c r="AT139">
        <v>23.82</v>
      </c>
      <c r="AU139" t="s">
        <v>69</v>
      </c>
      <c r="AV139">
        <v>1</v>
      </c>
      <c r="AW139">
        <v>2</v>
      </c>
      <c r="AX139">
        <v>16688138</v>
      </c>
      <c r="AY139">
        <v>1</v>
      </c>
      <c r="AZ139">
        <v>0</v>
      </c>
      <c r="BA139">
        <v>129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X139">
        <f>Y139*Source!I83</f>
        <v>7.9439699999999984</v>
      </c>
      <c r="CY139">
        <f>AD139</f>
        <v>67.81</v>
      </c>
      <c r="CZ139">
        <f>AH139</f>
        <v>9.51</v>
      </c>
      <c r="DA139">
        <f>AL139</f>
        <v>7.13</v>
      </c>
      <c r="DB139">
        <v>0</v>
      </c>
    </row>
    <row r="140" spans="1:106" x14ac:dyDescent="0.2">
      <c r="A140">
        <f>ROW(Source!A83)</f>
        <v>83</v>
      </c>
      <c r="B140">
        <v>16687824</v>
      </c>
      <c r="C140">
        <v>16688137</v>
      </c>
      <c r="D140">
        <v>15430395</v>
      </c>
      <c r="E140">
        <v>1</v>
      </c>
      <c r="F140">
        <v>1</v>
      </c>
      <c r="G140">
        <v>1</v>
      </c>
      <c r="H140">
        <v>1</v>
      </c>
      <c r="I140" t="s">
        <v>467</v>
      </c>
      <c r="J140" t="s">
        <v>6</v>
      </c>
      <c r="K140" t="s">
        <v>468</v>
      </c>
      <c r="L140">
        <v>1191</v>
      </c>
      <c r="N140">
        <v>1013</v>
      </c>
      <c r="O140" t="s">
        <v>466</v>
      </c>
      <c r="P140" t="s">
        <v>466</v>
      </c>
      <c r="Q140">
        <v>1</v>
      </c>
      <c r="W140">
        <v>0</v>
      </c>
      <c r="X140">
        <v>-1417349443</v>
      </c>
      <c r="Y140">
        <v>0.11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1</v>
      </c>
      <c r="AJ140">
        <v>1</v>
      </c>
      <c r="AK140">
        <v>7.13</v>
      </c>
      <c r="AL140">
        <v>1</v>
      </c>
      <c r="AN140">
        <v>0</v>
      </c>
      <c r="AO140">
        <v>1</v>
      </c>
      <c r="AP140">
        <v>0</v>
      </c>
      <c r="AQ140">
        <v>0</v>
      </c>
      <c r="AR140">
        <v>0</v>
      </c>
      <c r="AS140" t="s">
        <v>6</v>
      </c>
      <c r="AT140">
        <v>0.11</v>
      </c>
      <c r="AU140" t="s">
        <v>6</v>
      </c>
      <c r="AV140">
        <v>2</v>
      </c>
      <c r="AW140">
        <v>2</v>
      </c>
      <c r="AX140">
        <v>16688139</v>
      </c>
      <c r="AY140">
        <v>1</v>
      </c>
      <c r="AZ140">
        <v>2048</v>
      </c>
      <c r="BA140">
        <v>130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X140">
        <f>Y140*Source!I83</f>
        <v>3.1899999999999998E-2</v>
      </c>
      <c r="CY140">
        <f>AD140</f>
        <v>0</v>
      </c>
      <c r="CZ140">
        <f>AH140</f>
        <v>0</v>
      </c>
      <c r="DA140">
        <f>AL140</f>
        <v>1</v>
      </c>
      <c r="DB140">
        <v>0</v>
      </c>
    </row>
    <row r="141" spans="1:106" x14ac:dyDescent="0.2">
      <c r="A141">
        <f>ROW(Source!A83)</f>
        <v>83</v>
      </c>
      <c r="B141">
        <v>16687824</v>
      </c>
      <c r="C141">
        <v>16688137</v>
      </c>
      <c r="D141">
        <v>15247974</v>
      </c>
      <c r="E141">
        <v>1</v>
      </c>
      <c r="F141">
        <v>1</v>
      </c>
      <c r="G141">
        <v>1</v>
      </c>
      <c r="H141">
        <v>2</v>
      </c>
      <c r="I141" t="s">
        <v>469</v>
      </c>
      <c r="J141" t="s">
        <v>470</v>
      </c>
      <c r="K141" t="s">
        <v>471</v>
      </c>
      <c r="L141">
        <v>1368</v>
      </c>
      <c r="N141">
        <v>1011</v>
      </c>
      <c r="O141" t="s">
        <v>472</v>
      </c>
      <c r="P141" t="s">
        <v>472</v>
      </c>
      <c r="Q141">
        <v>1</v>
      </c>
      <c r="W141">
        <v>0</v>
      </c>
      <c r="X141">
        <v>1188625873</v>
      </c>
      <c r="Y141">
        <v>6.25E-2</v>
      </c>
      <c r="AA141">
        <v>0</v>
      </c>
      <c r="AB141">
        <v>222.88</v>
      </c>
      <c r="AC141">
        <v>13.5</v>
      </c>
      <c r="AD141">
        <v>0</v>
      </c>
      <c r="AE141">
        <v>0</v>
      </c>
      <c r="AF141">
        <v>31.26</v>
      </c>
      <c r="AG141">
        <v>13.5</v>
      </c>
      <c r="AH141">
        <v>0</v>
      </c>
      <c r="AI141">
        <v>1</v>
      </c>
      <c r="AJ141">
        <v>7.13</v>
      </c>
      <c r="AK141">
        <v>1</v>
      </c>
      <c r="AL141">
        <v>1</v>
      </c>
      <c r="AN141">
        <v>0</v>
      </c>
      <c r="AO141">
        <v>1</v>
      </c>
      <c r="AP141">
        <v>1</v>
      </c>
      <c r="AQ141">
        <v>0</v>
      </c>
      <c r="AR141">
        <v>0</v>
      </c>
      <c r="AS141" t="s">
        <v>6</v>
      </c>
      <c r="AT141">
        <v>0.05</v>
      </c>
      <c r="AU141" t="s">
        <v>68</v>
      </c>
      <c r="AV141">
        <v>0</v>
      </c>
      <c r="AW141">
        <v>2</v>
      </c>
      <c r="AX141">
        <v>16688140</v>
      </c>
      <c r="AY141">
        <v>1</v>
      </c>
      <c r="AZ141">
        <v>0</v>
      </c>
      <c r="BA141">
        <v>131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X141">
        <f>Y141*Source!I83</f>
        <v>1.8124999999999999E-2</v>
      </c>
      <c r="CY141">
        <f>AB141</f>
        <v>222.88</v>
      </c>
      <c r="CZ141">
        <f>AF141</f>
        <v>31.26</v>
      </c>
      <c r="DA141">
        <f>AJ141</f>
        <v>7.13</v>
      </c>
      <c r="DB141">
        <v>0</v>
      </c>
    </row>
    <row r="142" spans="1:106" x14ac:dyDescent="0.2">
      <c r="A142">
        <f>ROW(Source!A83)</f>
        <v>83</v>
      </c>
      <c r="B142">
        <v>16687824</v>
      </c>
      <c r="C142">
        <v>16688137</v>
      </c>
      <c r="D142">
        <v>15249073</v>
      </c>
      <c r="E142">
        <v>1</v>
      </c>
      <c r="F142">
        <v>1</v>
      </c>
      <c r="G142">
        <v>1</v>
      </c>
      <c r="H142">
        <v>2</v>
      </c>
      <c r="I142" t="s">
        <v>482</v>
      </c>
      <c r="J142" t="s">
        <v>483</v>
      </c>
      <c r="K142" t="s">
        <v>484</v>
      </c>
      <c r="L142">
        <v>1368</v>
      </c>
      <c r="N142">
        <v>1011</v>
      </c>
      <c r="O142" t="s">
        <v>472</v>
      </c>
      <c r="P142" t="s">
        <v>472</v>
      </c>
      <c r="Q142">
        <v>1</v>
      </c>
      <c r="W142">
        <v>0</v>
      </c>
      <c r="X142">
        <v>1372534845</v>
      </c>
      <c r="Y142">
        <v>7.4999999999999997E-2</v>
      </c>
      <c r="AA142">
        <v>0</v>
      </c>
      <c r="AB142">
        <v>468.51</v>
      </c>
      <c r="AC142">
        <v>11.6</v>
      </c>
      <c r="AD142">
        <v>0</v>
      </c>
      <c r="AE142">
        <v>0</v>
      </c>
      <c r="AF142">
        <v>65.709999999999994</v>
      </c>
      <c r="AG142">
        <v>11.6</v>
      </c>
      <c r="AH142">
        <v>0</v>
      </c>
      <c r="AI142">
        <v>1</v>
      </c>
      <c r="AJ142">
        <v>7.13</v>
      </c>
      <c r="AK142">
        <v>1</v>
      </c>
      <c r="AL142">
        <v>1</v>
      </c>
      <c r="AN142">
        <v>0</v>
      </c>
      <c r="AO142">
        <v>1</v>
      </c>
      <c r="AP142">
        <v>1</v>
      </c>
      <c r="AQ142">
        <v>0</v>
      </c>
      <c r="AR142">
        <v>0</v>
      </c>
      <c r="AS142" t="s">
        <v>6</v>
      </c>
      <c r="AT142">
        <v>0.06</v>
      </c>
      <c r="AU142" t="s">
        <v>68</v>
      </c>
      <c r="AV142">
        <v>0</v>
      </c>
      <c r="AW142">
        <v>2</v>
      </c>
      <c r="AX142">
        <v>16688141</v>
      </c>
      <c r="AY142">
        <v>1</v>
      </c>
      <c r="AZ142">
        <v>0</v>
      </c>
      <c r="BA142">
        <v>132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X142">
        <f>Y142*Source!I83</f>
        <v>2.1749999999999999E-2</v>
      </c>
      <c r="CY142">
        <f>AB142</f>
        <v>468.51</v>
      </c>
      <c r="CZ142">
        <f>AF142</f>
        <v>65.709999999999994</v>
      </c>
      <c r="DA142">
        <f>AJ142</f>
        <v>7.13</v>
      </c>
      <c r="DB142">
        <v>0</v>
      </c>
    </row>
    <row r="143" spans="1:106" x14ac:dyDescent="0.2">
      <c r="A143">
        <f>ROW(Source!A83)</f>
        <v>83</v>
      </c>
      <c r="B143">
        <v>16687824</v>
      </c>
      <c r="C143">
        <v>16688137</v>
      </c>
      <c r="D143">
        <v>15162639</v>
      </c>
      <c r="E143">
        <v>17</v>
      </c>
      <c r="F143">
        <v>1</v>
      </c>
      <c r="G143">
        <v>1</v>
      </c>
      <c r="H143">
        <v>3</v>
      </c>
      <c r="I143" t="s">
        <v>112</v>
      </c>
      <c r="J143" t="s">
        <v>6</v>
      </c>
      <c r="K143" t="s">
        <v>113</v>
      </c>
      <c r="L143">
        <v>1339</v>
      </c>
      <c r="N143">
        <v>1007</v>
      </c>
      <c r="O143" t="s">
        <v>96</v>
      </c>
      <c r="P143" t="s">
        <v>96</v>
      </c>
      <c r="Q143">
        <v>1</v>
      </c>
      <c r="W143">
        <v>0</v>
      </c>
      <c r="X143">
        <v>-2113302258</v>
      </c>
      <c r="Y143">
        <v>0.16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7.13</v>
      </c>
      <c r="AJ143">
        <v>1</v>
      </c>
      <c r="AK143">
        <v>1</v>
      </c>
      <c r="AL143">
        <v>1</v>
      </c>
      <c r="AN143">
        <v>0</v>
      </c>
      <c r="AO143">
        <v>0</v>
      </c>
      <c r="AP143">
        <v>0</v>
      </c>
      <c r="AQ143">
        <v>0</v>
      </c>
      <c r="AR143">
        <v>0</v>
      </c>
      <c r="AS143" t="s">
        <v>6</v>
      </c>
      <c r="AT143">
        <v>0.16</v>
      </c>
      <c r="AU143" t="s">
        <v>6</v>
      </c>
      <c r="AV143">
        <v>0</v>
      </c>
      <c r="AW143">
        <v>2</v>
      </c>
      <c r="AX143">
        <v>16688142</v>
      </c>
      <c r="AY143">
        <v>1</v>
      </c>
      <c r="AZ143">
        <v>0</v>
      </c>
      <c r="BA143">
        <v>133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X143">
        <f>Y143*Source!I83</f>
        <v>4.6399999999999997E-2</v>
      </c>
      <c r="CY143">
        <f>AA143</f>
        <v>0</v>
      </c>
      <c r="CZ143">
        <f>AE143</f>
        <v>0</v>
      </c>
      <c r="DA143">
        <f>AI143</f>
        <v>7.13</v>
      </c>
      <c r="DB143">
        <v>0</v>
      </c>
    </row>
    <row r="144" spans="1:106" x14ac:dyDescent="0.2">
      <c r="A144">
        <f>ROW(Source!A83)</f>
        <v>83</v>
      </c>
      <c r="B144">
        <v>16687824</v>
      </c>
      <c r="C144">
        <v>16688137</v>
      </c>
      <c r="D144">
        <v>15172836</v>
      </c>
      <c r="E144">
        <v>1</v>
      </c>
      <c r="F144">
        <v>1</v>
      </c>
      <c r="G144">
        <v>1</v>
      </c>
      <c r="H144">
        <v>3</v>
      </c>
      <c r="I144" t="s">
        <v>115</v>
      </c>
      <c r="J144" t="s">
        <v>117</v>
      </c>
      <c r="K144" t="s">
        <v>116</v>
      </c>
      <c r="L144">
        <v>1339</v>
      </c>
      <c r="N144">
        <v>1007</v>
      </c>
      <c r="O144" t="s">
        <v>96</v>
      </c>
      <c r="P144" t="s">
        <v>96</v>
      </c>
      <c r="Q144">
        <v>1</v>
      </c>
      <c r="W144">
        <v>0</v>
      </c>
      <c r="X144">
        <v>519185539</v>
      </c>
      <c r="Y144">
        <v>0.16</v>
      </c>
      <c r="AA144">
        <v>3706.17</v>
      </c>
      <c r="AB144">
        <v>0</v>
      </c>
      <c r="AC144">
        <v>0</v>
      </c>
      <c r="AD144">
        <v>0</v>
      </c>
      <c r="AE144">
        <v>519.79999999999995</v>
      </c>
      <c r="AF144">
        <v>0</v>
      </c>
      <c r="AG144">
        <v>0</v>
      </c>
      <c r="AH144">
        <v>0</v>
      </c>
      <c r="AI144">
        <v>7.13</v>
      </c>
      <c r="AJ144">
        <v>1</v>
      </c>
      <c r="AK144">
        <v>1</v>
      </c>
      <c r="AL144">
        <v>1</v>
      </c>
      <c r="AN144">
        <v>0</v>
      </c>
      <c r="AO144">
        <v>0</v>
      </c>
      <c r="AP144">
        <v>0</v>
      </c>
      <c r="AQ144">
        <v>0</v>
      </c>
      <c r="AR144">
        <v>0</v>
      </c>
      <c r="AS144" t="s">
        <v>6</v>
      </c>
      <c r="AT144">
        <v>0.16</v>
      </c>
      <c r="AU144" t="s">
        <v>6</v>
      </c>
      <c r="AV144">
        <v>0</v>
      </c>
      <c r="AW144">
        <v>1</v>
      </c>
      <c r="AX144">
        <v>-1</v>
      </c>
      <c r="AY144">
        <v>0</v>
      </c>
      <c r="AZ144">
        <v>0</v>
      </c>
      <c r="BA144" t="s">
        <v>6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X144">
        <f>Y144*Source!I83</f>
        <v>4.6399999999999997E-2</v>
      </c>
      <c r="CY144">
        <f>AA144</f>
        <v>3706.17</v>
      </c>
      <c r="CZ144">
        <f>AE144</f>
        <v>519.79999999999995</v>
      </c>
      <c r="DA144">
        <f>AI144</f>
        <v>7.13</v>
      </c>
      <c r="DB144">
        <v>0</v>
      </c>
    </row>
    <row r="145" spans="1:106" x14ac:dyDescent="0.2">
      <c r="A145">
        <f>ROW(Source!A83)</f>
        <v>83</v>
      </c>
      <c r="B145">
        <v>16687824</v>
      </c>
      <c r="C145">
        <v>16688137</v>
      </c>
      <c r="D145">
        <v>15162753</v>
      </c>
      <c r="E145">
        <v>17</v>
      </c>
      <c r="F145">
        <v>1</v>
      </c>
      <c r="G145">
        <v>1</v>
      </c>
      <c r="H145">
        <v>3</v>
      </c>
      <c r="I145" t="s">
        <v>140</v>
      </c>
      <c r="J145" t="s">
        <v>6</v>
      </c>
      <c r="K145" t="s">
        <v>141</v>
      </c>
      <c r="L145">
        <v>1301</v>
      </c>
      <c r="N145">
        <v>1003</v>
      </c>
      <c r="O145" t="s">
        <v>142</v>
      </c>
      <c r="P145" t="s">
        <v>142</v>
      </c>
      <c r="Q145">
        <v>1</v>
      </c>
      <c r="W145">
        <v>0</v>
      </c>
      <c r="X145">
        <v>1949164399</v>
      </c>
      <c r="Y145">
        <v>101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7.13</v>
      </c>
      <c r="AJ145">
        <v>1</v>
      </c>
      <c r="AK145">
        <v>1</v>
      </c>
      <c r="AL145">
        <v>1</v>
      </c>
      <c r="AN145">
        <v>0</v>
      </c>
      <c r="AO145">
        <v>0</v>
      </c>
      <c r="AP145">
        <v>0</v>
      </c>
      <c r="AQ145">
        <v>0</v>
      </c>
      <c r="AR145">
        <v>0</v>
      </c>
      <c r="AS145" t="s">
        <v>6</v>
      </c>
      <c r="AT145">
        <v>101</v>
      </c>
      <c r="AU145" t="s">
        <v>6</v>
      </c>
      <c r="AV145">
        <v>0</v>
      </c>
      <c r="AW145">
        <v>2</v>
      </c>
      <c r="AX145">
        <v>16688143</v>
      </c>
      <c r="AY145">
        <v>1</v>
      </c>
      <c r="AZ145">
        <v>0</v>
      </c>
      <c r="BA145">
        <v>134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X145">
        <f>Y145*Source!I83</f>
        <v>29.29</v>
      </c>
      <c r="CY145">
        <f>AA145</f>
        <v>0</v>
      </c>
      <c r="CZ145">
        <f>AE145</f>
        <v>0</v>
      </c>
      <c r="DA145">
        <f>AI145</f>
        <v>7.13</v>
      </c>
      <c r="DB145">
        <v>0</v>
      </c>
    </row>
    <row r="146" spans="1:106" x14ac:dyDescent="0.2">
      <c r="A146">
        <f>ROW(Source!A83)</f>
        <v>83</v>
      </c>
      <c r="B146">
        <v>16687824</v>
      </c>
      <c r="C146">
        <v>16688137</v>
      </c>
      <c r="D146">
        <v>15187109</v>
      </c>
      <c r="E146">
        <v>1</v>
      </c>
      <c r="F146">
        <v>1</v>
      </c>
      <c r="G146">
        <v>1</v>
      </c>
      <c r="H146">
        <v>3</v>
      </c>
      <c r="I146" t="s">
        <v>144</v>
      </c>
      <c r="J146" t="s">
        <v>146</v>
      </c>
      <c r="K146" t="s">
        <v>145</v>
      </c>
      <c r="L146">
        <v>1301</v>
      </c>
      <c r="N146">
        <v>1003</v>
      </c>
      <c r="O146" t="s">
        <v>142</v>
      </c>
      <c r="P146" t="s">
        <v>142</v>
      </c>
      <c r="Q146">
        <v>1</v>
      </c>
      <c r="W146">
        <v>0</v>
      </c>
      <c r="X146">
        <v>831643793</v>
      </c>
      <c r="Y146">
        <v>101</v>
      </c>
      <c r="AA146">
        <v>169.19</v>
      </c>
      <c r="AB146">
        <v>0</v>
      </c>
      <c r="AC146">
        <v>0</v>
      </c>
      <c r="AD146">
        <v>0</v>
      </c>
      <c r="AE146">
        <v>23.73</v>
      </c>
      <c r="AF146">
        <v>0</v>
      </c>
      <c r="AG146">
        <v>0</v>
      </c>
      <c r="AH146">
        <v>0</v>
      </c>
      <c r="AI146">
        <v>7.13</v>
      </c>
      <c r="AJ146">
        <v>1</v>
      </c>
      <c r="AK146">
        <v>1</v>
      </c>
      <c r="AL146">
        <v>1</v>
      </c>
      <c r="AN146">
        <v>0</v>
      </c>
      <c r="AO146">
        <v>0</v>
      </c>
      <c r="AP146">
        <v>0</v>
      </c>
      <c r="AQ146">
        <v>0</v>
      </c>
      <c r="AR146">
        <v>0</v>
      </c>
      <c r="AS146" t="s">
        <v>6</v>
      </c>
      <c r="AT146">
        <v>101</v>
      </c>
      <c r="AU146" t="s">
        <v>6</v>
      </c>
      <c r="AV146">
        <v>0</v>
      </c>
      <c r="AW146">
        <v>1</v>
      </c>
      <c r="AX146">
        <v>-1</v>
      </c>
      <c r="AY146">
        <v>0</v>
      </c>
      <c r="AZ146">
        <v>0</v>
      </c>
      <c r="BA146" t="s">
        <v>6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X146">
        <f>Y146*Source!I83</f>
        <v>29.29</v>
      </c>
      <c r="CY146">
        <f>AA146</f>
        <v>169.19</v>
      </c>
      <c r="CZ146">
        <f>AE146</f>
        <v>23.73</v>
      </c>
      <c r="DA146">
        <f>AI146</f>
        <v>7.13</v>
      </c>
      <c r="DB146">
        <v>0</v>
      </c>
    </row>
    <row r="147" spans="1:106" x14ac:dyDescent="0.2">
      <c r="A147">
        <f>ROW(Source!A92)</f>
        <v>92</v>
      </c>
      <c r="B147">
        <v>16687810</v>
      </c>
      <c r="C147">
        <v>16688126</v>
      </c>
      <c r="D147">
        <v>15430767</v>
      </c>
      <c r="E147">
        <v>1</v>
      </c>
      <c r="F147">
        <v>1</v>
      </c>
      <c r="G147">
        <v>1</v>
      </c>
      <c r="H147">
        <v>1</v>
      </c>
      <c r="I147" t="s">
        <v>473</v>
      </c>
      <c r="J147" t="s">
        <v>6</v>
      </c>
      <c r="K147" t="s">
        <v>474</v>
      </c>
      <c r="L147">
        <v>1191</v>
      </c>
      <c r="N147">
        <v>1013</v>
      </c>
      <c r="O147" t="s">
        <v>466</v>
      </c>
      <c r="P147" t="s">
        <v>466</v>
      </c>
      <c r="Q147">
        <v>1</v>
      </c>
      <c r="W147">
        <v>0</v>
      </c>
      <c r="X147">
        <v>-400197608</v>
      </c>
      <c r="Y147">
        <v>1.0349999999999999</v>
      </c>
      <c r="AA147">
        <v>0</v>
      </c>
      <c r="AB147">
        <v>0</v>
      </c>
      <c r="AC147">
        <v>0</v>
      </c>
      <c r="AD147">
        <v>8.5299999999999994</v>
      </c>
      <c r="AE147">
        <v>0</v>
      </c>
      <c r="AF147">
        <v>0</v>
      </c>
      <c r="AG147">
        <v>0</v>
      </c>
      <c r="AH147">
        <v>8.5299999999999994</v>
      </c>
      <c r="AI147">
        <v>1</v>
      </c>
      <c r="AJ147">
        <v>1</v>
      </c>
      <c r="AK147">
        <v>1</v>
      </c>
      <c r="AL147">
        <v>1</v>
      </c>
      <c r="AN147">
        <v>0</v>
      </c>
      <c r="AO147">
        <v>1</v>
      </c>
      <c r="AP147">
        <v>1</v>
      </c>
      <c r="AQ147">
        <v>0</v>
      </c>
      <c r="AR147">
        <v>0</v>
      </c>
      <c r="AS147" t="s">
        <v>6</v>
      </c>
      <c r="AT147">
        <v>0.9</v>
      </c>
      <c r="AU147" t="s">
        <v>69</v>
      </c>
      <c r="AV147">
        <v>1</v>
      </c>
      <c r="AW147">
        <v>2</v>
      </c>
      <c r="AX147">
        <v>16688128</v>
      </c>
      <c r="AY147">
        <v>1</v>
      </c>
      <c r="AZ147">
        <v>0</v>
      </c>
      <c r="BA147">
        <v>135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X147">
        <f>Y147*Source!I92</f>
        <v>36.224999999999994</v>
      </c>
      <c r="CY147">
        <f>AD147</f>
        <v>8.5299999999999994</v>
      </c>
      <c r="CZ147">
        <f>AH147</f>
        <v>8.5299999999999994</v>
      </c>
      <c r="DA147">
        <f>AL147</f>
        <v>1</v>
      </c>
      <c r="DB147">
        <v>0</v>
      </c>
    </row>
    <row r="148" spans="1:106" x14ac:dyDescent="0.2">
      <c r="A148">
        <f>ROW(Source!A93)</f>
        <v>93</v>
      </c>
      <c r="B148">
        <v>16687824</v>
      </c>
      <c r="C148">
        <v>16688126</v>
      </c>
      <c r="D148">
        <v>15430767</v>
      </c>
      <c r="E148">
        <v>1</v>
      </c>
      <c r="F148">
        <v>1</v>
      </c>
      <c r="G148">
        <v>1</v>
      </c>
      <c r="H148">
        <v>1</v>
      </c>
      <c r="I148" t="s">
        <v>473</v>
      </c>
      <c r="J148" t="s">
        <v>6</v>
      </c>
      <c r="K148" t="s">
        <v>474</v>
      </c>
      <c r="L148">
        <v>1191</v>
      </c>
      <c r="N148">
        <v>1013</v>
      </c>
      <c r="O148" t="s">
        <v>466</v>
      </c>
      <c r="P148" t="s">
        <v>466</v>
      </c>
      <c r="Q148">
        <v>1</v>
      </c>
      <c r="W148">
        <v>0</v>
      </c>
      <c r="X148">
        <v>-400197608</v>
      </c>
      <c r="Y148">
        <v>1.0349999999999999</v>
      </c>
      <c r="AA148">
        <v>0</v>
      </c>
      <c r="AB148">
        <v>0</v>
      </c>
      <c r="AC148">
        <v>0</v>
      </c>
      <c r="AD148">
        <v>60.82</v>
      </c>
      <c r="AE148">
        <v>0</v>
      </c>
      <c r="AF148">
        <v>0</v>
      </c>
      <c r="AG148">
        <v>0</v>
      </c>
      <c r="AH148">
        <v>8.5299999999999994</v>
      </c>
      <c r="AI148">
        <v>1</v>
      </c>
      <c r="AJ148">
        <v>1</v>
      </c>
      <c r="AK148">
        <v>1</v>
      </c>
      <c r="AL148">
        <v>7.13</v>
      </c>
      <c r="AN148">
        <v>0</v>
      </c>
      <c r="AO148">
        <v>1</v>
      </c>
      <c r="AP148">
        <v>1</v>
      </c>
      <c r="AQ148">
        <v>0</v>
      </c>
      <c r="AR148">
        <v>0</v>
      </c>
      <c r="AS148" t="s">
        <v>6</v>
      </c>
      <c r="AT148">
        <v>0.9</v>
      </c>
      <c r="AU148" t="s">
        <v>69</v>
      </c>
      <c r="AV148">
        <v>1</v>
      </c>
      <c r="AW148">
        <v>2</v>
      </c>
      <c r="AX148">
        <v>16688128</v>
      </c>
      <c r="AY148">
        <v>1</v>
      </c>
      <c r="AZ148">
        <v>0</v>
      </c>
      <c r="BA148">
        <v>136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X148">
        <f>Y148*Source!I93</f>
        <v>36.224999999999994</v>
      </c>
      <c r="CY148">
        <f>AD148</f>
        <v>60.82</v>
      </c>
      <c r="CZ148">
        <f>AH148</f>
        <v>8.5299999999999994</v>
      </c>
      <c r="DA148">
        <f>AL148</f>
        <v>7.13</v>
      </c>
      <c r="DB148">
        <v>0</v>
      </c>
    </row>
    <row r="149" spans="1:106" x14ac:dyDescent="0.2">
      <c r="A149">
        <f>ROW(Source!A94)</f>
        <v>94</v>
      </c>
      <c r="B149">
        <v>16687810</v>
      </c>
      <c r="C149">
        <v>16688150</v>
      </c>
      <c r="D149">
        <v>15436556</v>
      </c>
      <c r="E149">
        <v>1</v>
      </c>
      <c r="F149">
        <v>1</v>
      </c>
      <c r="G149">
        <v>1</v>
      </c>
      <c r="H149">
        <v>1</v>
      </c>
      <c r="I149" t="s">
        <v>536</v>
      </c>
      <c r="J149" t="s">
        <v>6</v>
      </c>
      <c r="K149" t="s">
        <v>537</v>
      </c>
      <c r="L149">
        <v>1191</v>
      </c>
      <c r="N149">
        <v>1013</v>
      </c>
      <c r="O149" t="s">
        <v>466</v>
      </c>
      <c r="P149" t="s">
        <v>466</v>
      </c>
      <c r="Q149">
        <v>1</v>
      </c>
      <c r="W149">
        <v>0</v>
      </c>
      <c r="X149">
        <v>1069510174</v>
      </c>
      <c r="Y149">
        <v>7.5324999999999989</v>
      </c>
      <c r="AA149">
        <v>0</v>
      </c>
      <c r="AB149">
        <v>0</v>
      </c>
      <c r="AC149">
        <v>0</v>
      </c>
      <c r="AD149">
        <v>9.6199999999999992</v>
      </c>
      <c r="AE149">
        <v>0</v>
      </c>
      <c r="AF149">
        <v>0</v>
      </c>
      <c r="AG149">
        <v>0</v>
      </c>
      <c r="AH149">
        <v>9.6199999999999992</v>
      </c>
      <c r="AI149">
        <v>1</v>
      </c>
      <c r="AJ149">
        <v>1</v>
      </c>
      <c r="AK149">
        <v>1</v>
      </c>
      <c r="AL149">
        <v>1</v>
      </c>
      <c r="AN149">
        <v>0</v>
      </c>
      <c r="AO149">
        <v>1</v>
      </c>
      <c r="AP149">
        <v>1</v>
      </c>
      <c r="AQ149">
        <v>0</v>
      </c>
      <c r="AR149">
        <v>0</v>
      </c>
      <c r="AS149" t="s">
        <v>6</v>
      </c>
      <c r="AT149">
        <v>6.55</v>
      </c>
      <c r="AU149" t="s">
        <v>69</v>
      </c>
      <c r="AV149">
        <v>1</v>
      </c>
      <c r="AW149">
        <v>2</v>
      </c>
      <c r="AX149">
        <v>16688151</v>
      </c>
      <c r="AY149">
        <v>1</v>
      </c>
      <c r="AZ149">
        <v>0</v>
      </c>
      <c r="BA149">
        <v>137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X149">
        <f>Y149*Source!I94</f>
        <v>2.6363749999999992</v>
      </c>
      <c r="CY149">
        <f>AD149</f>
        <v>9.6199999999999992</v>
      </c>
      <c r="CZ149">
        <f>AH149</f>
        <v>9.6199999999999992</v>
      </c>
      <c r="DA149">
        <f>AL149</f>
        <v>1</v>
      </c>
      <c r="DB149">
        <v>0</v>
      </c>
    </row>
    <row r="150" spans="1:106" x14ac:dyDescent="0.2">
      <c r="A150">
        <f>ROW(Source!A94)</f>
        <v>94</v>
      </c>
      <c r="B150">
        <v>16687810</v>
      </c>
      <c r="C150">
        <v>16688150</v>
      </c>
      <c r="D150">
        <v>15430395</v>
      </c>
      <c r="E150">
        <v>1</v>
      </c>
      <c r="F150">
        <v>1</v>
      </c>
      <c r="G150">
        <v>1</v>
      </c>
      <c r="H150">
        <v>1</v>
      </c>
      <c r="I150" t="s">
        <v>467</v>
      </c>
      <c r="J150" t="s">
        <v>6</v>
      </c>
      <c r="K150" t="s">
        <v>468</v>
      </c>
      <c r="L150">
        <v>1191</v>
      </c>
      <c r="N150">
        <v>1013</v>
      </c>
      <c r="O150" t="s">
        <v>466</v>
      </c>
      <c r="P150" t="s">
        <v>466</v>
      </c>
      <c r="Q150">
        <v>1</v>
      </c>
      <c r="W150">
        <v>0</v>
      </c>
      <c r="X150">
        <v>-1417349443</v>
      </c>
      <c r="Y150">
        <v>0.02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1</v>
      </c>
      <c r="AJ150">
        <v>1</v>
      </c>
      <c r="AK150">
        <v>1</v>
      </c>
      <c r="AL150">
        <v>1</v>
      </c>
      <c r="AN150">
        <v>0</v>
      </c>
      <c r="AO150">
        <v>1</v>
      </c>
      <c r="AP150">
        <v>0</v>
      </c>
      <c r="AQ150">
        <v>0</v>
      </c>
      <c r="AR150">
        <v>0</v>
      </c>
      <c r="AS150" t="s">
        <v>6</v>
      </c>
      <c r="AT150">
        <v>0.02</v>
      </c>
      <c r="AU150" t="s">
        <v>6</v>
      </c>
      <c r="AV150">
        <v>2</v>
      </c>
      <c r="AW150">
        <v>2</v>
      </c>
      <c r="AX150">
        <v>16688152</v>
      </c>
      <c r="AY150">
        <v>1</v>
      </c>
      <c r="AZ150">
        <v>2048</v>
      </c>
      <c r="BA150">
        <v>138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X150">
        <f>Y150*Source!I94</f>
        <v>6.9999999999999993E-3</v>
      </c>
      <c r="CY150">
        <f>AD150</f>
        <v>0</v>
      </c>
      <c r="CZ150">
        <f>AH150</f>
        <v>0</v>
      </c>
      <c r="DA150">
        <f>AL150</f>
        <v>1</v>
      </c>
      <c r="DB150">
        <v>0</v>
      </c>
    </row>
    <row r="151" spans="1:106" x14ac:dyDescent="0.2">
      <c r="A151">
        <f>ROW(Source!A94)</f>
        <v>94</v>
      </c>
      <c r="B151">
        <v>16687810</v>
      </c>
      <c r="C151">
        <v>16688150</v>
      </c>
      <c r="D151">
        <v>15247974</v>
      </c>
      <c r="E151">
        <v>1</v>
      </c>
      <c r="F151">
        <v>1</v>
      </c>
      <c r="G151">
        <v>1</v>
      </c>
      <c r="H151">
        <v>2</v>
      </c>
      <c r="I151" t="s">
        <v>469</v>
      </c>
      <c r="J151" t="s">
        <v>470</v>
      </c>
      <c r="K151" t="s">
        <v>471</v>
      </c>
      <c r="L151">
        <v>1368</v>
      </c>
      <c r="N151">
        <v>1011</v>
      </c>
      <c r="O151" t="s">
        <v>472</v>
      </c>
      <c r="P151" t="s">
        <v>472</v>
      </c>
      <c r="Q151">
        <v>1</v>
      </c>
      <c r="W151">
        <v>0</v>
      </c>
      <c r="X151">
        <v>1188625873</v>
      </c>
      <c r="Y151">
        <v>1.2500000000000001E-2</v>
      </c>
      <c r="AA151">
        <v>0</v>
      </c>
      <c r="AB151">
        <v>31.26</v>
      </c>
      <c r="AC151">
        <v>13.5</v>
      </c>
      <c r="AD151">
        <v>0</v>
      </c>
      <c r="AE151">
        <v>0</v>
      </c>
      <c r="AF151">
        <v>31.26</v>
      </c>
      <c r="AG151">
        <v>13.5</v>
      </c>
      <c r="AH151">
        <v>0</v>
      </c>
      <c r="AI151">
        <v>1</v>
      </c>
      <c r="AJ151">
        <v>1</v>
      </c>
      <c r="AK151">
        <v>1</v>
      </c>
      <c r="AL151">
        <v>1</v>
      </c>
      <c r="AN151">
        <v>0</v>
      </c>
      <c r="AO151">
        <v>1</v>
      </c>
      <c r="AP151">
        <v>1</v>
      </c>
      <c r="AQ151">
        <v>0</v>
      </c>
      <c r="AR151">
        <v>0</v>
      </c>
      <c r="AS151" t="s">
        <v>6</v>
      </c>
      <c r="AT151">
        <v>0.01</v>
      </c>
      <c r="AU151" t="s">
        <v>68</v>
      </c>
      <c r="AV151">
        <v>0</v>
      </c>
      <c r="AW151">
        <v>2</v>
      </c>
      <c r="AX151">
        <v>16688153</v>
      </c>
      <c r="AY151">
        <v>1</v>
      </c>
      <c r="AZ151">
        <v>0</v>
      </c>
      <c r="BA151">
        <v>139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X151">
        <f>Y151*Source!I94</f>
        <v>4.3749999999999995E-3</v>
      </c>
      <c r="CY151">
        <f>AB151</f>
        <v>31.26</v>
      </c>
      <c r="CZ151">
        <f>AF151</f>
        <v>31.26</v>
      </c>
      <c r="DA151">
        <f>AJ151</f>
        <v>1</v>
      </c>
      <c r="DB151">
        <v>0</v>
      </c>
    </row>
    <row r="152" spans="1:106" x14ac:dyDescent="0.2">
      <c r="A152">
        <f>ROW(Source!A94)</f>
        <v>94</v>
      </c>
      <c r="B152">
        <v>16687810</v>
      </c>
      <c r="C152">
        <v>16688150</v>
      </c>
      <c r="D152">
        <v>15249073</v>
      </c>
      <c r="E152">
        <v>1</v>
      </c>
      <c r="F152">
        <v>1</v>
      </c>
      <c r="G152">
        <v>1</v>
      </c>
      <c r="H152">
        <v>2</v>
      </c>
      <c r="I152" t="s">
        <v>482</v>
      </c>
      <c r="J152" t="s">
        <v>483</v>
      </c>
      <c r="K152" t="s">
        <v>484</v>
      </c>
      <c r="L152">
        <v>1368</v>
      </c>
      <c r="N152">
        <v>1011</v>
      </c>
      <c r="O152" t="s">
        <v>472</v>
      </c>
      <c r="P152" t="s">
        <v>472</v>
      </c>
      <c r="Q152">
        <v>1</v>
      </c>
      <c r="W152">
        <v>0</v>
      </c>
      <c r="X152">
        <v>1372534845</v>
      </c>
      <c r="Y152">
        <v>1.2500000000000001E-2</v>
      </c>
      <c r="AA152">
        <v>0</v>
      </c>
      <c r="AB152">
        <v>65.709999999999994</v>
      </c>
      <c r="AC152">
        <v>11.6</v>
      </c>
      <c r="AD152">
        <v>0</v>
      </c>
      <c r="AE152">
        <v>0</v>
      </c>
      <c r="AF152">
        <v>65.709999999999994</v>
      </c>
      <c r="AG152">
        <v>11.6</v>
      </c>
      <c r="AH152">
        <v>0</v>
      </c>
      <c r="AI152">
        <v>1</v>
      </c>
      <c r="AJ152">
        <v>1</v>
      </c>
      <c r="AK152">
        <v>1</v>
      </c>
      <c r="AL152">
        <v>1</v>
      </c>
      <c r="AN152">
        <v>0</v>
      </c>
      <c r="AO152">
        <v>1</v>
      </c>
      <c r="AP152">
        <v>1</v>
      </c>
      <c r="AQ152">
        <v>0</v>
      </c>
      <c r="AR152">
        <v>0</v>
      </c>
      <c r="AS152" t="s">
        <v>6</v>
      </c>
      <c r="AT152">
        <v>0.01</v>
      </c>
      <c r="AU152" t="s">
        <v>68</v>
      </c>
      <c r="AV152">
        <v>0</v>
      </c>
      <c r="AW152">
        <v>2</v>
      </c>
      <c r="AX152">
        <v>16688154</v>
      </c>
      <c r="AY152">
        <v>1</v>
      </c>
      <c r="AZ152">
        <v>0</v>
      </c>
      <c r="BA152">
        <v>140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X152">
        <f>Y152*Source!I94</f>
        <v>4.3749999999999995E-3</v>
      </c>
      <c r="CY152">
        <f>AB152</f>
        <v>65.709999999999994</v>
      </c>
      <c r="CZ152">
        <f>AF152</f>
        <v>65.709999999999994</v>
      </c>
      <c r="DA152">
        <f>AJ152</f>
        <v>1</v>
      </c>
      <c r="DB152">
        <v>0</v>
      </c>
    </row>
    <row r="153" spans="1:106" x14ac:dyDescent="0.2">
      <c r="A153">
        <f>ROW(Source!A94)</f>
        <v>94</v>
      </c>
      <c r="B153">
        <v>16687810</v>
      </c>
      <c r="C153">
        <v>16688150</v>
      </c>
      <c r="D153">
        <v>15171018</v>
      </c>
      <c r="E153">
        <v>1</v>
      </c>
      <c r="F153">
        <v>1</v>
      </c>
      <c r="G153">
        <v>1</v>
      </c>
      <c r="H153">
        <v>3</v>
      </c>
      <c r="I153" t="s">
        <v>493</v>
      </c>
      <c r="J153" t="s">
        <v>494</v>
      </c>
      <c r="K153" t="s">
        <v>495</v>
      </c>
      <c r="L153">
        <v>1346</v>
      </c>
      <c r="N153">
        <v>1009</v>
      </c>
      <c r="O153" t="s">
        <v>51</v>
      </c>
      <c r="P153" t="s">
        <v>51</v>
      </c>
      <c r="Q153">
        <v>1</v>
      </c>
      <c r="W153">
        <v>0</v>
      </c>
      <c r="X153">
        <v>813963326</v>
      </c>
      <c r="Y153">
        <v>0.1</v>
      </c>
      <c r="AA153">
        <v>1.82</v>
      </c>
      <c r="AB153">
        <v>0</v>
      </c>
      <c r="AC153">
        <v>0</v>
      </c>
      <c r="AD153">
        <v>0</v>
      </c>
      <c r="AE153">
        <v>1.82</v>
      </c>
      <c r="AF153">
        <v>0</v>
      </c>
      <c r="AG153">
        <v>0</v>
      </c>
      <c r="AH153">
        <v>0</v>
      </c>
      <c r="AI153">
        <v>1</v>
      </c>
      <c r="AJ153">
        <v>1</v>
      </c>
      <c r="AK153">
        <v>1</v>
      </c>
      <c r="AL153">
        <v>1</v>
      </c>
      <c r="AN153">
        <v>0</v>
      </c>
      <c r="AO153">
        <v>1</v>
      </c>
      <c r="AP153">
        <v>0</v>
      </c>
      <c r="AQ153">
        <v>0</v>
      </c>
      <c r="AR153">
        <v>0</v>
      </c>
      <c r="AS153" t="s">
        <v>6</v>
      </c>
      <c r="AT153">
        <v>0.1</v>
      </c>
      <c r="AU153" t="s">
        <v>6</v>
      </c>
      <c r="AV153">
        <v>0</v>
      </c>
      <c r="AW153">
        <v>2</v>
      </c>
      <c r="AX153">
        <v>16688155</v>
      </c>
      <c r="AY153">
        <v>1</v>
      </c>
      <c r="AZ153">
        <v>0</v>
      </c>
      <c r="BA153">
        <v>141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X153">
        <f>Y153*Source!I94</f>
        <v>3.4999999999999996E-2</v>
      </c>
      <c r="CY153">
        <f>AA153</f>
        <v>1.82</v>
      </c>
      <c r="CZ153">
        <f>AE153</f>
        <v>1.82</v>
      </c>
      <c r="DA153">
        <f>AI153</f>
        <v>1</v>
      </c>
      <c r="DB153">
        <v>0</v>
      </c>
    </row>
    <row r="154" spans="1:106" x14ac:dyDescent="0.2">
      <c r="A154">
        <f>ROW(Source!A94)</f>
        <v>94</v>
      </c>
      <c r="B154">
        <v>16687810</v>
      </c>
      <c r="C154">
        <v>16688150</v>
      </c>
      <c r="D154">
        <v>15203211</v>
      </c>
      <c r="E154">
        <v>1</v>
      </c>
      <c r="F154">
        <v>1</v>
      </c>
      <c r="G154">
        <v>1</v>
      </c>
      <c r="H154">
        <v>3</v>
      </c>
      <c r="I154" t="s">
        <v>49</v>
      </c>
      <c r="J154" t="s">
        <v>52</v>
      </c>
      <c r="K154" t="s">
        <v>50</v>
      </c>
      <c r="L154">
        <v>1346</v>
      </c>
      <c r="N154">
        <v>1009</v>
      </c>
      <c r="O154" t="s">
        <v>51</v>
      </c>
      <c r="P154" t="s">
        <v>51</v>
      </c>
      <c r="Q154">
        <v>1</v>
      </c>
      <c r="W154">
        <v>0</v>
      </c>
      <c r="X154">
        <v>1453462043</v>
      </c>
      <c r="Y154">
        <v>13</v>
      </c>
      <c r="AA154">
        <v>15.09</v>
      </c>
      <c r="AB154">
        <v>0</v>
      </c>
      <c r="AC154">
        <v>0</v>
      </c>
      <c r="AD154">
        <v>0</v>
      </c>
      <c r="AE154">
        <v>15.09</v>
      </c>
      <c r="AF154">
        <v>0</v>
      </c>
      <c r="AG154">
        <v>0</v>
      </c>
      <c r="AH154">
        <v>0</v>
      </c>
      <c r="AI154">
        <v>1</v>
      </c>
      <c r="AJ154">
        <v>1</v>
      </c>
      <c r="AK154">
        <v>1</v>
      </c>
      <c r="AL154">
        <v>1</v>
      </c>
      <c r="AN154">
        <v>0</v>
      </c>
      <c r="AO154">
        <v>0</v>
      </c>
      <c r="AP154">
        <v>0</v>
      </c>
      <c r="AQ154">
        <v>0</v>
      </c>
      <c r="AR154">
        <v>0</v>
      </c>
      <c r="AS154" t="s">
        <v>6</v>
      </c>
      <c r="AT154">
        <v>13</v>
      </c>
      <c r="AU154" t="s">
        <v>6</v>
      </c>
      <c r="AV154">
        <v>0</v>
      </c>
      <c r="AW154">
        <v>1</v>
      </c>
      <c r="AX154">
        <v>-1</v>
      </c>
      <c r="AY154">
        <v>0</v>
      </c>
      <c r="AZ154">
        <v>0</v>
      </c>
      <c r="BA154" t="s">
        <v>6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X154">
        <f>Y154*Source!I94</f>
        <v>4.55</v>
      </c>
      <c r="CY154">
        <f>AA154</f>
        <v>15.09</v>
      </c>
      <c r="CZ154">
        <f>AE154</f>
        <v>15.09</v>
      </c>
      <c r="DA154">
        <f>AI154</f>
        <v>1</v>
      </c>
      <c r="DB154">
        <v>0</v>
      </c>
    </row>
    <row r="155" spans="1:106" x14ac:dyDescent="0.2">
      <c r="A155">
        <f>ROW(Source!A94)</f>
        <v>94</v>
      </c>
      <c r="B155">
        <v>16687810</v>
      </c>
      <c r="C155">
        <v>16688150</v>
      </c>
      <c r="D155">
        <v>15162572</v>
      </c>
      <c r="E155">
        <v>17</v>
      </c>
      <c r="F155">
        <v>1</v>
      </c>
      <c r="G155">
        <v>1</v>
      </c>
      <c r="H155">
        <v>3</v>
      </c>
      <c r="I155" t="s">
        <v>159</v>
      </c>
      <c r="J155" t="s">
        <v>6</v>
      </c>
      <c r="K155" t="s">
        <v>160</v>
      </c>
      <c r="L155">
        <v>1348</v>
      </c>
      <c r="N155">
        <v>1009</v>
      </c>
      <c r="O155" t="s">
        <v>46</v>
      </c>
      <c r="P155" t="s">
        <v>46</v>
      </c>
      <c r="Q155">
        <v>1000</v>
      </c>
      <c r="W155">
        <v>0</v>
      </c>
      <c r="X155">
        <v>-1212923053</v>
      </c>
      <c r="Y155">
        <v>1.2999999999999999E-2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1</v>
      </c>
      <c r="AJ155">
        <v>1</v>
      </c>
      <c r="AK155">
        <v>1</v>
      </c>
      <c r="AL155">
        <v>1</v>
      </c>
      <c r="AN155">
        <v>0</v>
      </c>
      <c r="AO155">
        <v>0</v>
      </c>
      <c r="AP155">
        <v>0</v>
      </c>
      <c r="AQ155">
        <v>0</v>
      </c>
      <c r="AR155">
        <v>0</v>
      </c>
      <c r="AS155" t="s">
        <v>6</v>
      </c>
      <c r="AT155">
        <v>1.2999999999999999E-2</v>
      </c>
      <c r="AU155" t="s">
        <v>6</v>
      </c>
      <c r="AV155">
        <v>0</v>
      </c>
      <c r="AW155">
        <v>2</v>
      </c>
      <c r="AX155">
        <v>16688156</v>
      </c>
      <c r="AY155">
        <v>1</v>
      </c>
      <c r="AZ155">
        <v>0</v>
      </c>
      <c r="BA155">
        <v>142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X155">
        <f>Y155*Source!I94</f>
        <v>4.5499999999999994E-3</v>
      </c>
      <c r="CY155">
        <f>AA155</f>
        <v>0</v>
      </c>
      <c r="CZ155">
        <f>AE155</f>
        <v>0</v>
      </c>
      <c r="DA155">
        <f>AI155</f>
        <v>1</v>
      </c>
      <c r="DB155">
        <v>0</v>
      </c>
    </row>
    <row r="156" spans="1:106" x14ac:dyDescent="0.2">
      <c r="A156">
        <f>ROW(Source!A95)</f>
        <v>95</v>
      </c>
      <c r="B156">
        <v>16687824</v>
      </c>
      <c r="C156">
        <v>16688150</v>
      </c>
      <c r="D156">
        <v>15436556</v>
      </c>
      <c r="E156">
        <v>1</v>
      </c>
      <c r="F156">
        <v>1</v>
      </c>
      <c r="G156">
        <v>1</v>
      </c>
      <c r="H156">
        <v>1</v>
      </c>
      <c r="I156" t="s">
        <v>536</v>
      </c>
      <c r="J156" t="s">
        <v>6</v>
      </c>
      <c r="K156" t="s">
        <v>537</v>
      </c>
      <c r="L156">
        <v>1191</v>
      </c>
      <c r="N156">
        <v>1013</v>
      </c>
      <c r="O156" t="s">
        <v>466</v>
      </c>
      <c r="P156" t="s">
        <v>466</v>
      </c>
      <c r="Q156">
        <v>1</v>
      </c>
      <c r="W156">
        <v>0</v>
      </c>
      <c r="X156">
        <v>1069510174</v>
      </c>
      <c r="Y156">
        <v>7.5324999999999989</v>
      </c>
      <c r="AA156">
        <v>0</v>
      </c>
      <c r="AB156">
        <v>0</v>
      </c>
      <c r="AC156">
        <v>0</v>
      </c>
      <c r="AD156">
        <v>68.59</v>
      </c>
      <c r="AE156">
        <v>0</v>
      </c>
      <c r="AF156">
        <v>0</v>
      </c>
      <c r="AG156">
        <v>0</v>
      </c>
      <c r="AH156">
        <v>9.6199999999999992</v>
      </c>
      <c r="AI156">
        <v>1</v>
      </c>
      <c r="AJ156">
        <v>1</v>
      </c>
      <c r="AK156">
        <v>1</v>
      </c>
      <c r="AL156">
        <v>7.13</v>
      </c>
      <c r="AN156">
        <v>0</v>
      </c>
      <c r="AO156">
        <v>1</v>
      </c>
      <c r="AP156">
        <v>1</v>
      </c>
      <c r="AQ156">
        <v>0</v>
      </c>
      <c r="AR156">
        <v>0</v>
      </c>
      <c r="AS156" t="s">
        <v>6</v>
      </c>
      <c r="AT156">
        <v>6.55</v>
      </c>
      <c r="AU156" t="s">
        <v>69</v>
      </c>
      <c r="AV156">
        <v>1</v>
      </c>
      <c r="AW156">
        <v>2</v>
      </c>
      <c r="AX156">
        <v>16688151</v>
      </c>
      <c r="AY156">
        <v>1</v>
      </c>
      <c r="AZ156">
        <v>0</v>
      </c>
      <c r="BA156">
        <v>143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X156">
        <f>Y156*Source!I95</f>
        <v>2.6363749999999992</v>
      </c>
      <c r="CY156">
        <f>AD156</f>
        <v>68.59</v>
      </c>
      <c r="CZ156">
        <f>AH156</f>
        <v>9.6199999999999992</v>
      </c>
      <c r="DA156">
        <f>AL156</f>
        <v>7.13</v>
      </c>
      <c r="DB156">
        <v>0</v>
      </c>
    </row>
    <row r="157" spans="1:106" x14ac:dyDescent="0.2">
      <c r="A157">
        <f>ROW(Source!A95)</f>
        <v>95</v>
      </c>
      <c r="B157">
        <v>16687824</v>
      </c>
      <c r="C157">
        <v>16688150</v>
      </c>
      <c r="D157">
        <v>15430395</v>
      </c>
      <c r="E157">
        <v>1</v>
      </c>
      <c r="F157">
        <v>1</v>
      </c>
      <c r="G157">
        <v>1</v>
      </c>
      <c r="H157">
        <v>1</v>
      </c>
      <c r="I157" t="s">
        <v>467</v>
      </c>
      <c r="J157" t="s">
        <v>6</v>
      </c>
      <c r="K157" t="s">
        <v>468</v>
      </c>
      <c r="L157">
        <v>1191</v>
      </c>
      <c r="N157">
        <v>1013</v>
      </c>
      <c r="O157" t="s">
        <v>466</v>
      </c>
      <c r="P157" t="s">
        <v>466</v>
      </c>
      <c r="Q157">
        <v>1</v>
      </c>
      <c r="W157">
        <v>0</v>
      </c>
      <c r="X157">
        <v>-1417349443</v>
      </c>
      <c r="Y157">
        <v>0.02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1</v>
      </c>
      <c r="AJ157">
        <v>1</v>
      </c>
      <c r="AK157">
        <v>7.13</v>
      </c>
      <c r="AL157">
        <v>1</v>
      </c>
      <c r="AN157">
        <v>0</v>
      </c>
      <c r="AO157">
        <v>1</v>
      </c>
      <c r="AP157">
        <v>0</v>
      </c>
      <c r="AQ157">
        <v>0</v>
      </c>
      <c r="AR157">
        <v>0</v>
      </c>
      <c r="AS157" t="s">
        <v>6</v>
      </c>
      <c r="AT157">
        <v>0.02</v>
      </c>
      <c r="AU157" t="s">
        <v>6</v>
      </c>
      <c r="AV157">
        <v>2</v>
      </c>
      <c r="AW157">
        <v>2</v>
      </c>
      <c r="AX157">
        <v>16688152</v>
      </c>
      <c r="AY157">
        <v>1</v>
      </c>
      <c r="AZ157">
        <v>2048</v>
      </c>
      <c r="BA157">
        <v>144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X157">
        <f>Y157*Source!I95</f>
        <v>6.9999999999999993E-3</v>
      </c>
      <c r="CY157">
        <f>AD157</f>
        <v>0</v>
      </c>
      <c r="CZ157">
        <f>AH157</f>
        <v>0</v>
      </c>
      <c r="DA157">
        <f>AL157</f>
        <v>1</v>
      </c>
      <c r="DB157">
        <v>0</v>
      </c>
    </row>
    <row r="158" spans="1:106" x14ac:dyDescent="0.2">
      <c r="A158">
        <f>ROW(Source!A95)</f>
        <v>95</v>
      </c>
      <c r="B158">
        <v>16687824</v>
      </c>
      <c r="C158">
        <v>16688150</v>
      </c>
      <c r="D158">
        <v>15247974</v>
      </c>
      <c r="E158">
        <v>1</v>
      </c>
      <c r="F158">
        <v>1</v>
      </c>
      <c r="G158">
        <v>1</v>
      </c>
      <c r="H158">
        <v>2</v>
      </c>
      <c r="I158" t="s">
        <v>469</v>
      </c>
      <c r="J158" t="s">
        <v>470</v>
      </c>
      <c r="K158" t="s">
        <v>471</v>
      </c>
      <c r="L158">
        <v>1368</v>
      </c>
      <c r="N158">
        <v>1011</v>
      </c>
      <c r="O158" t="s">
        <v>472</v>
      </c>
      <c r="P158" t="s">
        <v>472</v>
      </c>
      <c r="Q158">
        <v>1</v>
      </c>
      <c r="W158">
        <v>0</v>
      </c>
      <c r="X158">
        <v>1188625873</v>
      </c>
      <c r="Y158">
        <v>1.2500000000000001E-2</v>
      </c>
      <c r="AA158">
        <v>0</v>
      </c>
      <c r="AB158">
        <v>222.88</v>
      </c>
      <c r="AC158">
        <v>13.5</v>
      </c>
      <c r="AD158">
        <v>0</v>
      </c>
      <c r="AE158">
        <v>0</v>
      </c>
      <c r="AF158">
        <v>31.26</v>
      </c>
      <c r="AG158">
        <v>13.5</v>
      </c>
      <c r="AH158">
        <v>0</v>
      </c>
      <c r="AI158">
        <v>1</v>
      </c>
      <c r="AJ158">
        <v>7.13</v>
      </c>
      <c r="AK158">
        <v>1</v>
      </c>
      <c r="AL158">
        <v>1</v>
      </c>
      <c r="AN158">
        <v>0</v>
      </c>
      <c r="AO158">
        <v>1</v>
      </c>
      <c r="AP158">
        <v>1</v>
      </c>
      <c r="AQ158">
        <v>0</v>
      </c>
      <c r="AR158">
        <v>0</v>
      </c>
      <c r="AS158" t="s">
        <v>6</v>
      </c>
      <c r="AT158">
        <v>0.01</v>
      </c>
      <c r="AU158" t="s">
        <v>68</v>
      </c>
      <c r="AV158">
        <v>0</v>
      </c>
      <c r="AW158">
        <v>2</v>
      </c>
      <c r="AX158">
        <v>16688153</v>
      </c>
      <c r="AY158">
        <v>1</v>
      </c>
      <c r="AZ158">
        <v>0</v>
      </c>
      <c r="BA158">
        <v>145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X158">
        <f>Y158*Source!I95</f>
        <v>4.3749999999999995E-3</v>
      </c>
      <c r="CY158">
        <f>AB158</f>
        <v>222.88</v>
      </c>
      <c r="CZ158">
        <f>AF158</f>
        <v>31.26</v>
      </c>
      <c r="DA158">
        <f>AJ158</f>
        <v>7.13</v>
      </c>
      <c r="DB158">
        <v>0</v>
      </c>
    </row>
    <row r="159" spans="1:106" x14ac:dyDescent="0.2">
      <c r="A159">
        <f>ROW(Source!A95)</f>
        <v>95</v>
      </c>
      <c r="B159">
        <v>16687824</v>
      </c>
      <c r="C159">
        <v>16688150</v>
      </c>
      <c r="D159">
        <v>15249073</v>
      </c>
      <c r="E159">
        <v>1</v>
      </c>
      <c r="F159">
        <v>1</v>
      </c>
      <c r="G159">
        <v>1</v>
      </c>
      <c r="H159">
        <v>2</v>
      </c>
      <c r="I159" t="s">
        <v>482</v>
      </c>
      <c r="J159" t="s">
        <v>483</v>
      </c>
      <c r="K159" t="s">
        <v>484</v>
      </c>
      <c r="L159">
        <v>1368</v>
      </c>
      <c r="N159">
        <v>1011</v>
      </c>
      <c r="O159" t="s">
        <v>472</v>
      </c>
      <c r="P159" t="s">
        <v>472</v>
      </c>
      <c r="Q159">
        <v>1</v>
      </c>
      <c r="W159">
        <v>0</v>
      </c>
      <c r="X159">
        <v>1372534845</v>
      </c>
      <c r="Y159">
        <v>1.2500000000000001E-2</v>
      </c>
      <c r="AA159">
        <v>0</v>
      </c>
      <c r="AB159">
        <v>468.51</v>
      </c>
      <c r="AC159">
        <v>11.6</v>
      </c>
      <c r="AD159">
        <v>0</v>
      </c>
      <c r="AE159">
        <v>0</v>
      </c>
      <c r="AF159">
        <v>65.709999999999994</v>
      </c>
      <c r="AG159">
        <v>11.6</v>
      </c>
      <c r="AH159">
        <v>0</v>
      </c>
      <c r="AI159">
        <v>1</v>
      </c>
      <c r="AJ159">
        <v>7.13</v>
      </c>
      <c r="AK159">
        <v>1</v>
      </c>
      <c r="AL159">
        <v>1</v>
      </c>
      <c r="AN159">
        <v>0</v>
      </c>
      <c r="AO159">
        <v>1</v>
      </c>
      <c r="AP159">
        <v>1</v>
      </c>
      <c r="AQ159">
        <v>0</v>
      </c>
      <c r="AR159">
        <v>0</v>
      </c>
      <c r="AS159" t="s">
        <v>6</v>
      </c>
      <c r="AT159">
        <v>0.01</v>
      </c>
      <c r="AU159" t="s">
        <v>68</v>
      </c>
      <c r="AV159">
        <v>0</v>
      </c>
      <c r="AW159">
        <v>2</v>
      </c>
      <c r="AX159">
        <v>16688154</v>
      </c>
      <c r="AY159">
        <v>1</v>
      </c>
      <c r="AZ159">
        <v>0</v>
      </c>
      <c r="BA159">
        <v>146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X159">
        <f>Y159*Source!I95</f>
        <v>4.3749999999999995E-3</v>
      </c>
      <c r="CY159">
        <f>AB159</f>
        <v>468.51</v>
      </c>
      <c r="CZ159">
        <f>AF159</f>
        <v>65.709999999999994</v>
      </c>
      <c r="DA159">
        <f>AJ159</f>
        <v>7.13</v>
      </c>
      <c r="DB159">
        <v>0</v>
      </c>
    </row>
    <row r="160" spans="1:106" x14ac:dyDescent="0.2">
      <c r="A160">
        <f>ROW(Source!A95)</f>
        <v>95</v>
      </c>
      <c r="B160">
        <v>16687824</v>
      </c>
      <c r="C160">
        <v>16688150</v>
      </c>
      <c r="D160">
        <v>15171018</v>
      </c>
      <c r="E160">
        <v>1</v>
      </c>
      <c r="F160">
        <v>1</v>
      </c>
      <c r="G160">
        <v>1</v>
      </c>
      <c r="H160">
        <v>3</v>
      </c>
      <c r="I160" t="s">
        <v>493</v>
      </c>
      <c r="J160" t="s">
        <v>494</v>
      </c>
      <c r="K160" t="s">
        <v>495</v>
      </c>
      <c r="L160">
        <v>1346</v>
      </c>
      <c r="N160">
        <v>1009</v>
      </c>
      <c r="O160" t="s">
        <v>51</v>
      </c>
      <c r="P160" t="s">
        <v>51</v>
      </c>
      <c r="Q160">
        <v>1</v>
      </c>
      <c r="W160">
        <v>0</v>
      </c>
      <c r="X160">
        <v>813963326</v>
      </c>
      <c r="Y160">
        <v>0.1</v>
      </c>
      <c r="AA160">
        <v>12.98</v>
      </c>
      <c r="AB160">
        <v>0</v>
      </c>
      <c r="AC160">
        <v>0</v>
      </c>
      <c r="AD160">
        <v>0</v>
      </c>
      <c r="AE160">
        <v>1.82</v>
      </c>
      <c r="AF160">
        <v>0</v>
      </c>
      <c r="AG160">
        <v>0</v>
      </c>
      <c r="AH160">
        <v>0</v>
      </c>
      <c r="AI160">
        <v>7.13</v>
      </c>
      <c r="AJ160">
        <v>1</v>
      </c>
      <c r="AK160">
        <v>1</v>
      </c>
      <c r="AL160">
        <v>1</v>
      </c>
      <c r="AN160">
        <v>0</v>
      </c>
      <c r="AO160">
        <v>1</v>
      </c>
      <c r="AP160">
        <v>0</v>
      </c>
      <c r="AQ160">
        <v>0</v>
      </c>
      <c r="AR160">
        <v>0</v>
      </c>
      <c r="AS160" t="s">
        <v>6</v>
      </c>
      <c r="AT160">
        <v>0.1</v>
      </c>
      <c r="AU160" t="s">
        <v>6</v>
      </c>
      <c r="AV160">
        <v>0</v>
      </c>
      <c r="AW160">
        <v>2</v>
      </c>
      <c r="AX160">
        <v>16688155</v>
      </c>
      <c r="AY160">
        <v>1</v>
      </c>
      <c r="AZ160">
        <v>0</v>
      </c>
      <c r="BA160">
        <v>147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X160">
        <f>Y160*Source!I95</f>
        <v>3.4999999999999996E-2</v>
      </c>
      <c r="CY160">
        <f>AA160</f>
        <v>12.98</v>
      </c>
      <c r="CZ160">
        <f>AE160</f>
        <v>1.82</v>
      </c>
      <c r="DA160">
        <f>AI160</f>
        <v>7.13</v>
      </c>
      <c r="DB160">
        <v>0</v>
      </c>
    </row>
    <row r="161" spans="1:106" x14ac:dyDescent="0.2">
      <c r="A161">
        <f>ROW(Source!A95)</f>
        <v>95</v>
      </c>
      <c r="B161">
        <v>16687824</v>
      </c>
      <c r="C161">
        <v>16688150</v>
      </c>
      <c r="D161">
        <v>15203211</v>
      </c>
      <c r="E161">
        <v>1</v>
      </c>
      <c r="F161">
        <v>1</v>
      </c>
      <c r="G161">
        <v>1</v>
      </c>
      <c r="H161">
        <v>3</v>
      </c>
      <c r="I161" t="s">
        <v>49</v>
      </c>
      <c r="J161" t="s">
        <v>52</v>
      </c>
      <c r="K161" t="s">
        <v>50</v>
      </c>
      <c r="L161">
        <v>1346</v>
      </c>
      <c r="N161">
        <v>1009</v>
      </c>
      <c r="O161" t="s">
        <v>51</v>
      </c>
      <c r="P161" t="s">
        <v>51</v>
      </c>
      <c r="Q161">
        <v>1</v>
      </c>
      <c r="W161">
        <v>0</v>
      </c>
      <c r="X161">
        <v>1453462043</v>
      </c>
      <c r="Y161">
        <v>13</v>
      </c>
      <c r="AA161">
        <v>107.59</v>
      </c>
      <c r="AB161">
        <v>0</v>
      </c>
      <c r="AC161">
        <v>0</v>
      </c>
      <c r="AD161">
        <v>0</v>
      </c>
      <c r="AE161">
        <v>15.09</v>
      </c>
      <c r="AF161">
        <v>0</v>
      </c>
      <c r="AG161">
        <v>0</v>
      </c>
      <c r="AH161">
        <v>0</v>
      </c>
      <c r="AI161">
        <v>7.13</v>
      </c>
      <c r="AJ161">
        <v>1</v>
      </c>
      <c r="AK161">
        <v>1</v>
      </c>
      <c r="AL161">
        <v>1</v>
      </c>
      <c r="AN161">
        <v>0</v>
      </c>
      <c r="AO161">
        <v>0</v>
      </c>
      <c r="AP161">
        <v>0</v>
      </c>
      <c r="AQ161">
        <v>0</v>
      </c>
      <c r="AR161">
        <v>0</v>
      </c>
      <c r="AS161" t="s">
        <v>6</v>
      </c>
      <c r="AT161">
        <v>13</v>
      </c>
      <c r="AU161" t="s">
        <v>6</v>
      </c>
      <c r="AV161">
        <v>0</v>
      </c>
      <c r="AW161">
        <v>1</v>
      </c>
      <c r="AX161">
        <v>-1</v>
      </c>
      <c r="AY161">
        <v>0</v>
      </c>
      <c r="AZ161">
        <v>0</v>
      </c>
      <c r="BA161" t="s">
        <v>6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X161">
        <f>Y161*Source!I95</f>
        <v>4.55</v>
      </c>
      <c r="CY161">
        <f>AA161</f>
        <v>107.59</v>
      </c>
      <c r="CZ161">
        <f>AE161</f>
        <v>15.09</v>
      </c>
      <c r="DA161">
        <f>AI161</f>
        <v>7.13</v>
      </c>
      <c r="DB161">
        <v>0</v>
      </c>
    </row>
    <row r="162" spans="1:106" x14ac:dyDescent="0.2">
      <c r="A162">
        <f>ROW(Source!A95)</f>
        <v>95</v>
      </c>
      <c r="B162">
        <v>16687824</v>
      </c>
      <c r="C162">
        <v>16688150</v>
      </c>
      <c r="D162">
        <v>15162572</v>
      </c>
      <c r="E162">
        <v>17</v>
      </c>
      <c r="F162">
        <v>1</v>
      </c>
      <c r="G162">
        <v>1</v>
      </c>
      <c r="H162">
        <v>3</v>
      </c>
      <c r="I162" t="s">
        <v>159</v>
      </c>
      <c r="J162" t="s">
        <v>6</v>
      </c>
      <c r="K162" t="s">
        <v>160</v>
      </c>
      <c r="L162">
        <v>1348</v>
      </c>
      <c r="N162">
        <v>1009</v>
      </c>
      <c r="O162" t="s">
        <v>46</v>
      </c>
      <c r="P162" t="s">
        <v>46</v>
      </c>
      <c r="Q162">
        <v>1000</v>
      </c>
      <c r="W162">
        <v>0</v>
      </c>
      <c r="X162">
        <v>-1212923053</v>
      </c>
      <c r="Y162">
        <v>1.2999999999999999E-2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7.13</v>
      </c>
      <c r="AJ162">
        <v>1</v>
      </c>
      <c r="AK162">
        <v>1</v>
      </c>
      <c r="AL162">
        <v>1</v>
      </c>
      <c r="AN162">
        <v>0</v>
      </c>
      <c r="AO162">
        <v>0</v>
      </c>
      <c r="AP162">
        <v>0</v>
      </c>
      <c r="AQ162">
        <v>0</v>
      </c>
      <c r="AR162">
        <v>0</v>
      </c>
      <c r="AS162" t="s">
        <v>6</v>
      </c>
      <c r="AT162">
        <v>1.2999999999999999E-2</v>
      </c>
      <c r="AU162" t="s">
        <v>6</v>
      </c>
      <c r="AV162">
        <v>0</v>
      </c>
      <c r="AW162">
        <v>2</v>
      </c>
      <c r="AX162">
        <v>16688156</v>
      </c>
      <c r="AY162">
        <v>1</v>
      </c>
      <c r="AZ162">
        <v>0</v>
      </c>
      <c r="BA162">
        <v>148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X162">
        <f>Y162*Source!I95</f>
        <v>4.5499999999999994E-3</v>
      </c>
      <c r="CY162">
        <f>AA162</f>
        <v>0</v>
      </c>
      <c r="CZ162">
        <f>AE162</f>
        <v>0</v>
      </c>
      <c r="DA162">
        <f>AI162</f>
        <v>7.13</v>
      </c>
      <c r="DB162">
        <v>0</v>
      </c>
    </row>
    <row r="163" spans="1:106" x14ac:dyDescent="0.2">
      <c r="A163">
        <f>ROW(Source!A100)</f>
        <v>100</v>
      </c>
      <c r="B163">
        <v>16687810</v>
      </c>
      <c r="C163">
        <v>16688158</v>
      </c>
      <c r="D163">
        <v>15436556</v>
      </c>
      <c r="E163">
        <v>1</v>
      </c>
      <c r="F163">
        <v>1</v>
      </c>
      <c r="G163">
        <v>1</v>
      </c>
      <c r="H163">
        <v>1</v>
      </c>
      <c r="I163" t="s">
        <v>536</v>
      </c>
      <c r="J163" t="s">
        <v>6</v>
      </c>
      <c r="K163" t="s">
        <v>537</v>
      </c>
      <c r="L163">
        <v>1191</v>
      </c>
      <c r="N163">
        <v>1013</v>
      </c>
      <c r="O163" t="s">
        <v>466</v>
      </c>
      <c r="P163" t="s">
        <v>466</v>
      </c>
      <c r="Q163">
        <v>1</v>
      </c>
      <c r="W163">
        <v>0</v>
      </c>
      <c r="X163">
        <v>1069510174</v>
      </c>
      <c r="Y163">
        <v>9.3149999999999995</v>
      </c>
      <c r="AA163">
        <v>0</v>
      </c>
      <c r="AB163">
        <v>0</v>
      </c>
      <c r="AC163">
        <v>0</v>
      </c>
      <c r="AD163">
        <v>9.6199999999999992</v>
      </c>
      <c r="AE163">
        <v>0</v>
      </c>
      <c r="AF163">
        <v>0</v>
      </c>
      <c r="AG163">
        <v>0</v>
      </c>
      <c r="AH163">
        <v>9.6199999999999992</v>
      </c>
      <c r="AI163">
        <v>1</v>
      </c>
      <c r="AJ163">
        <v>1</v>
      </c>
      <c r="AK163">
        <v>1</v>
      </c>
      <c r="AL163">
        <v>1</v>
      </c>
      <c r="AN163">
        <v>0</v>
      </c>
      <c r="AO163">
        <v>1</v>
      </c>
      <c r="AP163">
        <v>1</v>
      </c>
      <c r="AQ163">
        <v>0</v>
      </c>
      <c r="AR163">
        <v>0</v>
      </c>
      <c r="AS163" t="s">
        <v>6</v>
      </c>
      <c r="AT163">
        <v>8.1</v>
      </c>
      <c r="AU163" t="s">
        <v>69</v>
      </c>
      <c r="AV163">
        <v>1</v>
      </c>
      <c r="AW163">
        <v>2</v>
      </c>
      <c r="AX163">
        <v>16688159</v>
      </c>
      <c r="AY163">
        <v>1</v>
      </c>
      <c r="AZ163">
        <v>0</v>
      </c>
      <c r="BA163">
        <v>149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X163">
        <f>Y163*Source!I100</f>
        <v>1.58355</v>
      </c>
      <c r="CY163">
        <f>AD163</f>
        <v>9.6199999999999992</v>
      </c>
      <c r="CZ163">
        <f>AH163</f>
        <v>9.6199999999999992</v>
      </c>
      <c r="DA163">
        <f>AL163</f>
        <v>1</v>
      </c>
      <c r="DB163">
        <v>0</v>
      </c>
    </row>
    <row r="164" spans="1:106" x14ac:dyDescent="0.2">
      <c r="A164">
        <f>ROW(Source!A100)</f>
        <v>100</v>
      </c>
      <c r="B164">
        <v>16687810</v>
      </c>
      <c r="C164">
        <v>16688158</v>
      </c>
      <c r="D164">
        <v>15430395</v>
      </c>
      <c r="E164">
        <v>1</v>
      </c>
      <c r="F164">
        <v>1</v>
      </c>
      <c r="G164">
        <v>1</v>
      </c>
      <c r="H164">
        <v>1</v>
      </c>
      <c r="I164" t="s">
        <v>467</v>
      </c>
      <c r="J164" t="s">
        <v>6</v>
      </c>
      <c r="K164" t="s">
        <v>468</v>
      </c>
      <c r="L164">
        <v>1191</v>
      </c>
      <c r="N164">
        <v>1013</v>
      </c>
      <c r="O164" t="s">
        <v>466</v>
      </c>
      <c r="P164" t="s">
        <v>466</v>
      </c>
      <c r="Q164">
        <v>1</v>
      </c>
      <c r="W164">
        <v>0</v>
      </c>
      <c r="X164">
        <v>-1417349443</v>
      </c>
      <c r="Y164">
        <v>0.02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1</v>
      </c>
      <c r="AJ164">
        <v>1</v>
      </c>
      <c r="AK164">
        <v>1</v>
      </c>
      <c r="AL164">
        <v>1</v>
      </c>
      <c r="AN164">
        <v>0</v>
      </c>
      <c r="AO164">
        <v>1</v>
      </c>
      <c r="AP164">
        <v>0</v>
      </c>
      <c r="AQ164">
        <v>0</v>
      </c>
      <c r="AR164">
        <v>0</v>
      </c>
      <c r="AS164" t="s">
        <v>6</v>
      </c>
      <c r="AT164">
        <v>0.02</v>
      </c>
      <c r="AU164" t="s">
        <v>6</v>
      </c>
      <c r="AV164">
        <v>2</v>
      </c>
      <c r="AW164">
        <v>2</v>
      </c>
      <c r="AX164">
        <v>16688160</v>
      </c>
      <c r="AY164">
        <v>1</v>
      </c>
      <c r="AZ164">
        <v>2048</v>
      </c>
      <c r="BA164">
        <v>150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X164">
        <f>Y164*Source!I100</f>
        <v>3.4000000000000002E-3</v>
      </c>
      <c r="CY164">
        <f>AD164</f>
        <v>0</v>
      </c>
      <c r="CZ164">
        <f>AH164</f>
        <v>0</v>
      </c>
      <c r="DA164">
        <f>AL164</f>
        <v>1</v>
      </c>
      <c r="DB164">
        <v>0</v>
      </c>
    </row>
    <row r="165" spans="1:106" x14ac:dyDescent="0.2">
      <c r="A165">
        <f>ROW(Source!A100)</f>
        <v>100</v>
      </c>
      <c r="B165">
        <v>16687810</v>
      </c>
      <c r="C165">
        <v>16688158</v>
      </c>
      <c r="D165">
        <v>15247974</v>
      </c>
      <c r="E165">
        <v>1</v>
      </c>
      <c r="F165">
        <v>1</v>
      </c>
      <c r="G165">
        <v>1</v>
      </c>
      <c r="H165">
        <v>2</v>
      </c>
      <c r="I165" t="s">
        <v>469</v>
      </c>
      <c r="J165" t="s">
        <v>470</v>
      </c>
      <c r="K165" t="s">
        <v>471</v>
      </c>
      <c r="L165">
        <v>1368</v>
      </c>
      <c r="N165">
        <v>1011</v>
      </c>
      <c r="O165" t="s">
        <v>472</v>
      </c>
      <c r="P165" t="s">
        <v>472</v>
      </c>
      <c r="Q165">
        <v>1</v>
      </c>
      <c r="W165">
        <v>0</v>
      </c>
      <c r="X165">
        <v>1188625873</v>
      </c>
      <c r="Y165">
        <v>1.2500000000000001E-2</v>
      </c>
      <c r="AA165">
        <v>0</v>
      </c>
      <c r="AB165">
        <v>31.26</v>
      </c>
      <c r="AC165">
        <v>13.5</v>
      </c>
      <c r="AD165">
        <v>0</v>
      </c>
      <c r="AE165">
        <v>0</v>
      </c>
      <c r="AF165">
        <v>31.26</v>
      </c>
      <c r="AG165">
        <v>13.5</v>
      </c>
      <c r="AH165">
        <v>0</v>
      </c>
      <c r="AI165">
        <v>1</v>
      </c>
      <c r="AJ165">
        <v>1</v>
      </c>
      <c r="AK165">
        <v>1</v>
      </c>
      <c r="AL165">
        <v>1</v>
      </c>
      <c r="AN165">
        <v>0</v>
      </c>
      <c r="AO165">
        <v>1</v>
      </c>
      <c r="AP165">
        <v>1</v>
      </c>
      <c r="AQ165">
        <v>0</v>
      </c>
      <c r="AR165">
        <v>0</v>
      </c>
      <c r="AS165" t="s">
        <v>6</v>
      </c>
      <c r="AT165">
        <v>0.01</v>
      </c>
      <c r="AU165" t="s">
        <v>68</v>
      </c>
      <c r="AV165">
        <v>0</v>
      </c>
      <c r="AW165">
        <v>2</v>
      </c>
      <c r="AX165">
        <v>16688161</v>
      </c>
      <c r="AY165">
        <v>1</v>
      </c>
      <c r="AZ165">
        <v>0</v>
      </c>
      <c r="BA165">
        <v>151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X165">
        <f>Y165*Source!I100</f>
        <v>2.1250000000000002E-3</v>
      </c>
      <c r="CY165">
        <f>AB165</f>
        <v>31.26</v>
      </c>
      <c r="CZ165">
        <f>AF165</f>
        <v>31.26</v>
      </c>
      <c r="DA165">
        <f>AJ165</f>
        <v>1</v>
      </c>
      <c r="DB165">
        <v>0</v>
      </c>
    </row>
    <row r="166" spans="1:106" x14ac:dyDescent="0.2">
      <c r="A166">
        <f>ROW(Source!A100)</f>
        <v>100</v>
      </c>
      <c r="B166">
        <v>16687810</v>
      </c>
      <c r="C166">
        <v>16688158</v>
      </c>
      <c r="D166">
        <v>15249073</v>
      </c>
      <c r="E166">
        <v>1</v>
      </c>
      <c r="F166">
        <v>1</v>
      </c>
      <c r="G166">
        <v>1</v>
      </c>
      <c r="H166">
        <v>2</v>
      </c>
      <c r="I166" t="s">
        <v>482</v>
      </c>
      <c r="J166" t="s">
        <v>483</v>
      </c>
      <c r="K166" t="s">
        <v>484</v>
      </c>
      <c r="L166">
        <v>1368</v>
      </c>
      <c r="N166">
        <v>1011</v>
      </c>
      <c r="O166" t="s">
        <v>472</v>
      </c>
      <c r="P166" t="s">
        <v>472</v>
      </c>
      <c r="Q166">
        <v>1</v>
      </c>
      <c r="W166">
        <v>0</v>
      </c>
      <c r="X166">
        <v>1372534845</v>
      </c>
      <c r="Y166">
        <v>1.2500000000000001E-2</v>
      </c>
      <c r="AA166">
        <v>0</v>
      </c>
      <c r="AB166">
        <v>65.709999999999994</v>
      </c>
      <c r="AC166">
        <v>11.6</v>
      </c>
      <c r="AD166">
        <v>0</v>
      </c>
      <c r="AE166">
        <v>0</v>
      </c>
      <c r="AF166">
        <v>65.709999999999994</v>
      </c>
      <c r="AG166">
        <v>11.6</v>
      </c>
      <c r="AH166">
        <v>0</v>
      </c>
      <c r="AI166">
        <v>1</v>
      </c>
      <c r="AJ166">
        <v>1</v>
      </c>
      <c r="AK166">
        <v>1</v>
      </c>
      <c r="AL166">
        <v>1</v>
      </c>
      <c r="AN166">
        <v>0</v>
      </c>
      <c r="AO166">
        <v>1</v>
      </c>
      <c r="AP166">
        <v>1</v>
      </c>
      <c r="AQ166">
        <v>0</v>
      </c>
      <c r="AR166">
        <v>0</v>
      </c>
      <c r="AS166" t="s">
        <v>6</v>
      </c>
      <c r="AT166">
        <v>0.01</v>
      </c>
      <c r="AU166" t="s">
        <v>68</v>
      </c>
      <c r="AV166">
        <v>0</v>
      </c>
      <c r="AW166">
        <v>2</v>
      </c>
      <c r="AX166">
        <v>16688162</v>
      </c>
      <c r="AY166">
        <v>1</v>
      </c>
      <c r="AZ166">
        <v>0</v>
      </c>
      <c r="BA166">
        <v>152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X166">
        <f>Y166*Source!I100</f>
        <v>2.1250000000000002E-3</v>
      </c>
      <c r="CY166">
        <f>AB166</f>
        <v>65.709999999999994</v>
      </c>
      <c r="CZ166">
        <f>AF166</f>
        <v>65.709999999999994</v>
      </c>
      <c r="DA166">
        <f>AJ166</f>
        <v>1</v>
      </c>
      <c r="DB166">
        <v>0</v>
      </c>
    </row>
    <row r="167" spans="1:106" x14ac:dyDescent="0.2">
      <c r="A167">
        <f>ROW(Source!A100)</f>
        <v>100</v>
      </c>
      <c r="B167">
        <v>16687810</v>
      </c>
      <c r="C167">
        <v>16688158</v>
      </c>
      <c r="D167">
        <v>15171018</v>
      </c>
      <c r="E167">
        <v>1</v>
      </c>
      <c r="F167">
        <v>1</v>
      </c>
      <c r="G167">
        <v>1</v>
      </c>
      <c r="H167">
        <v>3</v>
      </c>
      <c r="I167" t="s">
        <v>493</v>
      </c>
      <c r="J167" t="s">
        <v>494</v>
      </c>
      <c r="K167" t="s">
        <v>495</v>
      </c>
      <c r="L167">
        <v>1346</v>
      </c>
      <c r="N167">
        <v>1009</v>
      </c>
      <c r="O167" t="s">
        <v>51</v>
      </c>
      <c r="P167" t="s">
        <v>51</v>
      </c>
      <c r="Q167">
        <v>1</v>
      </c>
      <c r="W167">
        <v>0</v>
      </c>
      <c r="X167">
        <v>813963326</v>
      </c>
      <c r="Y167">
        <v>0.1</v>
      </c>
      <c r="AA167">
        <v>1.82</v>
      </c>
      <c r="AB167">
        <v>0</v>
      </c>
      <c r="AC167">
        <v>0</v>
      </c>
      <c r="AD167">
        <v>0</v>
      </c>
      <c r="AE167">
        <v>1.82</v>
      </c>
      <c r="AF167">
        <v>0</v>
      </c>
      <c r="AG167">
        <v>0</v>
      </c>
      <c r="AH167">
        <v>0</v>
      </c>
      <c r="AI167">
        <v>1</v>
      </c>
      <c r="AJ167">
        <v>1</v>
      </c>
      <c r="AK167">
        <v>1</v>
      </c>
      <c r="AL167">
        <v>1</v>
      </c>
      <c r="AN167">
        <v>0</v>
      </c>
      <c r="AO167">
        <v>1</v>
      </c>
      <c r="AP167">
        <v>0</v>
      </c>
      <c r="AQ167">
        <v>0</v>
      </c>
      <c r="AR167">
        <v>0</v>
      </c>
      <c r="AS167" t="s">
        <v>6</v>
      </c>
      <c r="AT167">
        <v>0.1</v>
      </c>
      <c r="AU167" t="s">
        <v>6</v>
      </c>
      <c r="AV167">
        <v>0</v>
      </c>
      <c r="AW167">
        <v>2</v>
      </c>
      <c r="AX167">
        <v>16688163</v>
      </c>
      <c r="AY167">
        <v>1</v>
      </c>
      <c r="AZ167">
        <v>0</v>
      </c>
      <c r="BA167">
        <v>153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X167">
        <f>Y167*Source!I100</f>
        <v>1.7000000000000001E-2</v>
      </c>
      <c r="CY167">
        <f>AA167</f>
        <v>1.82</v>
      </c>
      <c r="CZ167">
        <f>AE167</f>
        <v>1.82</v>
      </c>
      <c r="DA167">
        <f>AI167</f>
        <v>1</v>
      </c>
      <c r="DB167">
        <v>0</v>
      </c>
    </row>
    <row r="168" spans="1:106" x14ac:dyDescent="0.2">
      <c r="A168">
        <f>ROW(Source!A100)</f>
        <v>100</v>
      </c>
      <c r="B168">
        <v>16687810</v>
      </c>
      <c r="C168">
        <v>16688158</v>
      </c>
      <c r="D168">
        <v>15203211</v>
      </c>
      <c r="E168">
        <v>1</v>
      </c>
      <c r="F168">
        <v>1</v>
      </c>
      <c r="G168">
        <v>1</v>
      </c>
      <c r="H168">
        <v>3</v>
      </c>
      <c r="I168" t="s">
        <v>49</v>
      </c>
      <c r="J168" t="s">
        <v>52</v>
      </c>
      <c r="K168" t="s">
        <v>50</v>
      </c>
      <c r="L168">
        <v>1346</v>
      </c>
      <c r="N168">
        <v>1009</v>
      </c>
      <c r="O168" t="s">
        <v>51</v>
      </c>
      <c r="P168" t="s">
        <v>51</v>
      </c>
      <c r="Q168">
        <v>1</v>
      </c>
      <c r="W168">
        <v>0</v>
      </c>
      <c r="X168">
        <v>1453462043</v>
      </c>
      <c r="Y168">
        <v>13</v>
      </c>
      <c r="AA168">
        <v>15.09</v>
      </c>
      <c r="AB168">
        <v>0</v>
      </c>
      <c r="AC168">
        <v>0</v>
      </c>
      <c r="AD168">
        <v>0</v>
      </c>
      <c r="AE168">
        <v>15.09</v>
      </c>
      <c r="AF168">
        <v>0</v>
      </c>
      <c r="AG168">
        <v>0</v>
      </c>
      <c r="AH168">
        <v>0</v>
      </c>
      <c r="AI168">
        <v>1</v>
      </c>
      <c r="AJ168">
        <v>1</v>
      </c>
      <c r="AK168">
        <v>1</v>
      </c>
      <c r="AL168">
        <v>1</v>
      </c>
      <c r="AN168">
        <v>0</v>
      </c>
      <c r="AO168">
        <v>0</v>
      </c>
      <c r="AP168">
        <v>0</v>
      </c>
      <c r="AQ168">
        <v>0</v>
      </c>
      <c r="AR168">
        <v>0</v>
      </c>
      <c r="AS168" t="s">
        <v>6</v>
      </c>
      <c r="AT168">
        <v>13</v>
      </c>
      <c r="AU168" t="s">
        <v>6</v>
      </c>
      <c r="AV168">
        <v>0</v>
      </c>
      <c r="AW168">
        <v>1</v>
      </c>
      <c r="AX168">
        <v>-1</v>
      </c>
      <c r="AY168">
        <v>0</v>
      </c>
      <c r="AZ168">
        <v>0</v>
      </c>
      <c r="BA168" t="s">
        <v>6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X168">
        <f>Y168*Source!I100</f>
        <v>2.21</v>
      </c>
      <c r="CY168">
        <f>AA168</f>
        <v>15.09</v>
      </c>
      <c r="CZ168">
        <f>AE168</f>
        <v>15.09</v>
      </c>
      <c r="DA168">
        <f>AI168</f>
        <v>1</v>
      </c>
      <c r="DB168">
        <v>0</v>
      </c>
    </row>
    <row r="169" spans="1:106" x14ac:dyDescent="0.2">
      <c r="A169">
        <f>ROW(Source!A100)</f>
        <v>100</v>
      </c>
      <c r="B169">
        <v>16687810</v>
      </c>
      <c r="C169">
        <v>16688158</v>
      </c>
      <c r="D169">
        <v>15162572</v>
      </c>
      <c r="E169">
        <v>17</v>
      </c>
      <c r="F169">
        <v>1</v>
      </c>
      <c r="G169">
        <v>1</v>
      </c>
      <c r="H169">
        <v>3</v>
      </c>
      <c r="I169" t="s">
        <v>159</v>
      </c>
      <c r="J169" t="s">
        <v>6</v>
      </c>
      <c r="K169" t="s">
        <v>160</v>
      </c>
      <c r="L169">
        <v>1348</v>
      </c>
      <c r="N169">
        <v>1009</v>
      </c>
      <c r="O169" t="s">
        <v>46</v>
      </c>
      <c r="P169" t="s">
        <v>46</v>
      </c>
      <c r="Q169">
        <v>1000</v>
      </c>
      <c r="W169">
        <v>0</v>
      </c>
      <c r="X169">
        <v>-1212923053</v>
      </c>
      <c r="Y169">
        <v>1.2999999999999999E-2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1</v>
      </c>
      <c r="AJ169">
        <v>1</v>
      </c>
      <c r="AK169">
        <v>1</v>
      </c>
      <c r="AL169">
        <v>1</v>
      </c>
      <c r="AN169">
        <v>0</v>
      </c>
      <c r="AO169">
        <v>0</v>
      </c>
      <c r="AP169">
        <v>0</v>
      </c>
      <c r="AQ169">
        <v>0</v>
      </c>
      <c r="AR169">
        <v>0</v>
      </c>
      <c r="AS169" t="s">
        <v>6</v>
      </c>
      <c r="AT169">
        <v>1.2999999999999999E-2</v>
      </c>
      <c r="AU169" t="s">
        <v>6</v>
      </c>
      <c r="AV169">
        <v>0</v>
      </c>
      <c r="AW169">
        <v>2</v>
      </c>
      <c r="AX169">
        <v>16688164</v>
      </c>
      <c r="AY169">
        <v>1</v>
      </c>
      <c r="AZ169">
        <v>0</v>
      </c>
      <c r="BA169">
        <v>154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X169">
        <f>Y169*Source!I100</f>
        <v>2.2100000000000002E-3</v>
      </c>
      <c r="CY169">
        <f>AA169</f>
        <v>0</v>
      </c>
      <c r="CZ169">
        <f>AE169</f>
        <v>0</v>
      </c>
      <c r="DA169">
        <f>AI169</f>
        <v>1</v>
      </c>
      <c r="DB169">
        <v>0</v>
      </c>
    </row>
    <row r="170" spans="1:106" x14ac:dyDescent="0.2">
      <c r="A170">
        <f>ROW(Source!A101)</f>
        <v>101</v>
      </c>
      <c r="B170">
        <v>16687824</v>
      </c>
      <c r="C170">
        <v>16688158</v>
      </c>
      <c r="D170">
        <v>15436556</v>
      </c>
      <c r="E170">
        <v>1</v>
      </c>
      <c r="F170">
        <v>1</v>
      </c>
      <c r="G170">
        <v>1</v>
      </c>
      <c r="H170">
        <v>1</v>
      </c>
      <c r="I170" t="s">
        <v>536</v>
      </c>
      <c r="J170" t="s">
        <v>6</v>
      </c>
      <c r="K170" t="s">
        <v>537</v>
      </c>
      <c r="L170">
        <v>1191</v>
      </c>
      <c r="N170">
        <v>1013</v>
      </c>
      <c r="O170" t="s">
        <v>466</v>
      </c>
      <c r="P170" t="s">
        <v>466</v>
      </c>
      <c r="Q170">
        <v>1</v>
      </c>
      <c r="W170">
        <v>0</v>
      </c>
      <c r="X170">
        <v>1069510174</v>
      </c>
      <c r="Y170">
        <v>9.3149999999999995</v>
      </c>
      <c r="AA170">
        <v>0</v>
      </c>
      <c r="AB170">
        <v>0</v>
      </c>
      <c r="AC170">
        <v>0</v>
      </c>
      <c r="AD170">
        <v>68.59</v>
      </c>
      <c r="AE170">
        <v>0</v>
      </c>
      <c r="AF170">
        <v>0</v>
      </c>
      <c r="AG170">
        <v>0</v>
      </c>
      <c r="AH170">
        <v>9.6199999999999992</v>
      </c>
      <c r="AI170">
        <v>1</v>
      </c>
      <c r="AJ170">
        <v>1</v>
      </c>
      <c r="AK170">
        <v>1</v>
      </c>
      <c r="AL170">
        <v>7.13</v>
      </c>
      <c r="AN170">
        <v>0</v>
      </c>
      <c r="AO170">
        <v>1</v>
      </c>
      <c r="AP170">
        <v>1</v>
      </c>
      <c r="AQ170">
        <v>0</v>
      </c>
      <c r="AR170">
        <v>0</v>
      </c>
      <c r="AS170" t="s">
        <v>6</v>
      </c>
      <c r="AT170">
        <v>8.1</v>
      </c>
      <c r="AU170" t="s">
        <v>69</v>
      </c>
      <c r="AV170">
        <v>1</v>
      </c>
      <c r="AW170">
        <v>2</v>
      </c>
      <c r="AX170">
        <v>16688159</v>
      </c>
      <c r="AY170">
        <v>1</v>
      </c>
      <c r="AZ170">
        <v>0</v>
      </c>
      <c r="BA170">
        <v>155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X170">
        <f>Y170*Source!I101</f>
        <v>1.58355</v>
      </c>
      <c r="CY170">
        <f>AD170</f>
        <v>68.59</v>
      </c>
      <c r="CZ170">
        <f>AH170</f>
        <v>9.6199999999999992</v>
      </c>
      <c r="DA170">
        <f>AL170</f>
        <v>7.13</v>
      </c>
      <c r="DB170">
        <v>0</v>
      </c>
    </row>
    <row r="171" spans="1:106" x14ac:dyDescent="0.2">
      <c r="A171">
        <f>ROW(Source!A101)</f>
        <v>101</v>
      </c>
      <c r="B171">
        <v>16687824</v>
      </c>
      <c r="C171">
        <v>16688158</v>
      </c>
      <c r="D171">
        <v>15430395</v>
      </c>
      <c r="E171">
        <v>1</v>
      </c>
      <c r="F171">
        <v>1</v>
      </c>
      <c r="G171">
        <v>1</v>
      </c>
      <c r="H171">
        <v>1</v>
      </c>
      <c r="I171" t="s">
        <v>467</v>
      </c>
      <c r="J171" t="s">
        <v>6</v>
      </c>
      <c r="K171" t="s">
        <v>468</v>
      </c>
      <c r="L171">
        <v>1191</v>
      </c>
      <c r="N171">
        <v>1013</v>
      </c>
      <c r="O171" t="s">
        <v>466</v>
      </c>
      <c r="P171" t="s">
        <v>466</v>
      </c>
      <c r="Q171">
        <v>1</v>
      </c>
      <c r="W171">
        <v>0</v>
      </c>
      <c r="X171">
        <v>-1417349443</v>
      </c>
      <c r="Y171">
        <v>0.02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1</v>
      </c>
      <c r="AJ171">
        <v>1</v>
      </c>
      <c r="AK171">
        <v>7.13</v>
      </c>
      <c r="AL171">
        <v>1</v>
      </c>
      <c r="AN171">
        <v>0</v>
      </c>
      <c r="AO171">
        <v>1</v>
      </c>
      <c r="AP171">
        <v>0</v>
      </c>
      <c r="AQ171">
        <v>0</v>
      </c>
      <c r="AR171">
        <v>0</v>
      </c>
      <c r="AS171" t="s">
        <v>6</v>
      </c>
      <c r="AT171">
        <v>0.02</v>
      </c>
      <c r="AU171" t="s">
        <v>6</v>
      </c>
      <c r="AV171">
        <v>2</v>
      </c>
      <c r="AW171">
        <v>2</v>
      </c>
      <c r="AX171">
        <v>16688160</v>
      </c>
      <c r="AY171">
        <v>1</v>
      </c>
      <c r="AZ171">
        <v>2048</v>
      </c>
      <c r="BA171">
        <v>156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X171">
        <f>Y171*Source!I101</f>
        <v>3.4000000000000002E-3</v>
      </c>
      <c r="CY171">
        <f>AD171</f>
        <v>0</v>
      </c>
      <c r="CZ171">
        <f>AH171</f>
        <v>0</v>
      </c>
      <c r="DA171">
        <f>AL171</f>
        <v>1</v>
      </c>
      <c r="DB171">
        <v>0</v>
      </c>
    </row>
    <row r="172" spans="1:106" x14ac:dyDescent="0.2">
      <c r="A172">
        <f>ROW(Source!A101)</f>
        <v>101</v>
      </c>
      <c r="B172">
        <v>16687824</v>
      </c>
      <c r="C172">
        <v>16688158</v>
      </c>
      <c r="D172">
        <v>15247974</v>
      </c>
      <c r="E172">
        <v>1</v>
      </c>
      <c r="F172">
        <v>1</v>
      </c>
      <c r="G172">
        <v>1</v>
      </c>
      <c r="H172">
        <v>2</v>
      </c>
      <c r="I172" t="s">
        <v>469</v>
      </c>
      <c r="J172" t="s">
        <v>470</v>
      </c>
      <c r="K172" t="s">
        <v>471</v>
      </c>
      <c r="L172">
        <v>1368</v>
      </c>
      <c r="N172">
        <v>1011</v>
      </c>
      <c r="O172" t="s">
        <v>472</v>
      </c>
      <c r="P172" t="s">
        <v>472</v>
      </c>
      <c r="Q172">
        <v>1</v>
      </c>
      <c r="W172">
        <v>0</v>
      </c>
      <c r="X172">
        <v>1188625873</v>
      </c>
      <c r="Y172">
        <v>1.2500000000000001E-2</v>
      </c>
      <c r="AA172">
        <v>0</v>
      </c>
      <c r="AB172">
        <v>222.88</v>
      </c>
      <c r="AC172">
        <v>13.5</v>
      </c>
      <c r="AD172">
        <v>0</v>
      </c>
      <c r="AE172">
        <v>0</v>
      </c>
      <c r="AF172">
        <v>31.26</v>
      </c>
      <c r="AG172">
        <v>13.5</v>
      </c>
      <c r="AH172">
        <v>0</v>
      </c>
      <c r="AI172">
        <v>1</v>
      </c>
      <c r="AJ172">
        <v>7.13</v>
      </c>
      <c r="AK172">
        <v>1</v>
      </c>
      <c r="AL172">
        <v>1</v>
      </c>
      <c r="AN172">
        <v>0</v>
      </c>
      <c r="AO172">
        <v>1</v>
      </c>
      <c r="AP172">
        <v>1</v>
      </c>
      <c r="AQ172">
        <v>0</v>
      </c>
      <c r="AR172">
        <v>0</v>
      </c>
      <c r="AS172" t="s">
        <v>6</v>
      </c>
      <c r="AT172">
        <v>0.01</v>
      </c>
      <c r="AU172" t="s">
        <v>68</v>
      </c>
      <c r="AV172">
        <v>0</v>
      </c>
      <c r="AW172">
        <v>2</v>
      </c>
      <c r="AX172">
        <v>16688161</v>
      </c>
      <c r="AY172">
        <v>1</v>
      </c>
      <c r="AZ172">
        <v>0</v>
      </c>
      <c r="BA172">
        <v>157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X172">
        <f>Y172*Source!I101</f>
        <v>2.1250000000000002E-3</v>
      </c>
      <c r="CY172">
        <f>AB172</f>
        <v>222.88</v>
      </c>
      <c r="CZ172">
        <f>AF172</f>
        <v>31.26</v>
      </c>
      <c r="DA172">
        <f>AJ172</f>
        <v>7.13</v>
      </c>
      <c r="DB172">
        <v>0</v>
      </c>
    </row>
    <row r="173" spans="1:106" x14ac:dyDescent="0.2">
      <c r="A173">
        <f>ROW(Source!A101)</f>
        <v>101</v>
      </c>
      <c r="B173">
        <v>16687824</v>
      </c>
      <c r="C173">
        <v>16688158</v>
      </c>
      <c r="D173">
        <v>15249073</v>
      </c>
      <c r="E173">
        <v>1</v>
      </c>
      <c r="F173">
        <v>1</v>
      </c>
      <c r="G173">
        <v>1</v>
      </c>
      <c r="H173">
        <v>2</v>
      </c>
      <c r="I173" t="s">
        <v>482</v>
      </c>
      <c r="J173" t="s">
        <v>483</v>
      </c>
      <c r="K173" t="s">
        <v>484</v>
      </c>
      <c r="L173">
        <v>1368</v>
      </c>
      <c r="N173">
        <v>1011</v>
      </c>
      <c r="O173" t="s">
        <v>472</v>
      </c>
      <c r="P173" t="s">
        <v>472</v>
      </c>
      <c r="Q173">
        <v>1</v>
      </c>
      <c r="W173">
        <v>0</v>
      </c>
      <c r="X173">
        <v>1372534845</v>
      </c>
      <c r="Y173">
        <v>1.2500000000000001E-2</v>
      </c>
      <c r="AA173">
        <v>0</v>
      </c>
      <c r="AB173">
        <v>468.51</v>
      </c>
      <c r="AC173">
        <v>11.6</v>
      </c>
      <c r="AD173">
        <v>0</v>
      </c>
      <c r="AE173">
        <v>0</v>
      </c>
      <c r="AF173">
        <v>65.709999999999994</v>
      </c>
      <c r="AG173">
        <v>11.6</v>
      </c>
      <c r="AH173">
        <v>0</v>
      </c>
      <c r="AI173">
        <v>1</v>
      </c>
      <c r="AJ173">
        <v>7.13</v>
      </c>
      <c r="AK173">
        <v>1</v>
      </c>
      <c r="AL173">
        <v>1</v>
      </c>
      <c r="AN173">
        <v>0</v>
      </c>
      <c r="AO173">
        <v>1</v>
      </c>
      <c r="AP173">
        <v>1</v>
      </c>
      <c r="AQ173">
        <v>0</v>
      </c>
      <c r="AR173">
        <v>0</v>
      </c>
      <c r="AS173" t="s">
        <v>6</v>
      </c>
      <c r="AT173">
        <v>0.01</v>
      </c>
      <c r="AU173" t="s">
        <v>68</v>
      </c>
      <c r="AV173">
        <v>0</v>
      </c>
      <c r="AW173">
        <v>2</v>
      </c>
      <c r="AX173">
        <v>16688162</v>
      </c>
      <c r="AY173">
        <v>1</v>
      </c>
      <c r="AZ173">
        <v>0</v>
      </c>
      <c r="BA173">
        <v>158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X173">
        <f>Y173*Source!I101</f>
        <v>2.1250000000000002E-3</v>
      </c>
      <c r="CY173">
        <f>AB173</f>
        <v>468.51</v>
      </c>
      <c r="CZ173">
        <f>AF173</f>
        <v>65.709999999999994</v>
      </c>
      <c r="DA173">
        <f>AJ173</f>
        <v>7.13</v>
      </c>
      <c r="DB173">
        <v>0</v>
      </c>
    </row>
    <row r="174" spans="1:106" x14ac:dyDescent="0.2">
      <c r="A174">
        <f>ROW(Source!A101)</f>
        <v>101</v>
      </c>
      <c r="B174">
        <v>16687824</v>
      </c>
      <c r="C174">
        <v>16688158</v>
      </c>
      <c r="D174">
        <v>15171018</v>
      </c>
      <c r="E174">
        <v>1</v>
      </c>
      <c r="F174">
        <v>1</v>
      </c>
      <c r="G174">
        <v>1</v>
      </c>
      <c r="H174">
        <v>3</v>
      </c>
      <c r="I174" t="s">
        <v>493</v>
      </c>
      <c r="J174" t="s">
        <v>494</v>
      </c>
      <c r="K174" t="s">
        <v>495</v>
      </c>
      <c r="L174">
        <v>1346</v>
      </c>
      <c r="N174">
        <v>1009</v>
      </c>
      <c r="O174" t="s">
        <v>51</v>
      </c>
      <c r="P174" t="s">
        <v>51</v>
      </c>
      <c r="Q174">
        <v>1</v>
      </c>
      <c r="W174">
        <v>0</v>
      </c>
      <c r="X174">
        <v>813963326</v>
      </c>
      <c r="Y174">
        <v>0.1</v>
      </c>
      <c r="AA174">
        <v>12.98</v>
      </c>
      <c r="AB174">
        <v>0</v>
      </c>
      <c r="AC174">
        <v>0</v>
      </c>
      <c r="AD174">
        <v>0</v>
      </c>
      <c r="AE174">
        <v>1.82</v>
      </c>
      <c r="AF174">
        <v>0</v>
      </c>
      <c r="AG174">
        <v>0</v>
      </c>
      <c r="AH174">
        <v>0</v>
      </c>
      <c r="AI174">
        <v>7.13</v>
      </c>
      <c r="AJ174">
        <v>1</v>
      </c>
      <c r="AK174">
        <v>1</v>
      </c>
      <c r="AL174">
        <v>1</v>
      </c>
      <c r="AN174">
        <v>0</v>
      </c>
      <c r="AO174">
        <v>1</v>
      </c>
      <c r="AP174">
        <v>0</v>
      </c>
      <c r="AQ174">
        <v>0</v>
      </c>
      <c r="AR174">
        <v>0</v>
      </c>
      <c r="AS174" t="s">
        <v>6</v>
      </c>
      <c r="AT174">
        <v>0.1</v>
      </c>
      <c r="AU174" t="s">
        <v>6</v>
      </c>
      <c r="AV174">
        <v>0</v>
      </c>
      <c r="AW174">
        <v>2</v>
      </c>
      <c r="AX174">
        <v>16688163</v>
      </c>
      <c r="AY174">
        <v>1</v>
      </c>
      <c r="AZ174">
        <v>0</v>
      </c>
      <c r="BA174">
        <v>159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CX174">
        <f>Y174*Source!I101</f>
        <v>1.7000000000000001E-2</v>
      </c>
      <c r="CY174">
        <f>AA174</f>
        <v>12.98</v>
      </c>
      <c r="CZ174">
        <f>AE174</f>
        <v>1.82</v>
      </c>
      <c r="DA174">
        <f>AI174</f>
        <v>7.13</v>
      </c>
      <c r="DB174">
        <v>0</v>
      </c>
    </row>
    <row r="175" spans="1:106" x14ac:dyDescent="0.2">
      <c r="A175">
        <f>ROW(Source!A101)</f>
        <v>101</v>
      </c>
      <c r="B175">
        <v>16687824</v>
      </c>
      <c r="C175">
        <v>16688158</v>
      </c>
      <c r="D175">
        <v>15203211</v>
      </c>
      <c r="E175">
        <v>1</v>
      </c>
      <c r="F175">
        <v>1</v>
      </c>
      <c r="G175">
        <v>1</v>
      </c>
      <c r="H175">
        <v>3</v>
      </c>
      <c r="I175" t="s">
        <v>49</v>
      </c>
      <c r="J175" t="s">
        <v>52</v>
      </c>
      <c r="K175" t="s">
        <v>50</v>
      </c>
      <c r="L175">
        <v>1346</v>
      </c>
      <c r="N175">
        <v>1009</v>
      </c>
      <c r="O175" t="s">
        <v>51</v>
      </c>
      <c r="P175" t="s">
        <v>51</v>
      </c>
      <c r="Q175">
        <v>1</v>
      </c>
      <c r="W175">
        <v>0</v>
      </c>
      <c r="X175">
        <v>1453462043</v>
      </c>
      <c r="Y175">
        <v>13</v>
      </c>
      <c r="AA175">
        <v>107.59</v>
      </c>
      <c r="AB175">
        <v>0</v>
      </c>
      <c r="AC175">
        <v>0</v>
      </c>
      <c r="AD175">
        <v>0</v>
      </c>
      <c r="AE175">
        <v>15.09</v>
      </c>
      <c r="AF175">
        <v>0</v>
      </c>
      <c r="AG175">
        <v>0</v>
      </c>
      <c r="AH175">
        <v>0</v>
      </c>
      <c r="AI175">
        <v>7.13</v>
      </c>
      <c r="AJ175">
        <v>1</v>
      </c>
      <c r="AK175">
        <v>1</v>
      </c>
      <c r="AL175">
        <v>1</v>
      </c>
      <c r="AN175">
        <v>0</v>
      </c>
      <c r="AO175">
        <v>0</v>
      </c>
      <c r="AP175">
        <v>0</v>
      </c>
      <c r="AQ175">
        <v>0</v>
      </c>
      <c r="AR175">
        <v>0</v>
      </c>
      <c r="AS175" t="s">
        <v>6</v>
      </c>
      <c r="AT175">
        <v>13</v>
      </c>
      <c r="AU175" t="s">
        <v>6</v>
      </c>
      <c r="AV175">
        <v>0</v>
      </c>
      <c r="AW175">
        <v>1</v>
      </c>
      <c r="AX175">
        <v>-1</v>
      </c>
      <c r="AY175">
        <v>0</v>
      </c>
      <c r="AZ175">
        <v>0</v>
      </c>
      <c r="BA175" t="s">
        <v>6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CX175">
        <f>Y175*Source!I101</f>
        <v>2.21</v>
      </c>
      <c r="CY175">
        <f>AA175</f>
        <v>107.59</v>
      </c>
      <c r="CZ175">
        <f>AE175</f>
        <v>15.09</v>
      </c>
      <c r="DA175">
        <f>AI175</f>
        <v>7.13</v>
      </c>
      <c r="DB175">
        <v>0</v>
      </c>
    </row>
    <row r="176" spans="1:106" x14ac:dyDescent="0.2">
      <c r="A176">
        <f>ROW(Source!A101)</f>
        <v>101</v>
      </c>
      <c r="B176">
        <v>16687824</v>
      </c>
      <c r="C176">
        <v>16688158</v>
      </c>
      <c r="D176">
        <v>15162572</v>
      </c>
      <c r="E176">
        <v>17</v>
      </c>
      <c r="F176">
        <v>1</v>
      </c>
      <c r="G176">
        <v>1</v>
      </c>
      <c r="H176">
        <v>3</v>
      </c>
      <c r="I176" t="s">
        <v>159</v>
      </c>
      <c r="J176" t="s">
        <v>6</v>
      </c>
      <c r="K176" t="s">
        <v>160</v>
      </c>
      <c r="L176">
        <v>1348</v>
      </c>
      <c r="N176">
        <v>1009</v>
      </c>
      <c r="O176" t="s">
        <v>46</v>
      </c>
      <c r="P176" t="s">
        <v>46</v>
      </c>
      <c r="Q176">
        <v>1000</v>
      </c>
      <c r="W176">
        <v>0</v>
      </c>
      <c r="X176">
        <v>-1212923053</v>
      </c>
      <c r="Y176">
        <v>1.2999999999999999E-2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7.13</v>
      </c>
      <c r="AJ176">
        <v>1</v>
      </c>
      <c r="AK176">
        <v>1</v>
      </c>
      <c r="AL176">
        <v>1</v>
      </c>
      <c r="AN176">
        <v>0</v>
      </c>
      <c r="AO176">
        <v>0</v>
      </c>
      <c r="AP176">
        <v>0</v>
      </c>
      <c r="AQ176">
        <v>0</v>
      </c>
      <c r="AR176">
        <v>0</v>
      </c>
      <c r="AS176" t="s">
        <v>6</v>
      </c>
      <c r="AT176">
        <v>1.2999999999999999E-2</v>
      </c>
      <c r="AU176" t="s">
        <v>6</v>
      </c>
      <c r="AV176">
        <v>0</v>
      </c>
      <c r="AW176">
        <v>2</v>
      </c>
      <c r="AX176">
        <v>16688164</v>
      </c>
      <c r="AY176">
        <v>1</v>
      </c>
      <c r="AZ176">
        <v>0</v>
      </c>
      <c r="BA176">
        <v>160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CX176">
        <f>Y176*Source!I101</f>
        <v>2.2100000000000002E-3</v>
      </c>
      <c r="CY176">
        <f>AA176</f>
        <v>0</v>
      </c>
      <c r="CZ176">
        <f>AE176</f>
        <v>0</v>
      </c>
      <c r="DA176">
        <f>AI176</f>
        <v>7.13</v>
      </c>
      <c r="DB176">
        <v>0</v>
      </c>
    </row>
    <row r="177" spans="1:106" x14ac:dyDescent="0.2">
      <c r="A177">
        <f>ROW(Source!A106)</f>
        <v>106</v>
      </c>
      <c r="B177">
        <v>16687810</v>
      </c>
      <c r="C177">
        <v>16688170</v>
      </c>
      <c r="D177">
        <v>15430397</v>
      </c>
      <c r="E177">
        <v>1</v>
      </c>
      <c r="F177">
        <v>1</v>
      </c>
      <c r="G177">
        <v>1</v>
      </c>
      <c r="H177">
        <v>1</v>
      </c>
      <c r="I177" t="s">
        <v>538</v>
      </c>
      <c r="J177" t="s">
        <v>6</v>
      </c>
      <c r="K177" t="s">
        <v>539</v>
      </c>
      <c r="L177">
        <v>1191</v>
      </c>
      <c r="N177">
        <v>1013</v>
      </c>
      <c r="O177" t="s">
        <v>466</v>
      </c>
      <c r="P177" t="s">
        <v>466</v>
      </c>
      <c r="Q177">
        <v>1</v>
      </c>
      <c r="W177">
        <v>0</v>
      </c>
      <c r="X177">
        <v>-1081351934</v>
      </c>
      <c r="Y177">
        <v>98.715999999999994</v>
      </c>
      <c r="AA177">
        <v>0</v>
      </c>
      <c r="AB177">
        <v>0</v>
      </c>
      <c r="AC177">
        <v>0</v>
      </c>
      <c r="AD177">
        <v>9.4</v>
      </c>
      <c r="AE177">
        <v>0</v>
      </c>
      <c r="AF177">
        <v>0</v>
      </c>
      <c r="AG177">
        <v>0</v>
      </c>
      <c r="AH177">
        <v>9.4</v>
      </c>
      <c r="AI177">
        <v>1</v>
      </c>
      <c r="AJ177">
        <v>1</v>
      </c>
      <c r="AK177">
        <v>1</v>
      </c>
      <c r="AL177">
        <v>1</v>
      </c>
      <c r="AN177">
        <v>0</v>
      </c>
      <c r="AO177">
        <v>1</v>
      </c>
      <c r="AP177">
        <v>1</v>
      </c>
      <c r="AQ177">
        <v>0</v>
      </c>
      <c r="AR177">
        <v>0</v>
      </c>
      <c r="AS177" t="s">
        <v>6</v>
      </c>
      <c r="AT177">
        <v>85.84</v>
      </c>
      <c r="AU177" t="s">
        <v>69</v>
      </c>
      <c r="AV177">
        <v>1</v>
      </c>
      <c r="AW177">
        <v>2</v>
      </c>
      <c r="AX177">
        <v>16688179</v>
      </c>
      <c r="AY177">
        <v>1</v>
      </c>
      <c r="AZ177">
        <v>0</v>
      </c>
      <c r="BA177">
        <v>161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CX177">
        <f>Y177*Source!I106</f>
        <v>34.550599999999996</v>
      </c>
      <c r="CY177">
        <f>AD177</f>
        <v>9.4</v>
      </c>
      <c r="CZ177">
        <f>AH177</f>
        <v>9.4</v>
      </c>
      <c r="DA177">
        <f>AL177</f>
        <v>1</v>
      </c>
      <c r="DB177">
        <v>0</v>
      </c>
    </row>
    <row r="178" spans="1:106" x14ac:dyDescent="0.2">
      <c r="A178">
        <f>ROW(Source!A106)</f>
        <v>106</v>
      </c>
      <c r="B178">
        <v>16687810</v>
      </c>
      <c r="C178">
        <v>16688170</v>
      </c>
      <c r="D178">
        <v>15430395</v>
      </c>
      <c r="E178">
        <v>1</v>
      </c>
      <c r="F178">
        <v>1</v>
      </c>
      <c r="G178">
        <v>1</v>
      </c>
      <c r="H178">
        <v>1</v>
      </c>
      <c r="I178" t="s">
        <v>467</v>
      </c>
      <c r="J178" t="s">
        <v>6</v>
      </c>
      <c r="K178" t="s">
        <v>468</v>
      </c>
      <c r="L178">
        <v>1191</v>
      </c>
      <c r="N178">
        <v>1013</v>
      </c>
      <c r="O178" t="s">
        <v>466</v>
      </c>
      <c r="P178" t="s">
        <v>466</v>
      </c>
      <c r="Q178">
        <v>1</v>
      </c>
      <c r="W178">
        <v>0</v>
      </c>
      <c r="X178">
        <v>-1417349443</v>
      </c>
      <c r="Y178">
        <v>6.29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1</v>
      </c>
      <c r="AJ178">
        <v>1</v>
      </c>
      <c r="AK178">
        <v>1</v>
      </c>
      <c r="AL178">
        <v>1</v>
      </c>
      <c r="AN178">
        <v>0</v>
      </c>
      <c r="AO178">
        <v>1</v>
      </c>
      <c r="AP178">
        <v>0</v>
      </c>
      <c r="AQ178">
        <v>0</v>
      </c>
      <c r="AR178">
        <v>0</v>
      </c>
      <c r="AS178" t="s">
        <v>6</v>
      </c>
      <c r="AT178">
        <v>6.29</v>
      </c>
      <c r="AU178" t="s">
        <v>6</v>
      </c>
      <c r="AV178">
        <v>2</v>
      </c>
      <c r="AW178">
        <v>2</v>
      </c>
      <c r="AX178">
        <v>16688180</v>
      </c>
      <c r="AY178">
        <v>1</v>
      </c>
      <c r="AZ178">
        <v>2048</v>
      </c>
      <c r="BA178">
        <v>162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CX178">
        <f>Y178*Source!I106</f>
        <v>2.2014999999999998</v>
      </c>
      <c r="CY178">
        <f>AD178</f>
        <v>0</v>
      </c>
      <c r="CZ178">
        <f>AH178</f>
        <v>0</v>
      </c>
      <c r="DA178">
        <f>AL178</f>
        <v>1</v>
      </c>
      <c r="DB178">
        <v>0</v>
      </c>
    </row>
    <row r="179" spans="1:106" x14ac:dyDescent="0.2">
      <c r="A179">
        <f>ROW(Source!A106)</f>
        <v>106</v>
      </c>
      <c r="B179">
        <v>16687810</v>
      </c>
      <c r="C179">
        <v>16688170</v>
      </c>
      <c r="D179">
        <v>15247974</v>
      </c>
      <c r="E179">
        <v>1</v>
      </c>
      <c r="F179">
        <v>1</v>
      </c>
      <c r="G179">
        <v>1</v>
      </c>
      <c r="H179">
        <v>2</v>
      </c>
      <c r="I179" t="s">
        <v>469</v>
      </c>
      <c r="J179" t="s">
        <v>470</v>
      </c>
      <c r="K179" t="s">
        <v>471</v>
      </c>
      <c r="L179">
        <v>1368</v>
      </c>
      <c r="N179">
        <v>1011</v>
      </c>
      <c r="O179" t="s">
        <v>472</v>
      </c>
      <c r="P179" t="s">
        <v>472</v>
      </c>
      <c r="Q179">
        <v>1</v>
      </c>
      <c r="W179">
        <v>0</v>
      </c>
      <c r="X179">
        <v>1188625873</v>
      </c>
      <c r="Y179">
        <v>1.05</v>
      </c>
      <c r="AA179">
        <v>0</v>
      </c>
      <c r="AB179">
        <v>31.26</v>
      </c>
      <c r="AC179">
        <v>13.5</v>
      </c>
      <c r="AD179">
        <v>0</v>
      </c>
      <c r="AE179">
        <v>0</v>
      </c>
      <c r="AF179">
        <v>31.26</v>
      </c>
      <c r="AG179">
        <v>13.5</v>
      </c>
      <c r="AH179">
        <v>0</v>
      </c>
      <c r="AI179">
        <v>1</v>
      </c>
      <c r="AJ179">
        <v>1</v>
      </c>
      <c r="AK179">
        <v>1</v>
      </c>
      <c r="AL179">
        <v>1</v>
      </c>
      <c r="AN179">
        <v>0</v>
      </c>
      <c r="AO179">
        <v>1</v>
      </c>
      <c r="AP179">
        <v>1</v>
      </c>
      <c r="AQ179">
        <v>0</v>
      </c>
      <c r="AR179">
        <v>0</v>
      </c>
      <c r="AS179" t="s">
        <v>6</v>
      </c>
      <c r="AT179">
        <v>0.84</v>
      </c>
      <c r="AU179" t="s">
        <v>68</v>
      </c>
      <c r="AV179">
        <v>0</v>
      </c>
      <c r="AW179">
        <v>2</v>
      </c>
      <c r="AX179">
        <v>16688181</v>
      </c>
      <c r="AY179">
        <v>1</v>
      </c>
      <c r="AZ179">
        <v>0</v>
      </c>
      <c r="BA179">
        <v>163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CX179">
        <f>Y179*Source!I106</f>
        <v>0.36749999999999999</v>
      </c>
      <c r="CY179">
        <f>AB179</f>
        <v>31.26</v>
      </c>
      <c r="CZ179">
        <f>AF179</f>
        <v>31.26</v>
      </c>
      <c r="DA179">
        <f>AJ179</f>
        <v>1</v>
      </c>
      <c r="DB179">
        <v>0</v>
      </c>
    </row>
    <row r="180" spans="1:106" x14ac:dyDescent="0.2">
      <c r="A180">
        <f>ROW(Source!A106)</f>
        <v>106</v>
      </c>
      <c r="B180">
        <v>16687810</v>
      </c>
      <c r="C180">
        <v>16688170</v>
      </c>
      <c r="D180">
        <v>15248130</v>
      </c>
      <c r="E180">
        <v>1</v>
      </c>
      <c r="F180">
        <v>1</v>
      </c>
      <c r="G180">
        <v>1</v>
      </c>
      <c r="H180">
        <v>2</v>
      </c>
      <c r="I180" t="s">
        <v>540</v>
      </c>
      <c r="J180" t="s">
        <v>541</v>
      </c>
      <c r="K180" t="s">
        <v>542</v>
      </c>
      <c r="L180">
        <v>1368</v>
      </c>
      <c r="N180">
        <v>1011</v>
      </c>
      <c r="O180" t="s">
        <v>472</v>
      </c>
      <c r="P180" t="s">
        <v>472</v>
      </c>
      <c r="Q180">
        <v>1</v>
      </c>
      <c r="W180">
        <v>0</v>
      </c>
      <c r="X180">
        <v>1573467769</v>
      </c>
      <c r="Y180">
        <v>6.8125</v>
      </c>
      <c r="AA180">
        <v>0</v>
      </c>
      <c r="AB180">
        <v>14.15</v>
      </c>
      <c r="AC180">
        <v>8.91</v>
      </c>
      <c r="AD180">
        <v>0</v>
      </c>
      <c r="AE180">
        <v>0</v>
      </c>
      <c r="AF180">
        <v>14.15</v>
      </c>
      <c r="AG180">
        <v>8.91</v>
      </c>
      <c r="AH180">
        <v>0</v>
      </c>
      <c r="AI180">
        <v>1</v>
      </c>
      <c r="AJ180">
        <v>1</v>
      </c>
      <c r="AK180">
        <v>1</v>
      </c>
      <c r="AL180">
        <v>1</v>
      </c>
      <c r="AN180">
        <v>0</v>
      </c>
      <c r="AO180">
        <v>1</v>
      </c>
      <c r="AP180">
        <v>1</v>
      </c>
      <c r="AQ180">
        <v>0</v>
      </c>
      <c r="AR180">
        <v>0</v>
      </c>
      <c r="AS180" t="s">
        <v>6</v>
      </c>
      <c r="AT180">
        <v>5.45</v>
      </c>
      <c r="AU180" t="s">
        <v>68</v>
      </c>
      <c r="AV180">
        <v>0</v>
      </c>
      <c r="AW180">
        <v>2</v>
      </c>
      <c r="AX180">
        <v>16688182</v>
      </c>
      <c r="AY180">
        <v>1</v>
      </c>
      <c r="AZ180">
        <v>0</v>
      </c>
      <c r="BA180">
        <v>164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CX180">
        <f>Y180*Source!I106</f>
        <v>2.3843749999999999</v>
      </c>
      <c r="CY180">
        <f>AB180</f>
        <v>14.15</v>
      </c>
      <c r="CZ180">
        <f>AF180</f>
        <v>14.15</v>
      </c>
      <c r="DA180">
        <f>AJ180</f>
        <v>1</v>
      </c>
      <c r="DB180">
        <v>0</v>
      </c>
    </row>
    <row r="181" spans="1:106" x14ac:dyDescent="0.2">
      <c r="A181">
        <f>ROW(Source!A106)</f>
        <v>106</v>
      </c>
      <c r="B181">
        <v>16687810</v>
      </c>
      <c r="C181">
        <v>16688170</v>
      </c>
      <c r="D181">
        <v>15170041</v>
      </c>
      <c r="E181">
        <v>1</v>
      </c>
      <c r="F181">
        <v>1</v>
      </c>
      <c r="G181">
        <v>1</v>
      </c>
      <c r="H181">
        <v>3</v>
      </c>
      <c r="I181" t="s">
        <v>543</v>
      </c>
      <c r="J181" t="s">
        <v>544</v>
      </c>
      <c r="K181" t="s">
        <v>545</v>
      </c>
      <c r="L181">
        <v>1348</v>
      </c>
      <c r="N181">
        <v>1009</v>
      </c>
      <c r="O181" t="s">
        <v>46</v>
      </c>
      <c r="P181" t="s">
        <v>46</v>
      </c>
      <c r="Q181">
        <v>1000</v>
      </c>
      <c r="W181">
        <v>0</v>
      </c>
      <c r="X181">
        <v>2032238625</v>
      </c>
      <c r="Y181">
        <v>1.2E-4</v>
      </c>
      <c r="AA181">
        <v>8475</v>
      </c>
      <c r="AB181">
        <v>0</v>
      </c>
      <c r="AC181">
        <v>0</v>
      </c>
      <c r="AD181">
        <v>0</v>
      </c>
      <c r="AE181">
        <v>8475</v>
      </c>
      <c r="AF181">
        <v>0</v>
      </c>
      <c r="AG181">
        <v>0</v>
      </c>
      <c r="AH181">
        <v>0</v>
      </c>
      <c r="AI181">
        <v>1</v>
      </c>
      <c r="AJ181">
        <v>1</v>
      </c>
      <c r="AK181">
        <v>1</v>
      </c>
      <c r="AL181">
        <v>1</v>
      </c>
      <c r="AN181">
        <v>0</v>
      </c>
      <c r="AO181">
        <v>1</v>
      </c>
      <c r="AP181">
        <v>0</v>
      </c>
      <c r="AQ181">
        <v>0</v>
      </c>
      <c r="AR181">
        <v>0</v>
      </c>
      <c r="AS181" t="s">
        <v>6</v>
      </c>
      <c r="AT181">
        <v>1.2E-4</v>
      </c>
      <c r="AU181" t="s">
        <v>6</v>
      </c>
      <c r="AV181">
        <v>0</v>
      </c>
      <c r="AW181">
        <v>2</v>
      </c>
      <c r="AX181">
        <v>16688183</v>
      </c>
      <c r="AY181">
        <v>1</v>
      </c>
      <c r="AZ181">
        <v>0</v>
      </c>
      <c r="BA181">
        <v>165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CX181">
        <f>Y181*Source!I106</f>
        <v>4.1999999999999998E-5</v>
      </c>
      <c r="CY181">
        <f>AA181</f>
        <v>8475</v>
      </c>
      <c r="CZ181">
        <f>AE181</f>
        <v>8475</v>
      </c>
      <c r="DA181">
        <f>AI181</f>
        <v>1</v>
      </c>
      <c r="DB181">
        <v>0</v>
      </c>
    </row>
    <row r="182" spans="1:106" x14ac:dyDescent="0.2">
      <c r="A182">
        <f>ROW(Source!A106)</f>
        <v>106</v>
      </c>
      <c r="B182">
        <v>16687810</v>
      </c>
      <c r="C182">
        <v>16688170</v>
      </c>
      <c r="D182">
        <v>15189930</v>
      </c>
      <c r="E182">
        <v>1</v>
      </c>
      <c r="F182">
        <v>1</v>
      </c>
      <c r="G182">
        <v>1</v>
      </c>
      <c r="H182">
        <v>3</v>
      </c>
      <c r="I182" t="s">
        <v>546</v>
      </c>
      <c r="J182" t="s">
        <v>547</v>
      </c>
      <c r="K182" t="s">
        <v>548</v>
      </c>
      <c r="L182">
        <v>1327</v>
      </c>
      <c r="N182">
        <v>1005</v>
      </c>
      <c r="O182" t="s">
        <v>150</v>
      </c>
      <c r="P182" t="s">
        <v>150</v>
      </c>
      <c r="Q182">
        <v>1</v>
      </c>
      <c r="W182">
        <v>0</v>
      </c>
      <c r="X182">
        <v>1704710638</v>
      </c>
      <c r="Y182">
        <v>5.54</v>
      </c>
      <c r="AA182">
        <v>28.25</v>
      </c>
      <c r="AB182">
        <v>0</v>
      </c>
      <c r="AC182">
        <v>0</v>
      </c>
      <c r="AD182">
        <v>0</v>
      </c>
      <c r="AE182">
        <v>28.25</v>
      </c>
      <c r="AF182">
        <v>0</v>
      </c>
      <c r="AG182">
        <v>0</v>
      </c>
      <c r="AH182">
        <v>0</v>
      </c>
      <c r="AI182">
        <v>1</v>
      </c>
      <c r="AJ182">
        <v>1</v>
      </c>
      <c r="AK182">
        <v>1</v>
      </c>
      <c r="AL182">
        <v>1</v>
      </c>
      <c r="AN182">
        <v>0</v>
      </c>
      <c r="AO182">
        <v>1</v>
      </c>
      <c r="AP182">
        <v>0</v>
      </c>
      <c r="AQ182">
        <v>0</v>
      </c>
      <c r="AR182">
        <v>0</v>
      </c>
      <c r="AS182" t="s">
        <v>6</v>
      </c>
      <c r="AT182">
        <v>5.54</v>
      </c>
      <c r="AU182" t="s">
        <v>6</v>
      </c>
      <c r="AV182">
        <v>0</v>
      </c>
      <c r="AW182">
        <v>2</v>
      </c>
      <c r="AX182">
        <v>16688186</v>
      </c>
      <c r="AY182">
        <v>1</v>
      </c>
      <c r="AZ182">
        <v>0</v>
      </c>
      <c r="BA182">
        <v>168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CX182">
        <f>Y182*Source!I106</f>
        <v>1.9389999999999998</v>
      </c>
      <c r="CY182">
        <f>AA182</f>
        <v>28.25</v>
      </c>
      <c r="CZ182">
        <f>AE182</f>
        <v>28.25</v>
      </c>
      <c r="DA182">
        <f>AI182</f>
        <v>1</v>
      </c>
      <c r="DB182">
        <v>0</v>
      </c>
    </row>
    <row r="183" spans="1:106" x14ac:dyDescent="0.2">
      <c r="A183">
        <f>ROW(Source!A107)</f>
        <v>107</v>
      </c>
      <c r="B183">
        <v>16687824</v>
      </c>
      <c r="C183">
        <v>16688170</v>
      </c>
      <c r="D183">
        <v>15430397</v>
      </c>
      <c r="E183">
        <v>1</v>
      </c>
      <c r="F183">
        <v>1</v>
      </c>
      <c r="G183">
        <v>1</v>
      </c>
      <c r="H183">
        <v>1</v>
      </c>
      <c r="I183" t="s">
        <v>538</v>
      </c>
      <c r="J183" t="s">
        <v>6</v>
      </c>
      <c r="K183" t="s">
        <v>539</v>
      </c>
      <c r="L183">
        <v>1191</v>
      </c>
      <c r="N183">
        <v>1013</v>
      </c>
      <c r="O183" t="s">
        <v>466</v>
      </c>
      <c r="P183" t="s">
        <v>466</v>
      </c>
      <c r="Q183">
        <v>1</v>
      </c>
      <c r="W183">
        <v>0</v>
      </c>
      <c r="X183">
        <v>-1081351934</v>
      </c>
      <c r="Y183">
        <v>98.715999999999994</v>
      </c>
      <c r="AA183">
        <v>0</v>
      </c>
      <c r="AB183">
        <v>0</v>
      </c>
      <c r="AC183">
        <v>0</v>
      </c>
      <c r="AD183">
        <v>67.02</v>
      </c>
      <c r="AE183">
        <v>0</v>
      </c>
      <c r="AF183">
        <v>0</v>
      </c>
      <c r="AG183">
        <v>0</v>
      </c>
      <c r="AH183">
        <v>9.4</v>
      </c>
      <c r="AI183">
        <v>1</v>
      </c>
      <c r="AJ183">
        <v>1</v>
      </c>
      <c r="AK183">
        <v>1</v>
      </c>
      <c r="AL183">
        <v>7.13</v>
      </c>
      <c r="AN183">
        <v>0</v>
      </c>
      <c r="AO183">
        <v>1</v>
      </c>
      <c r="AP183">
        <v>1</v>
      </c>
      <c r="AQ183">
        <v>0</v>
      </c>
      <c r="AR183">
        <v>0</v>
      </c>
      <c r="AS183" t="s">
        <v>6</v>
      </c>
      <c r="AT183">
        <v>85.84</v>
      </c>
      <c r="AU183" t="s">
        <v>69</v>
      </c>
      <c r="AV183">
        <v>1</v>
      </c>
      <c r="AW183">
        <v>2</v>
      </c>
      <c r="AX183">
        <v>16688179</v>
      </c>
      <c r="AY183">
        <v>1</v>
      </c>
      <c r="AZ183">
        <v>0</v>
      </c>
      <c r="BA183">
        <v>169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CX183">
        <f>Y183*Source!I107</f>
        <v>34.550599999999996</v>
      </c>
      <c r="CY183">
        <f>AD183</f>
        <v>67.02</v>
      </c>
      <c r="CZ183">
        <f>AH183</f>
        <v>9.4</v>
      </c>
      <c r="DA183">
        <f>AL183</f>
        <v>7.13</v>
      </c>
      <c r="DB183">
        <v>0</v>
      </c>
    </row>
    <row r="184" spans="1:106" x14ac:dyDescent="0.2">
      <c r="A184">
        <f>ROW(Source!A107)</f>
        <v>107</v>
      </c>
      <c r="B184">
        <v>16687824</v>
      </c>
      <c r="C184">
        <v>16688170</v>
      </c>
      <c r="D184">
        <v>15430395</v>
      </c>
      <c r="E184">
        <v>1</v>
      </c>
      <c r="F184">
        <v>1</v>
      </c>
      <c r="G184">
        <v>1</v>
      </c>
      <c r="H184">
        <v>1</v>
      </c>
      <c r="I184" t="s">
        <v>467</v>
      </c>
      <c r="J184" t="s">
        <v>6</v>
      </c>
      <c r="K184" t="s">
        <v>468</v>
      </c>
      <c r="L184">
        <v>1191</v>
      </c>
      <c r="N184">
        <v>1013</v>
      </c>
      <c r="O184" t="s">
        <v>466</v>
      </c>
      <c r="P184" t="s">
        <v>466</v>
      </c>
      <c r="Q184">
        <v>1</v>
      </c>
      <c r="W184">
        <v>0</v>
      </c>
      <c r="X184">
        <v>-1417349443</v>
      </c>
      <c r="Y184">
        <v>6.29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1</v>
      </c>
      <c r="AJ184">
        <v>1</v>
      </c>
      <c r="AK184">
        <v>7.13</v>
      </c>
      <c r="AL184">
        <v>1</v>
      </c>
      <c r="AN184">
        <v>0</v>
      </c>
      <c r="AO184">
        <v>1</v>
      </c>
      <c r="AP184">
        <v>0</v>
      </c>
      <c r="AQ184">
        <v>0</v>
      </c>
      <c r="AR184">
        <v>0</v>
      </c>
      <c r="AS184" t="s">
        <v>6</v>
      </c>
      <c r="AT184">
        <v>6.29</v>
      </c>
      <c r="AU184" t="s">
        <v>6</v>
      </c>
      <c r="AV184">
        <v>2</v>
      </c>
      <c r="AW184">
        <v>2</v>
      </c>
      <c r="AX184">
        <v>16688180</v>
      </c>
      <c r="AY184">
        <v>1</v>
      </c>
      <c r="AZ184">
        <v>2048</v>
      </c>
      <c r="BA184">
        <v>170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CX184">
        <f>Y184*Source!I107</f>
        <v>2.2014999999999998</v>
      </c>
      <c r="CY184">
        <f>AD184</f>
        <v>0</v>
      </c>
      <c r="CZ184">
        <f>AH184</f>
        <v>0</v>
      </c>
      <c r="DA184">
        <f>AL184</f>
        <v>1</v>
      </c>
      <c r="DB184">
        <v>0</v>
      </c>
    </row>
    <row r="185" spans="1:106" x14ac:dyDescent="0.2">
      <c r="A185">
        <f>ROW(Source!A107)</f>
        <v>107</v>
      </c>
      <c r="B185">
        <v>16687824</v>
      </c>
      <c r="C185">
        <v>16688170</v>
      </c>
      <c r="D185">
        <v>15247974</v>
      </c>
      <c r="E185">
        <v>1</v>
      </c>
      <c r="F185">
        <v>1</v>
      </c>
      <c r="G185">
        <v>1</v>
      </c>
      <c r="H185">
        <v>2</v>
      </c>
      <c r="I185" t="s">
        <v>469</v>
      </c>
      <c r="J185" t="s">
        <v>470</v>
      </c>
      <c r="K185" t="s">
        <v>471</v>
      </c>
      <c r="L185">
        <v>1368</v>
      </c>
      <c r="N185">
        <v>1011</v>
      </c>
      <c r="O185" t="s">
        <v>472</v>
      </c>
      <c r="P185" t="s">
        <v>472</v>
      </c>
      <c r="Q185">
        <v>1</v>
      </c>
      <c r="W185">
        <v>0</v>
      </c>
      <c r="X185">
        <v>1188625873</v>
      </c>
      <c r="Y185">
        <v>1.05</v>
      </c>
      <c r="AA185">
        <v>0</v>
      </c>
      <c r="AB185">
        <v>222.88</v>
      </c>
      <c r="AC185">
        <v>13.5</v>
      </c>
      <c r="AD185">
        <v>0</v>
      </c>
      <c r="AE185">
        <v>0</v>
      </c>
      <c r="AF185">
        <v>31.26</v>
      </c>
      <c r="AG185">
        <v>13.5</v>
      </c>
      <c r="AH185">
        <v>0</v>
      </c>
      <c r="AI185">
        <v>1</v>
      </c>
      <c r="AJ185">
        <v>7.13</v>
      </c>
      <c r="AK185">
        <v>1</v>
      </c>
      <c r="AL185">
        <v>1</v>
      </c>
      <c r="AN185">
        <v>0</v>
      </c>
      <c r="AO185">
        <v>1</v>
      </c>
      <c r="AP185">
        <v>1</v>
      </c>
      <c r="AQ185">
        <v>0</v>
      </c>
      <c r="AR185">
        <v>0</v>
      </c>
      <c r="AS185" t="s">
        <v>6</v>
      </c>
      <c r="AT185">
        <v>0.84</v>
      </c>
      <c r="AU185" t="s">
        <v>68</v>
      </c>
      <c r="AV185">
        <v>0</v>
      </c>
      <c r="AW185">
        <v>2</v>
      </c>
      <c r="AX185">
        <v>16688181</v>
      </c>
      <c r="AY185">
        <v>1</v>
      </c>
      <c r="AZ185">
        <v>0</v>
      </c>
      <c r="BA185">
        <v>171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CX185">
        <f>Y185*Source!I107</f>
        <v>0.36749999999999999</v>
      </c>
      <c r="CY185">
        <f>AB185</f>
        <v>222.88</v>
      </c>
      <c r="CZ185">
        <f>AF185</f>
        <v>31.26</v>
      </c>
      <c r="DA185">
        <f>AJ185</f>
        <v>7.13</v>
      </c>
      <c r="DB185">
        <v>0</v>
      </c>
    </row>
    <row r="186" spans="1:106" x14ac:dyDescent="0.2">
      <c r="A186">
        <f>ROW(Source!A107)</f>
        <v>107</v>
      </c>
      <c r="B186">
        <v>16687824</v>
      </c>
      <c r="C186">
        <v>16688170</v>
      </c>
      <c r="D186">
        <v>15248130</v>
      </c>
      <c r="E186">
        <v>1</v>
      </c>
      <c r="F186">
        <v>1</v>
      </c>
      <c r="G186">
        <v>1</v>
      </c>
      <c r="H186">
        <v>2</v>
      </c>
      <c r="I186" t="s">
        <v>540</v>
      </c>
      <c r="J186" t="s">
        <v>541</v>
      </c>
      <c r="K186" t="s">
        <v>542</v>
      </c>
      <c r="L186">
        <v>1368</v>
      </c>
      <c r="N186">
        <v>1011</v>
      </c>
      <c r="O186" t="s">
        <v>472</v>
      </c>
      <c r="P186" t="s">
        <v>472</v>
      </c>
      <c r="Q186">
        <v>1</v>
      </c>
      <c r="W186">
        <v>0</v>
      </c>
      <c r="X186">
        <v>1573467769</v>
      </c>
      <c r="Y186">
        <v>6.8125</v>
      </c>
      <c r="AA186">
        <v>0</v>
      </c>
      <c r="AB186">
        <v>100.89</v>
      </c>
      <c r="AC186">
        <v>8.91</v>
      </c>
      <c r="AD186">
        <v>0</v>
      </c>
      <c r="AE186">
        <v>0</v>
      </c>
      <c r="AF186">
        <v>14.15</v>
      </c>
      <c r="AG186">
        <v>8.91</v>
      </c>
      <c r="AH186">
        <v>0</v>
      </c>
      <c r="AI186">
        <v>1</v>
      </c>
      <c r="AJ186">
        <v>7.13</v>
      </c>
      <c r="AK186">
        <v>1</v>
      </c>
      <c r="AL186">
        <v>1</v>
      </c>
      <c r="AN186">
        <v>0</v>
      </c>
      <c r="AO186">
        <v>1</v>
      </c>
      <c r="AP186">
        <v>1</v>
      </c>
      <c r="AQ186">
        <v>0</v>
      </c>
      <c r="AR186">
        <v>0</v>
      </c>
      <c r="AS186" t="s">
        <v>6</v>
      </c>
      <c r="AT186">
        <v>5.45</v>
      </c>
      <c r="AU186" t="s">
        <v>68</v>
      </c>
      <c r="AV186">
        <v>0</v>
      </c>
      <c r="AW186">
        <v>2</v>
      </c>
      <c r="AX186">
        <v>16688182</v>
      </c>
      <c r="AY186">
        <v>1</v>
      </c>
      <c r="AZ186">
        <v>0</v>
      </c>
      <c r="BA186">
        <v>172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CX186">
        <f>Y186*Source!I107</f>
        <v>2.3843749999999999</v>
      </c>
      <c r="CY186">
        <f>AB186</f>
        <v>100.89</v>
      </c>
      <c r="CZ186">
        <f>AF186</f>
        <v>14.15</v>
      </c>
      <c r="DA186">
        <f>AJ186</f>
        <v>7.13</v>
      </c>
      <c r="DB186">
        <v>0</v>
      </c>
    </row>
    <row r="187" spans="1:106" x14ac:dyDescent="0.2">
      <c r="A187">
        <f>ROW(Source!A107)</f>
        <v>107</v>
      </c>
      <c r="B187">
        <v>16687824</v>
      </c>
      <c r="C187">
        <v>16688170</v>
      </c>
      <c r="D187">
        <v>15170041</v>
      </c>
      <c r="E187">
        <v>1</v>
      </c>
      <c r="F187">
        <v>1</v>
      </c>
      <c r="G187">
        <v>1</v>
      </c>
      <c r="H187">
        <v>3</v>
      </c>
      <c r="I187" t="s">
        <v>543</v>
      </c>
      <c r="J187" t="s">
        <v>544</v>
      </c>
      <c r="K187" t="s">
        <v>545</v>
      </c>
      <c r="L187">
        <v>1348</v>
      </c>
      <c r="N187">
        <v>1009</v>
      </c>
      <c r="O187" t="s">
        <v>46</v>
      </c>
      <c r="P187" t="s">
        <v>46</v>
      </c>
      <c r="Q187">
        <v>1000</v>
      </c>
      <c r="W187">
        <v>0</v>
      </c>
      <c r="X187">
        <v>2032238625</v>
      </c>
      <c r="Y187">
        <v>1.2E-4</v>
      </c>
      <c r="AA187">
        <v>60426.75</v>
      </c>
      <c r="AB187">
        <v>0</v>
      </c>
      <c r="AC187">
        <v>0</v>
      </c>
      <c r="AD187">
        <v>0</v>
      </c>
      <c r="AE187">
        <v>8475</v>
      </c>
      <c r="AF187">
        <v>0</v>
      </c>
      <c r="AG187">
        <v>0</v>
      </c>
      <c r="AH187">
        <v>0</v>
      </c>
      <c r="AI187">
        <v>7.13</v>
      </c>
      <c r="AJ187">
        <v>1</v>
      </c>
      <c r="AK187">
        <v>1</v>
      </c>
      <c r="AL187">
        <v>1</v>
      </c>
      <c r="AN187">
        <v>0</v>
      </c>
      <c r="AO187">
        <v>1</v>
      </c>
      <c r="AP187">
        <v>0</v>
      </c>
      <c r="AQ187">
        <v>0</v>
      </c>
      <c r="AR187">
        <v>0</v>
      </c>
      <c r="AS187" t="s">
        <v>6</v>
      </c>
      <c r="AT187">
        <v>1.2E-4</v>
      </c>
      <c r="AU187" t="s">
        <v>6</v>
      </c>
      <c r="AV187">
        <v>0</v>
      </c>
      <c r="AW187">
        <v>2</v>
      </c>
      <c r="AX187">
        <v>16688183</v>
      </c>
      <c r="AY187">
        <v>1</v>
      </c>
      <c r="AZ187">
        <v>0</v>
      </c>
      <c r="BA187">
        <v>173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CX187">
        <f>Y187*Source!I107</f>
        <v>4.1999999999999998E-5</v>
      </c>
      <c r="CY187">
        <f>AA187</f>
        <v>60426.75</v>
      </c>
      <c r="CZ187">
        <f>AE187</f>
        <v>8475</v>
      </c>
      <c r="DA187">
        <f>AI187</f>
        <v>7.13</v>
      </c>
      <c r="DB187">
        <v>0</v>
      </c>
    </row>
    <row r="188" spans="1:106" x14ac:dyDescent="0.2">
      <c r="A188">
        <f>ROW(Source!A107)</f>
        <v>107</v>
      </c>
      <c r="B188">
        <v>16687824</v>
      </c>
      <c r="C188">
        <v>16688170</v>
      </c>
      <c r="D188">
        <v>15189930</v>
      </c>
      <c r="E188">
        <v>1</v>
      </c>
      <c r="F188">
        <v>1</v>
      </c>
      <c r="G188">
        <v>1</v>
      </c>
      <c r="H188">
        <v>3</v>
      </c>
      <c r="I188" t="s">
        <v>546</v>
      </c>
      <c r="J188" t="s">
        <v>547</v>
      </c>
      <c r="K188" t="s">
        <v>548</v>
      </c>
      <c r="L188">
        <v>1327</v>
      </c>
      <c r="N188">
        <v>1005</v>
      </c>
      <c r="O188" t="s">
        <v>150</v>
      </c>
      <c r="P188" t="s">
        <v>150</v>
      </c>
      <c r="Q188">
        <v>1</v>
      </c>
      <c r="W188">
        <v>0</v>
      </c>
      <c r="X188">
        <v>1704710638</v>
      </c>
      <c r="Y188">
        <v>5.54</v>
      </c>
      <c r="AA188">
        <v>201.42</v>
      </c>
      <c r="AB188">
        <v>0</v>
      </c>
      <c r="AC188">
        <v>0</v>
      </c>
      <c r="AD188">
        <v>0</v>
      </c>
      <c r="AE188">
        <v>28.25</v>
      </c>
      <c r="AF188">
        <v>0</v>
      </c>
      <c r="AG188">
        <v>0</v>
      </c>
      <c r="AH188">
        <v>0</v>
      </c>
      <c r="AI188">
        <v>7.13</v>
      </c>
      <c r="AJ188">
        <v>1</v>
      </c>
      <c r="AK188">
        <v>1</v>
      </c>
      <c r="AL188">
        <v>1</v>
      </c>
      <c r="AN188">
        <v>0</v>
      </c>
      <c r="AO188">
        <v>1</v>
      </c>
      <c r="AP188">
        <v>0</v>
      </c>
      <c r="AQ188">
        <v>0</v>
      </c>
      <c r="AR188">
        <v>0</v>
      </c>
      <c r="AS188" t="s">
        <v>6</v>
      </c>
      <c r="AT188">
        <v>5.54</v>
      </c>
      <c r="AU188" t="s">
        <v>6</v>
      </c>
      <c r="AV188">
        <v>0</v>
      </c>
      <c r="AW188">
        <v>2</v>
      </c>
      <c r="AX188">
        <v>16688186</v>
      </c>
      <c r="AY188">
        <v>1</v>
      </c>
      <c r="AZ188">
        <v>0</v>
      </c>
      <c r="BA188">
        <v>176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CX188">
        <f>Y188*Source!I107</f>
        <v>1.9389999999999998</v>
      </c>
      <c r="CY188">
        <f>AA188</f>
        <v>201.42</v>
      </c>
      <c r="CZ188">
        <f>AE188</f>
        <v>28.25</v>
      </c>
      <c r="DA188">
        <f>AI188</f>
        <v>7.13</v>
      </c>
      <c r="DB188">
        <v>0</v>
      </c>
    </row>
    <row r="189" spans="1:106" x14ac:dyDescent="0.2">
      <c r="A189">
        <f>ROW(Source!A108)</f>
        <v>108</v>
      </c>
      <c r="B189">
        <v>16687810</v>
      </c>
      <c r="C189">
        <v>16688189</v>
      </c>
      <c r="D189">
        <v>15435609</v>
      </c>
      <c r="E189">
        <v>1</v>
      </c>
      <c r="F189">
        <v>1</v>
      </c>
      <c r="G189">
        <v>1</v>
      </c>
      <c r="H189">
        <v>1</v>
      </c>
      <c r="I189" t="s">
        <v>549</v>
      </c>
      <c r="J189" t="s">
        <v>6</v>
      </c>
      <c r="K189" t="s">
        <v>550</v>
      </c>
      <c r="L189">
        <v>1191</v>
      </c>
      <c r="N189">
        <v>1013</v>
      </c>
      <c r="O189" t="s">
        <v>466</v>
      </c>
      <c r="P189" t="s">
        <v>466</v>
      </c>
      <c r="Q189">
        <v>1</v>
      </c>
      <c r="W189">
        <v>0</v>
      </c>
      <c r="X189">
        <v>-814890593</v>
      </c>
      <c r="Y189">
        <v>49.334999999999994</v>
      </c>
      <c r="AA189">
        <v>0</v>
      </c>
      <c r="AB189">
        <v>0</v>
      </c>
      <c r="AC189">
        <v>0</v>
      </c>
      <c r="AD189">
        <v>8.9700000000000006</v>
      </c>
      <c r="AE189">
        <v>0</v>
      </c>
      <c r="AF189">
        <v>0</v>
      </c>
      <c r="AG189">
        <v>0</v>
      </c>
      <c r="AH189">
        <v>8.9700000000000006</v>
      </c>
      <c r="AI189">
        <v>1</v>
      </c>
      <c r="AJ189">
        <v>1</v>
      </c>
      <c r="AK189">
        <v>1</v>
      </c>
      <c r="AL189">
        <v>1</v>
      </c>
      <c r="AN189">
        <v>0</v>
      </c>
      <c r="AO189">
        <v>1</v>
      </c>
      <c r="AP189">
        <v>1</v>
      </c>
      <c r="AQ189">
        <v>0</v>
      </c>
      <c r="AR189">
        <v>0</v>
      </c>
      <c r="AS189" t="s">
        <v>6</v>
      </c>
      <c r="AT189">
        <v>42.9</v>
      </c>
      <c r="AU189" t="s">
        <v>69</v>
      </c>
      <c r="AV189">
        <v>1</v>
      </c>
      <c r="AW189">
        <v>2</v>
      </c>
      <c r="AX189">
        <v>16688190</v>
      </c>
      <c r="AY189">
        <v>1</v>
      </c>
      <c r="AZ189">
        <v>0</v>
      </c>
      <c r="BA189">
        <v>177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CX189">
        <f>Y189*Source!I108</f>
        <v>17.267249999999997</v>
      </c>
      <c r="CY189">
        <f>AD189</f>
        <v>8.9700000000000006</v>
      </c>
      <c r="CZ189">
        <f>AH189</f>
        <v>8.9700000000000006</v>
      </c>
      <c r="DA189">
        <f>AL189</f>
        <v>1</v>
      </c>
      <c r="DB189">
        <v>0</v>
      </c>
    </row>
    <row r="190" spans="1:106" x14ac:dyDescent="0.2">
      <c r="A190">
        <f>ROW(Source!A108)</f>
        <v>108</v>
      </c>
      <c r="B190">
        <v>16687810</v>
      </c>
      <c r="C190">
        <v>16688189</v>
      </c>
      <c r="D190">
        <v>15430395</v>
      </c>
      <c r="E190">
        <v>1</v>
      </c>
      <c r="F190">
        <v>1</v>
      </c>
      <c r="G190">
        <v>1</v>
      </c>
      <c r="H190">
        <v>1</v>
      </c>
      <c r="I190" t="s">
        <v>467</v>
      </c>
      <c r="J190" t="s">
        <v>6</v>
      </c>
      <c r="K190" t="s">
        <v>468</v>
      </c>
      <c r="L190">
        <v>1191</v>
      </c>
      <c r="N190">
        <v>1013</v>
      </c>
      <c r="O190" t="s">
        <v>466</v>
      </c>
      <c r="P190" t="s">
        <v>466</v>
      </c>
      <c r="Q190">
        <v>1</v>
      </c>
      <c r="W190">
        <v>0</v>
      </c>
      <c r="X190">
        <v>-1417349443</v>
      </c>
      <c r="Y190">
        <v>0.17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1</v>
      </c>
      <c r="AJ190">
        <v>1</v>
      </c>
      <c r="AK190">
        <v>1</v>
      </c>
      <c r="AL190">
        <v>1</v>
      </c>
      <c r="AN190">
        <v>0</v>
      </c>
      <c r="AO190">
        <v>1</v>
      </c>
      <c r="AP190">
        <v>0</v>
      </c>
      <c r="AQ190">
        <v>0</v>
      </c>
      <c r="AR190">
        <v>0</v>
      </c>
      <c r="AS190" t="s">
        <v>6</v>
      </c>
      <c r="AT190">
        <v>0.17</v>
      </c>
      <c r="AU190" t="s">
        <v>6</v>
      </c>
      <c r="AV190">
        <v>2</v>
      </c>
      <c r="AW190">
        <v>2</v>
      </c>
      <c r="AX190">
        <v>16688191</v>
      </c>
      <c r="AY190">
        <v>1</v>
      </c>
      <c r="AZ190">
        <v>2048</v>
      </c>
      <c r="BA190">
        <v>178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CX190">
        <f>Y190*Source!I108</f>
        <v>5.9499999999999997E-2</v>
      </c>
      <c r="CY190">
        <f>AD190</f>
        <v>0</v>
      </c>
      <c r="CZ190">
        <f>AH190</f>
        <v>0</v>
      </c>
      <c r="DA190">
        <f>AL190</f>
        <v>1</v>
      </c>
      <c r="DB190">
        <v>0</v>
      </c>
    </row>
    <row r="191" spans="1:106" x14ac:dyDescent="0.2">
      <c r="A191">
        <f>ROW(Source!A108)</f>
        <v>108</v>
      </c>
      <c r="B191">
        <v>16687810</v>
      </c>
      <c r="C191">
        <v>16688189</v>
      </c>
      <c r="D191">
        <v>15247974</v>
      </c>
      <c r="E191">
        <v>1</v>
      </c>
      <c r="F191">
        <v>1</v>
      </c>
      <c r="G191">
        <v>1</v>
      </c>
      <c r="H191">
        <v>2</v>
      </c>
      <c r="I191" t="s">
        <v>469</v>
      </c>
      <c r="J191" t="s">
        <v>470</v>
      </c>
      <c r="K191" t="s">
        <v>471</v>
      </c>
      <c r="L191">
        <v>1368</v>
      </c>
      <c r="N191">
        <v>1011</v>
      </c>
      <c r="O191" t="s">
        <v>472</v>
      </c>
      <c r="P191" t="s">
        <v>472</v>
      </c>
      <c r="Q191">
        <v>1</v>
      </c>
      <c r="W191">
        <v>0</v>
      </c>
      <c r="X191">
        <v>1188625873</v>
      </c>
      <c r="Y191">
        <v>2.5000000000000001E-2</v>
      </c>
      <c r="AA191">
        <v>0</v>
      </c>
      <c r="AB191">
        <v>31.26</v>
      </c>
      <c r="AC191">
        <v>13.5</v>
      </c>
      <c r="AD191">
        <v>0</v>
      </c>
      <c r="AE191">
        <v>0</v>
      </c>
      <c r="AF191">
        <v>31.26</v>
      </c>
      <c r="AG191">
        <v>13.5</v>
      </c>
      <c r="AH191">
        <v>0</v>
      </c>
      <c r="AI191">
        <v>1</v>
      </c>
      <c r="AJ191">
        <v>1</v>
      </c>
      <c r="AK191">
        <v>1</v>
      </c>
      <c r="AL191">
        <v>1</v>
      </c>
      <c r="AN191">
        <v>0</v>
      </c>
      <c r="AO191">
        <v>1</v>
      </c>
      <c r="AP191">
        <v>1</v>
      </c>
      <c r="AQ191">
        <v>0</v>
      </c>
      <c r="AR191">
        <v>0</v>
      </c>
      <c r="AS191" t="s">
        <v>6</v>
      </c>
      <c r="AT191">
        <v>0.02</v>
      </c>
      <c r="AU191" t="s">
        <v>68</v>
      </c>
      <c r="AV191">
        <v>0</v>
      </c>
      <c r="AW191">
        <v>2</v>
      </c>
      <c r="AX191">
        <v>16688192</v>
      </c>
      <c r="AY191">
        <v>1</v>
      </c>
      <c r="AZ191">
        <v>0</v>
      </c>
      <c r="BA191">
        <v>179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CX191">
        <f>Y191*Source!I108</f>
        <v>8.7499999999999991E-3</v>
      </c>
      <c r="CY191">
        <f>AB191</f>
        <v>31.26</v>
      </c>
      <c r="CZ191">
        <f>AF191</f>
        <v>31.26</v>
      </c>
      <c r="DA191">
        <f>AJ191</f>
        <v>1</v>
      </c>
      <c r="DB191">
        <v>0</v>
      </c>
    </row>
    <row r="192" spans="1:106" x14ac:dyDescent="0.2">
      <c r="A192">
        <f>ROW(Source!A108)</f>
        <v>108</v>
      </c>
      <c r="B192">
        <v>16687810</v>
      </c>
      <c r="C192">
        <v>16688189</v>
      </c>
      <c r="D192">
        <v>15249073</v>
      </c>
      <c r="E192">
        <v>1</v>
      </c>
      <c r="F192">
        <v>1</v>
      </c>
      <c r="G192">
        <v>1</v>
      </c>
      <c r="H192">
        <v>2</v>
      </c>
      <c r="I192" t="s">
        <v>482</v>
      </c>
      <c r="J192" t="s">
        <v>483</v>
      </c>
      <c r="K192" t="s">
        <v>484</v>
      </c>
      <c r="L192">
        <v>1368</v>
      </c>
      <c r="N192">
        <v>1011</v>
      </c>
      <c r="O192" t="s">
        <v>472</v>
      </c>
      <c r="P192" t="s">
        <v>472</v>
      </c>
      <c r="Q192">
        <v>1</v>
      </c>
      <c r="W192">
        <v>0</v>
      </c>
      <c r="X192">
        <v>1372534845</v>
      </c>
      <c r="Y192">
        <v>0.1875</v>
      </c>
      <c r="AA192">
        <v>0</v>
      </c>
      <c r="AB192">
        <v>65.709999999999994</v>
      </c>
      <c r="AC192">
        <v>11.6</v>
      </c>
      <c r="AD192">
        <v>0</v>
      </c>
      <c r="AE192">
        <v>0</v>
      </c>
      <c r="AF192">
        <v>65.709999999999994</v>
      </c>
      <c r="AG192">
        <v>11.6</v>
      </c>
      <c r="AH192">
        <v>0</v>
      </c>
      <c r="AI192">
        <v>1</v>
      </c>
      <c r="AJ192">
        <v>1</v>
      </c>
      <c r="AK192">
        <v>1</v>
      </c>
      <c r="AL192">
        <v>1</v>
      </c>
      <c r="AN192">
        <v>0</v>
      </c>
      <c r="AO192">
        <v>1</v>
      </c>
      <c r="AP192">
        <v>1</v>
      </c>
      <c r="AQ192">
        <v>0</v>
      </c>
      <c r="AR192">
        <v>0</v>
      </c>
      <c r="AS192" t="s">
        <v>6</v>
      </c>
      <c r="AT192">
        <v>0.15</v>
      </c>
      <c r="AU192" t="s">
        <v>68</v>
      </c>
      <c r="AV192">
        <v>0</v>
      </c>
      <c r="AW192">
        <v>2</v>
      </c>
      <c r="AX192">
        <v>16688193</v>
      </c>
      <c r="AY192">
        <v>1</v>
      </c>
      <c r="AZ192">
        <v>0</v>
      </c>
      <c r="BA192">
        <v>180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CX192">
        <f>Y192*Source!I108</f>
        <v>6.5624999999999989E-2</v>
      </c>
      <c r="CY192">
        <f>AB192</f>
        <v>65.709999999999994</v>
      </c>
      <c r="CZ192">
        <f>AF192</f>
        <v>65.709999999999994</v>
      </c>
      <c r="DA192">
        <f>AJ192</f>
        <v>1</v>
      </c>
      <c r="DB192">
        <v>0</v>
      </c>
    </row>
    <row r="193" spans="1:106" x14ac:dyDescent="0.2">
      <c r="A193">
        <f>ROW(Source!A108)</f>
        <v>108</v>
      </c>
      <c r="B193">
        <v>16687810</v>
      </c>
      <c r="C193">
        <v>16688189</v>
      </c>
      <c r="D193">
        <v>15170682</v>
      </c>
      <c r="E193">
        <v>1</v>
      </c>
      <c r="F193">
        <v>1</v>
      </c>
      <c r="G193">
        <v>1</v>
      </c>
      <c r="H193">
        <v>3</v>
      </c>
      <c r="I193" t="s">
        <v>551</v>
      </c>
      <c r="J193" t="s">
        <v>552</v>
      </c>
      <c r="K193" t="s">
        <v>553</v>
      </c>
      <c r="L193">
        <v>1327</v>
      </c>
      <c r="N193">
        <v>1005</v>
      </c>
      <c r="O193" t="s">
        <v>150</v>
      </c>
      <c r="P193" t="s">
        <v>150</v>
      </c>
      <c r="Q193">
        <v>1</v>
      </c>
      <c r="W193">
        <v>0</v>
      </c>
      <c r="X193">
        <v>-1987926685</v>
      </c>
      <c r="Y193">
        <v>0.84</v>
      </c>
      <c r="AA193">
        <v>72.319999999999993</v>
      </c>
      <c r="AB193">
        <v>0</v>
      </c>
      <c r="AC193">
        <v>0</v>
      </c>
      <c r="AD193">
        <v>0</v>
      </c>
      <c r="AE193">
        <v>72.319999999999993</v>
      </c>
      <c r="AF193">
        <v>0</v>
      </c>
      <c r="AG193">
        <v>0</v>
      </c>
      <c r="AH193">
        <v>0</v>
      </c>
      <c r="AI193">
        <v>1</v>
      </c>
      <c r="AJ193">
        <v>1</v>
      </c>
      <c r="AK193">
        <v>1</v>
      </c>
      <c r="AL193">
        <v>1</v>
      </c>
      <c r="AN193">
        <v>0</v>
      </c>
      <c r="AO193">
        <v>1</v>
      </c>
      <c r="AP193">
        <v>0</v>
      </c>
      <c r="AQ193">
        <v>0</v>
      </c>
      <c r="AR193">
        <v>0</v>
      </c>
      <c r="AS193" t="s">
        <v>6</v>
      </c>
      <c r="AT193">
        <v>0.84</v>
      </c>
      <c r="AU193" t="s">
        <v>6</v>
      </c>
      <c r="AV193">
        <v>0</v>
      </c>
      <c r="AW193">
        <v>2</v>
      </c>
      <c r="AX193">
        <v>16688194</v>
      </c>
      <c r="AY193">
        <v>1</v>
      </c>
      <c r="AZ193">
        <v>0</v>
      </c>
      <c r="BA193">
        <v>181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CX193">
        <f>Y193*Source!I108</f>
        <v>0.29399999999999998</v>
      </c>
      <c r="CY193">
        <f>AA193</f>
        <v>72.319999999999993</v>
      </c>
      <c r="CZ193">
        <f>AE193</f>
        <v>72.319999999999993</v>
      </c>
      <c r="DA193">
        <f>AI193</f>
        <v>1</v>
      </c>
      <c r="DB193">
        <v>0</v>
      </c>
    </row>
    <row r="194" spans="1:106" x14ac:dyDescent="0.2">
      <c r="A194">
        <f>ROW(Source!A108)</f>
        <v>108</v>
      </c>
      <c r="B194">
        <v>16687810</v>
      </c>
      <c r="C194">
        <v>16688189</v>
      </c>
      <c r="D194">
        <v>15171018</v>
      </c>
      <c r="E194">
        <v>1</v>
      </c>
      <c r="F194">
        <v>1</v>
      </c>
      <c r="G194">
        <v>1</v>
      </c>
      <c r="H194">
        <v>3</v>
      </c>
      <c r="I194" t="s">
        <v>493</v>
      </c>
      <c r="J194" t="s">
        <v>494</v>
      </c>
      <c r="K194" t="s">
        <v>495</v>
      </c>
      <c r="L194">
        <v>1346</v>
      </c>
      <c r="N194">
        <v>1009</v>
      </c>
      <c r="O194" t="s">
        <v>51</v>
      </c>
      <c r="P194" t="s">
        <v>51</v>
      </c>
      <c r="Q194">
        <v>1</v>
      </c>
      <c r="W194">
        <v>0</v>
      </c>
      <c r="X194">
        <v>813963326</v>
      </c>
      <c r="Y194">
        <v>0.31</v>
      </c>
      <c r="AA194">
        <v>1.82</v>
      </c>
      <c r="AB194">
        <v>0</v>
      </c>
      <c r="AC194">
        <v>0</v>
      </c>
      <c r="AD194">
        <v>0</v>
      </c>
      <c r="AE194">
        <v>1.82</v>
      </c>
      <c r="AF194">
        <v>0</v>
      </c>
      <c r="AG194">
        <v>0</v>
      </c>
      <c r="AH194">
        <v>0</v>
      </c>
      <c r="AI194">
        <v>1</v>
      </c>
      <c r="AJ194">
        <v>1</v>
      </c>
      <c r="AK194">
        <v>1</v>
      </c>
      <c r="AL194">
        <v>1</v>
      </c>
      <c r="AN194">
        <v>0</v>
      </c>
      <c r="AO194">
        <v>1</v>
      </c>
      <c r="AP194">
        <v>0</v>
      </c>
      <c r="AQ194">
        <v>0</v>
      </c>
      <c r="AR194">
        <v>0</v>
      </c>
      <c r="AS194" t="s">
        <v>6</v>
      </c>
      <c r="AT194">
        <v>0.31</v>
      </c>
      <c r="AU194" t="s">
        <v>6</v>
      </c>
      <c r="AV194">
        <v>0</v>
      </c>
      <c r="AW194">
        <v>2</v>
      </c>
      <c r="AX194">
        <v>16688195</v>
      </c>
      <c r="AY194">
        <v>1</v>
      </c>
      <c r="AZ194">
        <v>0</v>
      </c>
      <c r="BA194">
        <v>182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CX194">
        <f>Y194*Source!I108</f>
        <v>0.1085</v>
      </c>
      <c r="CY194">
        <f>AA194</f>
        <v>1.82</v>
      </c>
      <c r="CZ194">
        <f>AE194</f>
        <v>1.82</v>
      </c>
      <c r="DA194">
        <f>AI194</f>
        <v>1</v>
      </c>
      <c r="DB194">
        <v>0</v>
      </c>
    </row>
    <row r="195" spans="1:106" x14ac:dyDescent="0.2">
      <c r="A195">
        <f>ROW(Source!A108)</f>
        <v>108</v>
      </c>
      <c r="B195">
        <v>16687810</v>
      </c>
      <c r="C195">
        <v>16688189</v>
      </c>
      <c r="D195">
        <v>15163054</v>
      </c>
      <c r="E195">
        <v>17</v>
      </c>
      <c r="F195">
        <v>1</v>
      </c>
      <c r="G195">
        <v>1</v>
      </c>
      <c r="H195">
        <v>3</v>
      </c>
      <c r="I195" t="s">
        <v>177</v>
      </c>
      <c r="J195" t="s">
        <v>6</v>
      </c>
      <c r="K195" t="s">
        <v>178</v>
      </c>
      <c r="L195">
        <v>1348</v>
      </c>
      <c r="N195">
        <v>1009</v>
      </c>
      <c r="O195" t="s">
        <v>46</v>
      </c>
      <c r="P195" t="s">
        <v>46</v>
      </c>
      <c r="Q195">
        <v>1000</v>
      </c>
      <c r="W195">
        <v>0</v>
      </c>
      <c r="X195">
        <v>1891904026</v>
      </c>
      <c r="Y195">
        <v>6.3E-2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1</v>
      </c>
      <c r="AJ195">
        <v>1</v>
      </c>
      <c r="AK195">
        <v>1</v>
      </c>
      <c r="AL195">
        <v>1</v>
      </c>
      <c r="AN195">
        <v>0</v>
      </c>
      <c r="AO195">
        <v>0</v>
      </c>
      <c r="AP195">
        <v>0</v>
      </c>
      <c r="AQ195">
        <v>0</v>
      </c>
      <c r="AR195">
        <v>0</v>
      </c>
      <c r="AS195" t="s">
        <v>6</v>
      </c>
      <c r="AT195">
        <v>6.3E-2</v>
      </c>
      <c r="AU195" t="s">
        <v>6</v>
      </c>
      <c r="AV195">
        <v>0</v>
      </c>
      <c r="AW195">
        <v>2</v>
      </c>
      <c r="AX195">
        <v>16688196</v>
      </c>
      <c r="AY195">
        <v>1</v>
      </c>
      <c r="AZ195">
        <v>0</v>
      </c>
      <c r="BA195">
        <v>183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CX195">
        <f>Y195*Source!I108</f>
        <v>2.205E-2</v>
      </c>
      <c r="CY195">
        <f>AA195</f>
        <v>0</v>
      </c>
      <c r="CZ195">
        <f>AE195</f>
        <v>0</v>
      </c>
      <c r="DA195">
        <f>AI195</f>
        <v>1</v>
      </c>
      <c r="DB195">
        <v>0</v>
      </c>
    </row>
    <row r="196" spans="1:106" x14ac:dyDescent="0.2">
      <c r="A196">
        <f>ROW(Source!A108)</f>
        <v>108</v>
      </c>
      <c r="B196">
        <v>16687810</v>
      </c>
      <c r="C196">
        <v>16688189</v>
      </c>
      <c r="D196">
        <v>15203251</v>
      </c>
      <c r="E196">
        <v>1</v>
      </c>
      <c r="F196">
        <v>1</v>
      </c>
      <c r="G196">
        <v>1</v>
      </c>
      <c r="H196">
        <v>3</v>
      </c>
      <c r="I196" t="s">
        <v>180</v>
      </c>
      <c r="J196" t="s">
        <v>182</v>
      </c>
      <c r="K196" t="s">
        <v>181</v>
      </c>
      <c r="L196">
        <v>1348</v>
      </c>
      <c r="N196">
        <v>1009</v>
      </c>
      <c r="O196" t="s">
        <v>46</v>
      </c>
      <c r="P196" t="s">
        <v>46</v>
      </c>
      <c r="Q196">
        <v>1000</v>
      </c>
      <c r="W196">
        <v>0</v>
      </c>
      <c r="X196">
        <v>763838732</v>
      </c>
      <c r="Y196">
        <v>6.3E-2</v>
      </c>
      <c r="AA196">
        <v>7627.37</v>
      </c>
      <c r="AB196">
        <v>0</v>
      </c>
      <c r="AC196">
        <v>0</v>
      </c>
      <c r="AD196">
        <v>0</v>
      </c>
      <c r="AE196">
        <v>7627.37</v>
      </c>
      <c r="AF196">
        <v>0</v>
      </c>
      <c r="AG196">
        <v>0</v>
      </c>
      <c r="AH196">
        <v>0</v>
      </c>
      <c r="AI196">
        <v>1</v>
      </c>
      <c r="AJ196">
        <v>1</v>
      </c>
      <c r="AK196">
        <v>1</v>
      </c>
      <c r="AL196">
        <v>1</v>
      </c>
      <c r="AN196">
        <v>0</v>
      </c>
      <c r="AO196">
        <v>0</v>
      </c>
      <c r="AP196">
        <v>0</v>
      </c>
      <c r="AQ196">
        <v>0</v>
      </c>
      <c r="AR196">
        <v>0</v>
      </c>
      <c r="AS196" t="s">
        <v>6</v>
      </c>
      <c r="AT196">
        <v>6.3E-2</v>
      </c>
      <c r="AU196" t="s">
        <v>6</v>
      </c>
      <c r="AV196">
        <v>0</v>
      </c>
      <c r="AW196">
        <v>1</v>
      </c>
      <c r="AX196">
        <v>-1</v>
      </c>
      <c r="AY196">
        <v>0</v>
      </c>
      <c r="AZ196">
        <v>0</v>
      </c>
      <c r="BA196" t="s">
        <v>6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CX196">
        <f>Y196*Source!I108</f>
        <v>2.205E-2</v>
      </c>
      <c r="CY196">
        <f>AA196</f>
        <v>7627.37</v>
      </c>
      <c r="CZ196">
        <f>AE196</f>
        <v>7627.37</v>
      </c>
      <c r="DA196">
        <f>AI196</f>
        <v>1</v>
      </c>
      <c r="DB196">
        <v>0</v>
      </c>
    </row>
    <row r="197" spans="1:106" x14ac:dyDescent="0.2">
      <c r="A197">
        <f>ROW(Source!A108)</f>
        <v>108</v>
      </c>
      <c r="B197">
        <v>16687810</v>
      </c>
      <c r="C197">
        <v>16688189</v>
      </c>
      <c r="D197">
        <v>15204729</v>
      </c>
      <c r="E197">
        <v>1</v>
      </c>
      <c r="F197">
        <v>1</v>
      </c>
      <c r="G197">
        <v>1</v>
      </c>
      <c r="H197">
        <v>3</v>
      </c>
      <c r="I197" t="s">
        <v>554</v>
      </c>
      <c r="J197" t="s">
        <v>555</v>
      </c>
      <c r="K197" t="s">
        <v>556</v>
      </c>
      <c r="L197">
        <v>1348</v>
      </c>
      <c r="N197">
        <v>1009</v>
      </c>
      <c r="O197" t="s">
        <v>46</v>
      </c>
      <c r="P197" t="s">
        <v>46</v>
      </c>
      <c r="Q197">
        <v>1000</v>
      </c>
      <c r="W197">
        <v>0</v>
      </c>
      <c r="X197">
        <v>-2084827333</v>
      </c>
      <c r="Y197">
        <v>5.0999999999999997E-2</v>
      </c>
      <c r="AA197">
        <v>4294</v>
      </c>
      <c r="AB197">
        <v>0</v>
      </c>
      <c r="AC197">
        <v>0</v>
      </c>
      <c r="AD197">
        <v>0</v>
      </c>
      <c r="AE197">
        <v>4294</v>
      </c>
      <c r="AF197">
        <v>0</v>
      </c>
      <c r="AG197">
        <v>0</v>
      </c>
      <c r="AH197">
        <v>0</v>
      </c>
      <c r="AI197">
        <v>1</v>
      </c>
      <c r="AJ197">
        <v>1</v>
      </c>
      <c r="AK197">
        <v>1</v>
      </c>
      <c r="AL197">
        <v>1</v>
      </c>
      <c r="AN197">
        <v>0</v>
      </c>
      <c r="AO197">
        <v>1</v>
      </c>
      <c r="AP197">
        <v>0</v>
      </c>
      <c r="AQ197">
        <v>0</v>
      </c>
      <c r="AR197">
        <v>0</v>
      </c>
      <c r="AS197" t="s">
        <v>6</v>
      </c>
      <c r="AT197">
        <v>5.0999999999999997E-2</v>
      </c>
      <c r="AU197" t="s">
        <v>6</v>
      </c>
      <c r="AV197">
        <v>0</v>
      </c>
      <c r="AW197">
        <v>2</v>
      </c>
      <c r="AX197">
        <v>16688197</v>
      </c>
      <c r="AY197">
        <v>1</v>
      </c>
      <c r="AZ197">
        <v>0</v>
      </c>
      <c r="BA197">
        <v>184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CX197">
        <f>Y197*Source!I108</f>
        <v>1.7849999999999998E-2</v>
      </c>
      <c r="CY197">
        <f>AA197</f>
        <v>4294</v>
      </c>
      <c r="CZ197">
        <f>AE197</f>
        <v>4294</v>
      </c>
      <c r="DA197">
        <f>AI197</f>
        <v>1</v>
      </c>
      <c r="DB197">
        <v>0</v>
      </c>
    </row>
    <row r="198" spans="1:106" x14ac:dyDescent="0.2">
      <c r="A198">
        <f>ROW(Source!A109)</f>
        <v>109</v>
      </c>
      <c r="B198">
        <v>16687824</v>
      </c>
      <c r="C198">
        <v>16688189</v>
      </c>
      <c r="D198">
        <v>15435609</v>
      </c>
      <c r="E198">
        <v>1</v>
      </c>
      <c r="F198">
        <v>1</v>
      </c>
      <c r="G198">
        <v>1</v>
      </c>
      <c r="H198">
        <v>1</v>
      </c>
      <c r="I198" t="s">
        <v>549</v>
      </c>
      <c r="J198" t="s">
        <v>6</v>
      </c>
      <c r="K198" t="s">
        <v>550</v>
      </c>
      <c r="L198">
        <v>1191</v>
      </c>
      <c r="N198">
        <v>1013</v>
      </c>
      <c r="O198" t="s">
        <v>466</v>
      </c>
      <c r="P198" t="s">
        <v>466</v>
      </c>
      <c r="Q198">
        <v>1</v>
      </c>
      <c r="W198">
        <v>0</v>
      </c>
      <c r="X198">
        <v>-814890593</v>
      </c>
      <c r="Y198">
        <v>49.334999999999994</v>
      </c>
      <c r="AA198">
        <v>0</v>
      </c>
      <c r="AB198">
        <v>0</v>
      </c>
      <c r="AC198">
        <v>0</v>
      </c>
      <c r="AD198">
        <v>63.96</v>
      </c>
      <c r="AE198">
        <v>0</v>
      </c>
      <c r="AF198">
        <v>0</v>
      </c>
      <c r="AG198">
        <v>0</v>
      </c>
      <c r="AH198">
        <v>8.9700000000000006</v>
      </c>
      <c r="AI198">
        <v>1</v>
      </c>
      <c r="AJ198">
        <v>1</v>
      </c>
      <c r="AK198">
        <v>1</v>
      </c>
      <c r="AL198">
        <v>7.13</v>
      </c>
      <c r="AN198">
        <v>0</v>
      </c>
      <c r="AO198">
        <v>1</v>
      </c>
      <c r="AP198">
        <v>1</v>
      </c>
      <c r="AQ198">
        <v>0</v>
      </c>
      <c r="AR198">
        <v>0</v>
      </c>
      <c r="AS198" t="s">
        <v>6</v>
      </c>
      <c r="AT198">
        <v>42.9</v>
      </c>
      <c r="AU198" t="s">
        <v>69</v>
      </c>
      <c r="AV198">
        <v>1</v>
      </c>
      <c r="AW198">
        <v>2</v>
      </c>
      <c r="AX198">
        <v>16688190</v>
      </c>
      <c r="AY198">
        <v>1</v>
      </c>
      <c r="AZ198">
        <v>0</v>
      </c>
      <c r="BA198">
        <v>185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CX198">
        <f>Y198*Source!I109</f>
        <v>17.267249999999997</v>
      </c>
      <c r="CY198">
        <f>AD198</f>
        <v>63.96</v>
      </c>
      <c r="CZ198">
        <f>AH198</f>
        <v>8.9700000000000006</v>
      </c>
      <c r="DA198">
        <f>AL198</f>
        <v>7.13</v>
      </c>
      <c r="DB198">
        <v>0</v>
      </c>
    </row>
    <row r="199" spans="1:106" x14ac:dyDescent="0.2">
      <c r="A199">
        <f>ROW(Source!A109)</f>
        <v>109</v>
      </c>
      <c r="B199">
        <v>16687824</v>
      </c>
      <c r="C199">
        <v>16688189</v>
      </c>
      <c r="D199">
        <v>15430395</v>
      </c>
      <c r="E199">
        <v>1</v>
      </c>
      <c r="F199">
        <v>1</v>
      </c>
      <c r="G199">
        <v>1</v>
      </c>
      <c r="H199">
        <v>1</v>
      </c>
      <c r="I199" t="s">
        <v>467</v>
      </c>
      <c r="J199" t="s">
        <v>6</v>
      </c>
      <c r="K199" t="s">
        <v>468</v>
      </c>
      <c r="L199">
        <v>1191</v>
      </c>
      <c r="N199">
        <v>1013</v>
      </c>
      <c r="O199" t="s">
        <v>466</v>
      </c>
      <c r="P199" t="s">
        <v>466</v>
      </c>
      <c r="Q199">
        <v>1</v>
      </c>
      <c r="W199">
        <v>0</v>
      </c>
      <c r="X199">
        <v>-1417349443</v>
      </c>
      <c r="Y199">
        <v>0.17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1</v>
      </c>
      <c r="AJ199">
        <v>1</v>
      </c>
      <c r="AK199">
        <v>7.13</v>
      </c>
      <c r="AL199">
        <v>1</v>
      </c>
      <c r="AN199">
        <v>0</v>
      </c>
      <c r="AO199">
        <v>1</v>
      </c>
      <c r="AP199">
        <v>0</v>
      </c>
      <c r="AQ199">
        <v>0</v>
      </c>
      <c r="AR199">
        <v>0</v>
      </c>
      <c r="AS199" t="s">
        <v>6</v>
      </c>
      <c r="AT199">
        <v>0.17</v>
      </c>
      <c r="AU199" t="s">
        <v>6</v>
      </c>
      <c r="AV199">
        <v>2</v>
      </c>
      <c r="AW199">
        <v>2</v>
      </c>
      <c r="AX199">
        <v>16688191</v>
      </c>
      <c r="AY199">
        <v>1</v>
      </c>
      <c r="AZ199">
        <v>2048</v>
      </c>
      <c r="BA199">
        <v>186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CX199">
        <f>Y199*Source!I109</f>
        <v>5.9499999999999997E-2</v>
      </c>
      <c r="CY199">
        <f>AD199</f>
        <v>0</v>
      </c>
      <c r="CZ199">
        <f>AH199</f>
        <v>0</v>
      </c>
      <c r="DA199">
        <f>AL199</f>
        <v>1</v>
      </c>
      <c r="DB199">
        <v>0</v>
      </c>
    </row>
    <row r="200" spans="1:106" x14ac:dyDescent="0.2">
      <c r="A200">
        <f>ROW(Source!A109)</f>
        <v>109</v>
      </c>
      <c r="B200">
        <v>16687824</v>
      </c>
      <c r="C200">
        <v>16688189</v>
      </c>
      <c r="D200">
        <v>15247974</v>
      </c>
      <c r="E200">
        <v>1</v>
      </c>
      <c r="F200">
        <v>1</v>
      </c>
      <c r="G200">
        <v>1</v>
      </c>
      <c r="H200">
        <v>2</v>
      </c>
      <c r="I200" t="s">
        <v>469</v>
      </c>
      <c r="J200" t="s">
        <v>470</v>
      </c>
      <c r="K200" t="s">
        <v>471</v>
      </c>
      <c r="L200">
        <v>1368</v>
      </c>
      <c r="N200">
        <v>1011</v>
      </c>
      <c r="O200" t="s">
        <v>472</v>
      </c>
      <c r="P200" t="s">
        <v>472</v>
      </c>
      <c r="Q200">
        <v>1</v>
      </c>
      <c r="W200">
        <v>0</v>
      </c>
      <c r="X200">
        <v>1188625873</v>
      </c>
      <c r="Y200">
        <v>2.5000000000000001E-2</v>
      </c>
      <c r="AA200">
        <v>0</v>
      </c>
      <c r="AB200">
        <v>222.88</v>
      </c>
      <c r="AC200">
        <v>13.5</v>
      </c>
      <c r="AD200">
        <v>0</v>
      </c>
      <c r="AE200">
        <v>0</v>
      </c>
      <c r="AF200">
        <v>31.26</v>
      </c>
      <c r="AG200">
        <v>13.5</v>
      </c>
      <c r="AH200">
        <v>0</v>
      </c>
      <c r="AI200">
        <v>1</v>
      </c>
      <c r="AJ200">
        <v>7.13</v>
      </c>
      <c r="AK200">
        <v>1</v>
      </c>
      <c r="AL200">
        <v>1</v>
      </c>
      <c r="AN200">
        <v>0</v>
      </c>
      <c r="AO200">
        <v>1</v>
      </c>
      <c r="AP200">
        <v>1</v>
      </c>
      <c r="AQ200">
        <v>0</v>
      </c>
      <c r="AR200">
        <v>0</v>
      </c>
      <c r="AS200" t="s">
        <v>6</v>
      </c>
      <c r="AT200">
        <v>0.02</v>
      </c>
      <c r="AU200" t="s">
        <v>68</v>
      </c>
      <c r="AV200">
        <v>0</v>
      </c>
      <c r="AW200">
        <v>2</v>
      </c>
      <c r="AX200">
        <v>16688192</v>
      </c>
      <c r="AY200">
        <v>1</v>
      </c>
      <c r="AZ200">
        <v>0</v>
      </c>
      <c r="BA200">
        <v>187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CX200">
        <f>Y200*Source!I109</f>
        <v>8.7499999999999991E-3</v>
      </c>
      <c r="CY200">
        <f>AB200</f>
        <v>222.88</v>
      </c>
      <c r="CZ200">
        <f>AF200</f>
        <v>31.26</v>
      </c>
      <c r="DA200">
        <f>AJ200</f>
        <v>7.13</v>
      </c>
      <c r="DB200">
        <v>0</v>
      </c>
    </row>
    <row r="201" spans="1:106" x14ac:dyDescent="0.2">
      <c r="A201">
        <f>ROW(Source!A109)</f>
        <v>109</v>
      </c>
      <c r="B201">
        <v>16687824</v>
      </c>
      <c r="C201">
        <v>16688189</v>
      </c>
      <c r="D201">
        <v>15249073</v>
      </c>
      <c r="E201">
        <v>1</v>
      </c>
      <c r="F201">
        <v>1</v>
      </c>
      <c r="G201">
        <v>1</v>
      </c>
      <c r="H201">
        <v>2</v>
      </c>
      <c r="I201" t="s">
        <v>482</v>
      </c>
      <c r="J201" t="s">
        <v>483</v>
      </c>
      <c r="K201" t="s">
        <v>484</v>
      </c>
      <c r="L201">
        <v>1368</v>
      </c>
      <c r="N201">
        <v>1011</v>
      </c>
      <c r="O201" t="s">
        <v>472</v>
      </c>
      <c r="P201" t="s">
        <v>472</v>
      </c>
      <c r="Q201">
        <v>1</v>
      </c>
      <c r="W201">
        <v>0</v>
      </c>
      <c r="X201">
        <v>1372534845</v>
      </c>
      <c r="Y201">
        <v>0.1875</v>
      </c>
      <c r="AA201">
        <v>0</v>
      </c>
      <c r="AB201">
        <v>468.51</v>
      </c>
      <c r="AC201">
        <v>11.6</v>
      </c>
      <c r="AD201">
        <v>0</v>
      </c>
      <c r="AE201">
        <v>0</v>
      </c>
      <c r="AF201">
        <v>65.709999999999994</v>
      </c>
      <c r="AG201">
        <v>11.6</v>
      </c>
      <c r="AH201">
        <v>0</v>
      </c>
      <c r="AI201">
        <v>1</v>
      </c>
      <c r="AJ201">
        <v>7.13</v>
      </c>
      <c r="AK201">
        <v>1</v>
      </c>
      <c r="AL201">
        <v>1</v>
      </c>
      <c r="AN201">
        <v>0</v>
      </c>
      <c r="AO201">
        <v>1</v>
      </c>
      <c r="AP201">
        <v>1</v>
      </c>
      <c r="AQ201">
        <v>0</v>
      </c>
      <c r="AR201">
        <v>0</v>
      </c>
      <c r="AS201" t="s">
        <v>6</v>
      </c>
      <c r="AT201">
        <v>0.15</v>
      </c>
      <c r="AU201" t="s">
        <v>68</v>
      </c>
      <c r="AV201">
        <v>0</v>
      </c>
      <c r="AW201">
        <v>2</v>
      </c>
      <c r="AX201">
        <v>16688193</v>
      </c>
      <c r="AY201">
        <v>1</v>
      </c>
      <c r="AZ201">
        <v>0</v>
      </c>
      <c r="BA201">
        <v>188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CX201">
        <f>Y201*Source!I109</f>
        <v>6.5624999999999989E-2</v>
      </c>
      <c r="CY201">
        <f>AB201</f>
        <v>468.51</v>
      </c>
      <c r="CZ201">
        <f>AF201</f>
        <v>65.709999999999994</v>
      </c>
      <c r="DA201">
        <f>AJ201</f>
        <v>7.13</v>
      </c>
      <c r="DB201">
        <v>0</v>
      </c>
    </row>
    <row r="202" spans="1:106" x14ac:dyDescent="0.2">
      <c r="A202">
        <f>ROW(Source!A109)</f>
        <v>109</v>
      </c>
      <c r="B202">
        <v>16687824</v>
      </c>
      <c r="C202">
        <v>16688189</v>
      </c>
      <c r="D202">
        <v>15170682</v>
      </c>
      <c r="E202">
        <v>1</v>
      </c>
      <c r="F202">
        <v>1</v>
      </c>
      <c r="G202">
        <v>1</v>
      </c>
      <c r="H202">
        <v>3</v>
      </c>
      <c r="I202" t="s">
        <v>551</v>
      </c>
      <c r="J202" t="s">
        <v>552</v>
      </c>
      <c r="K202" t="s">
        <v>553</v>
      </c>
      <c r="L202">
        <v>1327</v>
      </c>
      <c r="N202">
        <v>1005</v>
      </c>
      <c r="O202" t="s">
        <v>150</v>
      </c>
      <c r="P202" t="s">
        <v>150</v>
      </c>
      <c r="Q202">
        <v>1</v>
      </c>
      <c r="W202">
        <v>0</v>
      </c>
      <c r="X202">
        <v>-1987926685</v>
      </c>
      <c r="Y202">
        <v>0.84</v>
      </c>
      <c r="AA202">
        <v>515.64</v>
      </c>
      <c r="AB202">
        <v>0</v>
      </c>
      <c r="AC202">
        <v>0</v>
      </c>
      <c r="AD202">
        <v>0</v>
      </c>
      <c r="AE202">
        <v>72.319999999999993</v>
      </c>
      <c r="AF202">
        <v>0</v>
      </c>
      <c r="AG202">
        <v>0</v>
      </c>
      <c r="AH202">
        <v>0</v>
      </c>
      <c r="AI202">
        <v>7.13</v>
      </c>
      <c r="AJ202">
        <v>1</v>
      </c>
      <c r="AK202">
        <v>1</v>
      </c>
      <c r="AL202">
        <v>1</v>
      </c>
      <c r="AN202">
        <v>0</v>
      </c>
      <c r="AO202">
        <v>1</v>
      </c>
      <c r="AP202">
        <v>0</v>
      </c>
      <c r="AQ202">
        <v>0</v>
      </c>
      <c r="AR202">
        <v>0</v>
      </c>
      <c r="AS202" t="s">
        <v>6</v>
      </c>
      <c r="AT202">
        <v>0.84</v>
      </c>
      <c r="AU202" t="s">
        <v>6</v>
      </c>
      <c r="AV202">
        <v>0</v>
      </c>
      <c r="AW202">
        <v>2</v>
      </c>
      <c r="AX202">
        <v>16688194</v>
      </c>
      <c r="AY202">
        <v>1</v>
      </c>
      <c r="AZ202">
        <v>0</v>
      </c>
      <c r="BA202">
        <v>189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CX202">
        <f>Y202*Source!I109</f>
        <v>0.29399999999999998</v>
      </c>
      <c r="CY202">
        <f>AA202</f>
        <v>515.64</v>
      </c>
      <c r="CZ202">
        <f>AE202</f>
        <v>72.319999999999993</v>
      </c>
      <c r="DA202">
        <f>AI202</f>
        <v>7.13</v>
      </c>
      <c r="DB202">
        <v>0</v>
      </c>
    </row>
    <row r="203" spans="1:106" x14ac:dyDescent="0.2">
      <c r="A203">
        <f>ROW(Source!A109)</f>
        <v>109</v>
      </c>
      <c r="B203">
        <v>16687824</v>
      </c>
      <c r="C203">
        <v>16688189</v>
      </c>
      <c r="D203">
        <v>15171018</v>
      </c>
      <c r="E203">
        <v>1</v>
      </c>
      <c r="F203">
        <v>1</v>
      </c>
      <c r="G203">
        <v>1</v>
      </c>
      <c r="H203">
        <v>3</v>
      </c>
      <c r="I203" t="s">
        <v>493</v>
      </c>
      <c r="J203" t="s">
        <v>494</v>
      </c>
      <c r="K203" t="s">
        <v>495</v>
      </c>
      <c r="L203">
        <v>1346</v>
      </c>
      <c r="N203">
        <v>1009</v>
      </c>
      <c r="O203" t="s">
        <v>51</v>
      </c>
      <c r="P203" t="s">
        <v>51</v>
      </c>
      <c r="Q203">
        <v>1</v>
      </c>
      <c r="W203">
        <v>0</v>
      </c>
      <c r="X203">
        <v>813963326</v>
      </c>
      <c r="Y203">
        <v>0.31</v>
      </c>
      <c r="AA203">
        <v>12.98</v>
      </c>
      <c r="AB203">
        <v>0</v>
      </c>
      <c r="AC203">
        <v>0</v>
      </c>
      <c r="AD203">
        <v>0</v>
      </c>
      <c r="AE203">
        <v>1.82</v>
      </c>
      <c r="AF203">
        <v>0</v>
      </c>
      <c r="AG203">
        <v>0</v>
      </c>
      <c r="AH203">
        <v>0</v>
      </c>
      <c r="AI203">
        <v>7.13</v>
      </c>
      <c r="AJ203">
        <v>1</v>
      </c>
      <c r="AK203">
        <v>1</v>
      </c>
      <c r="AL203">
        <v>1</v>
      </c>
      <c r="AN203">
        <v>0</v>
      </c>
      <c r="AO203">
        <v>1</v>
      </c>
      <c r="AP203">
        <v>0</v>
      </c>
      <c r="AQ203">
        <v>0</v>
      </c>
      <c r="AR203">
        <v>0</v>
      </c>
      <c r="AS203" t="s">
        <v>6</v>
      </c>
      <c r="AT203">
        <v>0.31</v>
      </c>
      <c r="AU203" t="s">
        <v>6</v>
      </c>
      <c r="AV203">
        <v>0</v>
      </c>
      <c r="AW203">
        <v>2</v>
      </c>
      <c r="AX203">
        <v>16688195</v>
      </c>
      <c r="AY203">
        <v>1</v>
      </c>
      <c r="AZ203">
        <v>0</v>
      </c>
      <c r="BA203">
        <v>190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CX203">
        <f>Y203*Source!I109</f>
        <v>0.1085</v>
      </c>
      <c r="CY203">
        <f>AA203</f>
        <v>12.98</v>
      </c>
      <c r="CZ203">
        <f>AE203</f>
        <v>1.82</v>
      </c>
      <c r="DA203">
        <f>AI203</f>
        <v>7.13</v>
      </c>
      <c r="DB203">
        <v>0</v>
      </c>
    </row>
    <row r="204" spans="1:106" x14ac:dyDescent="0.2">
      <c r="A204">
        <f>ROW(Source!A109)</f>
        <v>109</v>
      </c>
      <c r="B204">
        <v>16687824</v>
      </c>
      <c r="C204">
        <v>16688189</v>
      </c>
      <c r="D204">
        <v>15163054</v>
      </c>
      <c r="E204">
        <v>17</v>
      </c>
      <c r="F204">
        <v>1</v>
      </c>
      <c r="G204">
        <v>1</v>
      </c>
      <c r="H204">
        <v>3</v>
      </c>
      <c r="I204" t="s">
        <v>177</v>
      </c>
      <c r="J204" t="s">
        <v>6</v>
      </c>
      <c r="K204" t="s">
        <v>178</v>
      </c>
      <c r="L204">
        <v>1348</v>
      </c>
      <c r="N204">
        <v>1009</v>
      </c>
      <c r="O204" t="s">
        <v>46</v>
      </c>
      <c r="P204" t="s">
        <v>46</v>
      </c>
      <c r="Q204">
        <v>1000</v>
      </c>
      <c r="W204">
        <v>0</v>
      </c>
      <c r="X204">
        <v>1891904026</v>
      </c>
      <c r="Y204">
        <v>6.3E-2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7.13</v>
      </c>
      <c r="AJ204">
        <v>1</v>
      </c>
      <c r="AK204">
        <v>1</v>
      </c>
      <c r="AL204">
        <v>1</v>
      </c>
      <c r="AN204">
        <v>0</v>
      </c>
      <c r="AO204">
        <v>0</v>
      </c>
      <c r="AP204">
        <v>0</v>
      </c>
      <c r="AQ204">
        <v>0</v>
      </c>
      <c r="AR204">
        <v>0</v>
      </c>
      <c r="AS204" t="s">
        <v>6</v>
      </c>
      <c r="AT204">
        <v>6.3E-2</v>
      </c>
      <c r="AU204" t="s">
        <v>6</v>
      </c>
      <c r="AV204">
        <v>0</v>
      </c>
      <c r="AW204">
        <v>2</v>
      </c>
      <c r="AX204">
        <v>16688196</v>
      </c>
      <c r="AY204">
        <v>1</v>
      </c>
      <c r="AZ204">
        <v>0</v>
      </c>
      <c r="BA204">
        <v>191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CX204">
        <f>Y204*Source!I109</f>
        <v>2.205E-2</v>
      </c>
      <c r="CY204">
        <f>AA204</f>
        <v>0</v>
      </c>
      <c r="CZ204">
        <f>AE204</f>
        <v>0</v>
      </c>
      <c r="DA204">
        <f>AI204</f>
        <v>7.13</v>
      </c>
      <c r="DB204">
        <v>0</v>
      </c>
    </row>
    <row r="205" spans="1:106" x14ac:dyDescent="0.2">
      <c r="A205">
        <f>ROW(Source!A109)</f>
        <v>109</v>
      </c>
      <c r="B205">
        <v>16687824</v>
      </c>
      <c r="C205">
        <v>16688189</v>
      </c>
      <c r="D205">
        <v>15203251</v>
      </c>
      <c r="E205">
        <v>1</v>
      </c>
      <c r="F205">
        <v>1</v>
      </c>
      <c r="G205">
        <v>1</v>
      </c>
      <c r="H205">
        <v>3</v>
      </c>
      <c r="I205" t="s">
        <v>180</v>
      </c>
      <c r="J205" t="s">
        <v>182</v>
      </c>
      <c r="K205" t="s">
        <v>181</v>
      </c>
      <c r="L205">
        <v>1348</v>
      </c>
      <c r="N205">
        <v>1009</v>
      </c>
      <c r="O205" t="s">
        <v>46</v>
      </c>
      <c r="P205" t="s">
        <v>46</v>
      </c>
      <c r="Q205">
        <v>1000</v>
      </c>
      <c r="W205">
        <v>0</v>
      </c>
      <c r="X205">
        <v>763838732</v>
      </c>
      <c r="Y205">
        <v>6.3E-2</v>
      </c>
      <c r="AA205">
        <v>54383.15</v>
      </c>
      <c r="AB205">
        <v>0</v>
      </c>
      <c r="AC205">
        <v>0</v>
      </c>
      <c r="AD205">
        <v>0</v>
      </c>
      <c r="AE205">
        <v>7627.37</v>
      </c>
      <c r="AF205">
        <v>0</v>
      </c>
      <c r="AG205">
        <v>0</v>
      </c>
      <c r="AH205">
        <v>0</v>
      </c>
      <c r="AI205">
        <v>7.13</v>
      </c>
      <c r="AJ205">
        <v>1</v>
      </c>
      <c r="AK205">
        <v>1</v>
      </c>
      <c r="AL205">
        <v>1</v>
      </c>
      <c r="AN205">
        <v>0</v>
      </c>
      <c r="AO205">
        <v>0</v>
      </c>
      <c r="AP205">
        <v>0</v>
      </c>
      <c r="AQ205">
        <v>0</v>
      </c>
      <c r="AR205">
        <v>0</v>
      </c>
      <c r="AS205" t="s">
        <v>6</v>
      </c>
      <c r="AT205">
        <v>6.3E-2</v>
      </c>
      <c r="AU205" t="s">
        <v>6</v>
      </c>
      <c r="AV205">
        <v>0</v>
      </c>
      <c r="AW205">
        <v>1</v>
      </c>
      <c r="AX205">
        <v>-1</v>
      </c>
      <c r="AY205">
        <v>0</v>
      </c>
      <c r="AZ205">
        <v>0</v>
      </c>
      <c r="BA205" t="s">
        <v>6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CX205">
        <f>Y205*Source!I109</f>
        <v>2.205E-2</v>
      </c>
      <c r="CY205">
        <f>AA205</f>
        <v>54383.15</v>
      </c>
      <c r="CZ205">
        <f>AE205</f>
        <v>7627.37</v>
      </c>
      <c r="DA205">
        <f>AI205</f>
        <v>7.13</v>
      </c>
      <c r="DB205">
        <v>0</v>
      </c>
    </row>
    <row r="206" spans="1:106" x14ac:dyDescent="0.2">
      <c r="A206">
        <f>ROW(Source!A109)</f>
        <v>109</v>
      </c>
      <c r="B206">
        <v>16687824</v>
      </c>
      <c r="C206">
        <v>16688189</v>
      </c>
      <c r="D206">
        <v>15204729</v>
      </c>
      <c r="E206">
        <v>1</v>
      </c>
      <c r="F206">
        <v>1</v>
      </c>
      <c r="G206">
        <v>1</v>
      </c>
      <c r="H206">
        <v>3</v>
      </c>
      <c r="I206" t="s">
        <v>554</v>
      </c>
      <c r="J206" t="s">
        <v>555</v>
      </c>
      <c r="K206" t="s">
        <v>556</v>
      </c>
      <c r="L206">
        <v>1348</v>
      </c>
      <c r="N206">
        <v>1009</v>
      </c>
      <c r="O206" t="s">
        <v>46</v>
      </c>
      <c r="P206" t="s">
        <v>46</v>
      </c>
      <c r="Q206">
        <v>1000</v>
      </c>
      <c r="W206">
        <v>0</v>
      </c>
      <c r="X206">
        <v>-2084827333</v>
      </c>
      <c r="Y206">
        <v>5.0999999999999997E-2</v>
      </c>
      <c r="AA206">
        <v>30616.22</v>
      </c>
      <c r="AB206">
        <v>0</v>
      </c>
      <c r="AC206">
        <v>0</v>
      </c>
      <c r="AD206">
        <v>0</v>
      </c>
      <c r="AE206">
        <v>4294</v>
      </c>
      <c r="AF206">
        <v>0</v>
      </c>
      <c r="AG206">
        <v>0</v>
      </c>
      <c r="AH206">
        <v>0</v>
      </c>
      <c r="AI206">
        <v>7.13</v>
      </c>
      <c r="AJ206">
        <v>1</v>
      </c>
      <c r="AK206">
        <v>1</v>
      </c>
      <c r="AL206">
        <v>1</v>
      </c>
      <c r="AN206">
        <v>0</v>
      </c>
      <c r="AO206">
        <v>1</v>
      </c>
      <c r="AP206">
        <v>0</v>
      </c>
      <c r="AQ206">
        <v>0</v>
      </c>
      <c r="AR206">
        <v>0</v>
      </c>
      <c r="AS206" t="s">
        <v>6</v>
      </c>
      <c r="AT206">
        <v>5.0999999999999997E-2</v>
      </c>
      <c r="AU206" t="s">
        <v>6</v>
      </c>
      <c r="AV206">
        <v>0</v>
      </c>
      <c r="AW206">
        <v>2</v>
      </c>
      <c r="AX206">
        <v>16688197</v>
      </c>
      <c r="AY206">
        <v>1</v>
      </c>
      <c r="AZ206">
        <v>0</v>
      </c>
      <c r="BA206">
        <v>192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CX206">
        <f>Y206*Source!I109</f>
        <v>1.7849999999999998E-2</v>
      </c>
      <c r="CY206">
        <f>AA206</f>
        <v>30616.22</v>
      </c>
      <c r="CZ206">
        <f>AE206</f>
        <v>4294</v>
      </c>
      <c r="DA206">
        <f>AI206</f>
        <v>7.13</v>
      </c>
      <c r="DB206">
        <v>0</v>
      </c>
    </row>
    <row r="207" spans="1:106" x14ac:dyDescent="0.2">
      <c r="A207">
        <f>ROW(Source!A114)</f>
        <v>114</v>
      </c>
      <c r="B207">
        <v>16687810</v>
      </c>
      <c r="C207">
        <v>16688199</v>
      </c>
      <c r="D207">
        <v>15435609</v>
      </c>
      <c r="E207">
        <v>1</v>
      </c>
      <c r="F207">
        <v>1</v>
      </c>
      <c r="G207">
        <v>1</v>
      </c>
      <c r="H207">
        <v>1</v>
      </c>
      <c r="I207" t="s">
        <v>549</v>
      </c>
      <c r="J207" t="s">
        <v>6</v>
      </c>
      <c r="K207" t="s">
        <v>550</v>
      </c>
      <c r="L207">
        <v>1191</v>
      </c>
      <c r="N207">
        <v>1013</v>
      </c>
      <c r="O207" t="s">
        <v>466</v>
      </c>
      <c r="P207" t="s">
        <v>466</v>
      </c>
      <c r="Q207">
        <v>1</v>
      </c>
      <c r="W207">
        <v>0</v>
      </c>
      <c r="X207">
        <v>-814890593</v>
      </c>
      <c r="Y207">
        <v>61.984999999999992</v>
      </c>
      <c r="AA207">
        <v>0</v>
      </c>
      <c r="AB207">
        <v>0</v>
      </c>
      <c r="AC207">
        <v>0</v>
      </c>
      <c r="AD207">
        <v>8.9700000000000006</v>
      </c>
      <c r="AE207">
        <v>0</v>
      </c>
      <c r="AF207">
        <v>0</v>
      </c>
      <c r="AG207">
        <v>0</v>
      </c>
      <c r="AH207">
        <v>8.9700000000000006</v>
      </c>
      <c r="AI207">
        <v>1</v>
      </c>
      <c r="AJ207">
        <v>1</v>
      </c>
      <c r="AK207">
        <v>1</v>
      </c>
      <c r="AL207">
        <v>1</v>
      </c>
      <c r="AN207">
        <v>0</v>
      </c>
      <c r="AO207">
        <v>1</v>
      </c>
      <c r="AP207">
        <v>1</v>
      </c>
      <c r="AQ207">
        <v>0</v>
      </c>
      <c r="AR207">
        <v>0</v>
      </c>
      <c r="AS207" t="s">
        <v>6</v>
      </c>
      <c r="AT207">
        <v>53.9</v>
      </c>
      <c r="AU207" t="s">
        <v>69</v>
      </c>
      <c r="AV207">
        <v>1</v>
      </c>
      <c r="AW207">
        <v>2</v>
      </c>
      <c r="AX207">
        <v>16688200</v>
      </c>
      <c r="AY207">
        <v>1</v>
      </c>
      <c r="AZ207">
        <v>0</v>
      </c>
      <c r="BA207">
        <v>193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CX207">
        <f>Y207*Source!I114</f>
        <v>10.53745</v>
      </c>
      <c r="CY207">
        <f>AD207</f>
        <v>8.9700000000000006</v>
      </c>
      <c r="CZ207">
        <f>AH207</f>
        <v>8.9700000000000006</v>
      </c>
      <c r="DA207">
        <f>AL207</f>
        <v>1</v>
      </c>
      <c r="DB207">
        <v>0</v>
      </c>
    </row>
    <row r="208" spans="1:106" x14ac:dyDescent="0.2">
      <c r="A208">
        <f>ROW(Source!A114)</f>
        <v>114</v>
      </c>
      <c r="B208">
        <v>16687810</v>
      </c>
      <c r="C208">
        <v>16688199</v>
      </c>
      <c r="D208">
        <v>15430395</v>
      </c>
      <c r="E208">
        <v>1</v>
      </c>
      <c r="F208">
        <v>1</v>
      </c>
      <c r="G208">
        <v>1</v>
      </c>
      <c r="H208">
        <v>1</v>
      </c>
      <c r="I208" t="s">
        <v>467</v>
      </c>
      <c r="J208" t="s">
        <v>6</v>
      </c>
      <c r="K208" t="s">
        <v>468</v>
      </c>
      <c r="L208">
        <v>1191</v>
      </c>
      <c r="N208">
        <v>1013</v>
      </c>
      <c r="O208" t="s">
        <v>466</v>
      </c>
      <c r="P208" t="s">
        <v>466</v>
      </c>
      <c r="Q208">
        <v>1</v>
      </c>
      <c r="W208">
        <v>0</v>
      </c>
      <c r="X208">
        <v>-1417349443</v>
      </c>
      <c r="Y208">
        <v>0.18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1</v>
      </c>
      <c r="AJ208">
        <v>1</v>
      </c>
      <c r="AK208">
        <v>1</v>
      </c>
      <c r="AL208">
        <v>1</v>
      </c>
      <c r="AN208">
        <v>0</v>
      </c>
      <c r="AO208">
        <v>1</v>
      </c>
      <c r="AP208">
        <v>0</v>
      </c>
      <c r="AQ208">
        <v>0</v>
      </c>
      <c r="AR208">
        <v>0</v>
      </c>
      <c r="AS208" t="s">
        <v>6</v>
      </c>
      <c r="AT208">
        <v>0.18</v>
      </c>
      <c r="AU208" t="s">
        <v>6</v>
      </c>
      <c r="AV208">
        <v>2</v>
      </c>
      <c r="AW208">
        <v>2</v>
      </c>
      <c r="AX208">
        <v>16688201</v>
      </c>
      <c r="AY208">
        <v>1</v>
      </c>
      <c r="AZ208">
        <v>2048</v>
      </c>
      <c r="BA208">
        <v>194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CX208">
        <f>Y208*Source!I114</f>
        <v>3.0600000000000002E-2</v>
      </c>
      <c r="CY208">
        <f>AD208</f>
        <v>0</v>
      </c>
      <c r="CZ208">
        <f>AH208</f>
        <v>0</v>
      </c>
      <c r="DA208">
        <f>AL208</f>
        <v>1</v>
      </c>
      <c r="DB208">
        <v>0</v>
      </c>
    </row>
    <row r="209" spans="1:106" x14ac:dyDescent="0.2">
      <c r="A209">
        <f>ROW(Source!A114)</f>
        <v>114</v>
      </c>
      <c r="B209">
        <v>16687810</v>
      </c>
      <c r="C209">
        <v>16688199</v>
      </c>
      <c r="D209">
        <v>15247974</v>
      </c>
      <c r="E209">
        <v>1</v>
      </c>
      <c r="F209">
        <v>1</v>
      </c>
      <c r="G209">
        <v>1</v>
      </c>
      <c r="H209">
        <v>2</v>
      </c>
      <c r="I209" t="s">
        <v>469</v>
      </c>
      <c r="J209" t="s">
        <v>470</v>
      </c>
      <c r="K209" t="s">
        <v>471</v>
      </c>
      <c r="L209">
        <v>1368</v>
      </c>
      <c r="N209">
        <v>1011</v>
      </c>
      <c r="O209" t="s">
        <v>472</v>
      </c>
      <c r="P209" t="s">
        <v>472</v>
      </c>
      <c r="Q209">
        <v>1</v>
      </c>
      <c r="W209">
        <v>0</v>
      </c>
      <c r="X209">
        <v>1188625873</v>
      </c>
      <c r="Y209">
        <v>2.5000000000000001E-2</v>
      </c>
      <c r="AA209">
        <v>0</v>
      </c>
      <c r="AB209">
        <v>31.26</v>
      </c>
      <c r="AC209">
        <v>13.5</v>
      </c>
      <c r="AD209">
        <v>0</v>
      </c>
      <c r="AE209">
        <v>0</v>
      </c>
      <c r="AF209">
        <v>31.26</v>
      </c>
      <c r="AG209">
        <v>13.5</v>
      </c>
      <c r="AH209">
        <v>0</v>
      </c>
      <c r="AI209">
        <v>1</v>
      </c>
      <c r="AJ209">
        <v>1</v>
      </c>
      <c r="AK209">
        <v>1</v>
      </c>
      <c r="AL209">
        <v>1</v>
      </c>
      <c r="AN209">
        <v>0</v>
      </c>
      <c r="AO209">
        <v>1</v>
      </c>
      <c r="AP209">
        <v>1</v>
      </c>
      <c r="AQ209">
        <v>0</v>
      </c>
      <c r="AR209">
        <v>0</v>
      </c>
      <c r="AS209" t="s">
        <v>6</v>
      </c>
      <c r="AT209">
        <v>0.02</v>
      </c>
      <c r="AU209" t="s">
        <v>68</v>
      </c>
      <c r="AV209">
        <v>0</v>
      </c>
      <c r="AW209">
        <v>2</v>
      </c>
      <c r="AX209">
        <v>16688202</v>
      </c>
      <c r="AY209">
        <v>1</v>
      </c>
      <c r="AZ209">
        <v>0</v>
      </c>
      <c r="BA209">
        <v>195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CX209">
        <f>Y209*Source!I114</f>
        <v>4.2500000000000003E-3</v>
      </c>
      <c r="CY209">
        <f>AB209</f>
        <v>31.26</v>
      </c>
      <c r="CZ209">
        <f>AF209</f>
        <v>31.26</v>
      </c>
      <c r="DA209">
        <f>AJ209</f>
        <v>1</v>
      </c>
      <c r="DB209">
        <v>0</v>
      </c>
    </row>
    <row r="210" spans="1:106" x14ac:dyDescent="0.2">
      <c r="A210">
        <f>ROW(Source!A114)</f>
        <v>114</v>
      </c>
      <c r="B210">
        <v>16687810</v>
      </c>
      <c r="C210">
        <v>16688199</v>
      </c>
      <c r="D210">
        <v>15249073</v>
      </c>
      <c r="E210">
        <v>1</v>
      </c>
      <c r="F210">
        <v>1</v>
      </c>
      <c r="G210">
        <v>1</v>
      </c>
      <c r="H210">
        <v>2</v>
      </c>
      <c r="I210" t="s">
        <v>482</v>
      </c>
      <c r="J210" t="s">
        <v>483</v>
      </c>
      <c r="K210" t="s">
        <v>484</v>
      </c>
      <c r="L210">
        <v>1368</v>
      </c>
      <c r="N210">
        <v>1011</v>
      </c>
      <c r="O210" t="s">
        <v>472</v>
      </c>
      <c r="P210" t="s">
        <v>472</v>
      </c>
      <c r="Q210">
        <v>1</v>
      </c>
      <c r="W210">
        <v>0</v>
      </c>
      <c r="X210">
        <v>1372534845</v>
      </c>
      <c r="Y210">
        <v>0.2</v>
      </c>
      <c r="AA210">
        <v>0</v>
      </c>
      <c r="AB210">
        <v>65.709999999999994</v>
      </c>
      <c r="AC210">
        <v>11.6</v>
      </c>
      <c r="AD210">
        <v>0</v>
      </c>
      <c r="AE210">
        <v>0</v>
      </c>
      <c r="AF210">
        <v>65.709999999999994</v>
      </c>
      <c r="AG210">
        <v>11.6</v>
      </c>
      <c r="AH210">
        <v>0</v>
      </c>
      <c r="AI210">
        <v>1</v>
      </c>
      <c r="AJ210">
        <v>1</v>
      </c>
      <c r="AK210">
        <v>1</v>
      </c>
      <c r="AL210">
        <v>1</v>
      </c>
      <c r="AN210">
        <v>0</v>
      </c>
      <c r="AO210">
        <v>1</v>
      </c>
      <c r="AP210">
        <v>1</v>
      </c>
      <c r="AQ210">
        <v>0</v>
      </c>
      <c r="AR210">
        <v>0</v>
      </c>
      <c r="AS210" t="s">
        <v>6</v>
      </c>
      <c r="AT210">
        <v>0.16</v>
      </c>
      <c r="AU210" t="s">
        <v>68</v>
      </c>
      <c r="AV210">
        <v>0</v>
      </c>
      <c r="AW210">
        <v>2</v>
      </c>
      <c r="AX210">
        <v>16688203</v>
      </c>
      <c r="AY210">
        <v>1</v>
      </c>
      <c r="AZ210">
        <v>0</v>
      </c>
      <c r="BA210">
        <v>196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CX210">
        <f>Y210*Source!I114</f>
        <v>3.4000000000000002E-2</v>
      </c>
      <c r="CY210">
        <f>AB210</f>
        <v>65.709999999999994</v>
      </c>
      <c r="CZ210">
        <f>AF210</f>
        <v>65.709999999999994</v>
      </c>
      <c r="DA210">
        <f>AJ210</f>
        <v>1</v>
      </c>
      <c r="DB210">
        <v>0</v>
      </c>
    </row>
    <row r="211" spans="1:106" x14ac:dyDescent="0.2">
      <c r="A211">
        <f>ROW(Source!A114)</f>
        <v>114</v>
      </c>
      <c r="B211">
        <v>16687810</v>
      </c>
      <c r="C211">
        <v>16688199</v>
      </c>
      <c r="D211">
        <v>15170682</v>
      </c>
      <c r="E211">
        <v>1</v>
      </c>
      <c r="F211">
        <v>1</v>
      </c>
      <c r="G211">
        <v>1</v>
      </c>
      <c r="H211">
        <v>3</v>
      </c>
      <c r="I211" t="s">
        <v>551</v>
      </c>
      <c r="J211" t="s">
        <v>552</v>
      </c>
      <c r="K211" t="s">
        <v>553</v>
      </c>
      <c r="L211">
        <v>1327</v>
      </c>
      <c r="N211">
        <v>1005</v>
      </c>
      <c r="O211" t="s">
        <v>150</v>
      </c>
      <c r="P211" t="s">
        <v>150</v>
      </c>
      <c r="Q211">
        <v>1</v>
      </c>
      <c r="W211">
        <v>0</v>
      </c>
      <c r="X211">
        <v>-1987926685</v>
      </c>
      <c r="Y211">
        <v>0.84</v>
      </c>
      <c r="AA211">
        <v>72.319999999999993</v>
      </c>
      <c r="AB211">
        <v>0</v>
      </c>
      <c r="AC211">
        <v>0</v>
      </c>
      <c r="AD211">
        <v>0</v>
      </c>
      <c r="AE211">
        <v>72.319999999999993</v>
      </c>
      <c r="AF211">
        <v>0</v>
      </c>
      <c r="AG211">
        <v>0</v>
      </c>
      <c r="AH211">
        <v>0</v>
      </c>
      <c r="AI211">
        <v>1</v>
      </c>
      <c r="AJ211">
        <v>1</v>
      </c>
      <c r="AK211">
        <v>1</v>
      </c>
      <c r="AL211">
        <v>1</v>
      </c>
      <c r="AN211">
        <v>0</v>
      </c>
      <c r="AO211">
        <v>1</v>
      </c>
      <c r="AP211">
        <v>0</v>
      </c>
      <c r="AQ211">
        <v>0</v>
      </c>
      <c r="AR211">
        <v>0</v>
      </c>
      <c r="AS211" t="s">
        <v>6</v>
      </c>
      <c r="AT211">
        <v>0.84</v>
      </c>
      <c r="AU211" t="s">
        <v>6</v>
      </c>
      <c r="AV211">
        <v>0</v>
      </c>
      <c r="AW211">
        <v>2</v>
      </c>
      <c r="AX211">
        <v>16688204</v>
      </c>
      <c r="AY211">
        <v>1</v>
      </c>
      <c r="AZ211">
        <v>0</v>
      </c>
      <c r="BA211">
        <v>197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CX211">
        <f>Y211*Source!I114</f>
        <v>0.14280000000000001</v>
      </c>
      <c r="CY211">
        <f>AA211</f>
        <v>72.319999999999993</v>
      </c>
      <c r="CZ211">
        <f>AE211</f>
        <v>72.319999999999993</v>
      </c>
      <c r="DA211">
        <f>AI211</f>
        <v>1</v>
      </c>
      <c r="DB211">
        <v>0</v>
      </c>
    </row>
    <row r="212" spans="1:106" x14ac:dyDescent="0.2">
      <c r="A212">
        <f>ROW(Source!A114)</f>
        <v>114</v>
      </c>
      <c r="B212">
        <v>16687810</v>
      </c>
      <c r="C212">
        <v>16688199</v>
      </c>
      <c r="D212">
        <v>15171018</v>
      </c>
      <c r="E212">
        <v>1</v>
      </c>
      <c r="F212">
        <v>1</v>
      </c>
      <c r="G212">
        <v>1</v>
      </c>
      <c r="H212">
        <v>3</v>
      </c>
      <c r="I212" t="s">
        <v>493</v>
      </c>
      <c r="J212" t="s">
        <v>494</v>
      </c>
      <c r="K212" t="s">
        <v>495</v>
      </c>
      <c r="L212">
        <v>1346</v>
      </c>
      <c r="N212">
        <v>1009</v>
      </c>
      <c r="O212" t="s">
        <v>51</v>
      </c>
      <c r="P212" t="s">
        <v>51</v>
      </c>
      <c r="Q212">
        <v>1</v>
      </c>
      <c r="W212">
        <v>0</v>
      </c>
      <c r="X212">
        <v>813963326</v>
      </c>
      <c r="Y212">
        <v>0.31</v>
      </c>
      <c r="AA212">
        <v>1.82</v>
      </c>
      <c r="AB212">
        <v>0</v>
      </c>
      <c r="AC212">
        <v>0</v>
      </c>
      <c r="AD212">
        <v>0</v>
      </c>
      <c r="AE212">
        <v>1.82</v>
      </c>
      <c r="AF212">
        <v>0</v>
      </c>
      <c r="AG212">
        <v>0</v>
      </c>
      <c r="AH212">
        <v>0</v>
      </c>
      <c r="AI212">
        <v>1</v>
      </c>
      <c r="AJ212">
        <v>1</v>
      </c>
      <c r="AK212">
        <v>1</v>
      </c>
      <c r="AL212">
        <v>1</v>
      </c>
      <c r="AN212">
        <v>0</v>
      </c>
      <c r="AO212">
        <v>1</v>
      </c>
      <c r="AP212">
        <v>0</v>
      </c>
      <c r="AQ212">
        <v>0</v>
      </c>
      <c r="AR212">
        <v>0</v>
      </c>
      <c r="AS212" t="s">
        <v>6</v>
      </c>
      <c r="AT212">
        <v>0.31</v>
      </c>
      <c r="AU212" t="s">
        <v>6</v>
      </c>
      <c r="AV212">
        <v>0</v>
      </c>
      <c r="AW212">
        <v>2</v>
      </c>
      <c r="AX212">
        <v>16688205</v>
      </c>
      <c r="AY212">
        <v>1</v>
      </c>
      <c r="AZ212">
        <v>0</v>
      </c>
      <c r="BA212">
        <v>198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CX212">
        <f>Y212*Source!I114</f>
        <v>5.2700000000000004E-2</v>
      </c>
      <c r="CY212">
        <f>AA212</f>
        <v>1.82</v>
      </c>
      <c r="CZ212">
        <f>AE212</f>
        <v>1.82</v>
      </c>
      <c r="DA212">
        <f>AI212</f>
        <v>1</v>
      </c>
      <c r="DB212">
        <v>0</v>
      </c>
    </row>
    <row r="213" spans="1:106" x14ac:dyDescent="0.2">
      <c r="A213">
        <f>ROW(Source!A114)</f>
        <v>114</v>
      </c>
      <c r="B213">
        <v>16687810</v>
      </c>
      <c r="C213">
        <v>16688199</v>
      </c>
      <c r="D213">
        <v>15163054</v>
      </c>
      <c r="E213">
        <v>17</v>
      </c>
      <c r="F213">
        <v>1</v>
      </c>
      <c r="G213">
        <v>1</v>
      </c>
      <c r="H213">
        <v>3</v>
      </c>
      <c r="I213" t="s">
        <v>177</v>
      </c>
      <c r="J213" t="s">
        <v>6</v>
      </c>
      <c r="K213" t="s">
        <v>178</v>
      </c>
      <c r="L213">
        <v>1348</v>
      </c>
      <c r="N213">
        <v>1009</v>
      </c>
      <c r="O213" t="s">
        <v>46</v>
      </c>
      <c r="P213" t="s">
        <v>46</v>
      </c>
      <c r="Q213">
        <v>1000</v>
      </c>
      <c r="W213">
        <v>0</v>
      </c>
      <c r="X213">
        <v>1891904026</v>
      </c>
      <c r="Y213">
        <v>6.9000000000000006E-2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1</v>
      </c>
      <c r="AJ213">
        <v>1</v>
      </c>
      <c r="AK213">
        <v>1</v>
      </c>
      <c r="AL213">
        <v>1</v>
      </c>
      <c r="AN213">
        <v>0</v>
      </c>
      <c r="AO213">
        <v>0</v>
      </c>
      <c r="AP213">
        <v>0</v>
      </c>
      <c r="AQ213">
        <v>0</v>
      </c>
      <c r="AR213">
        <v>0</v>
      </c>
      <c r="AS213" t="s">
        <v>6</v>
      </c>
      <c r="AT213">
        <v>6.9000000000000006E-2</v>
      </c>
      <c r="AU213" t="s">
        <v>6</v>
      </c>
      <c r="AV213">
        <v>0</v>
      </c>
      <c r="AW213">
        <v>2</v>
      </c>
      <c r="AX213">
        <v>16688206</v>
      </c>
      <c r="AY213">
        <v>1</v>
      </c>
      <c r="AZ213">
        <v>0</v>
      </c>
      <c r="BA213">
        <v>199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CX213">
        <f>Y213*Source!I114</f>
        <v>1.1730000000000003E-2</v>
      </c>
      <c r="CY213">
        <f>AA213</f>
        <v>0</v>
      </c>
      <c r="CZ213">
        <f>AE213</f>
        <v>0</v>
      </c>
      <c r="DA213">
        <f>AI213</f>
        <v>1</v>
      </c>
      <c r="DB213">
        <v>0</v>
      </c>
    </row>
    <row r="214" spans="1:106" x14ac:dyDescent="0.2">
      <c r="A214">
        <f>ROW(Source!A114)</f>
        <v>114</v>
      </c>
      <c r="B214">
        <v>16687810</v>
      </c>
      <c r="C214">
        <v>16688199</v>
      </c>
      <c r="D214">
        <v>15203251</v>
      </c>
      <c r="E214">
        <v>1</v>
      </c>
      <c r="F214">
        <v>1</v>
      </c>
      <c r="G214">
        <v>1</v>
      </c>
      <c r="H214">
        <v>3</v>
      </c>
      <c r="I214" t="s">
        <v>180</v>
      </c>
      <c r="J214" t="s">
        <v>182</v>
      </c>
      <c r="K214" t="s">
        <v>181</v>
      </c>
      <c r="L214">
        <v>1348</v>
      </c>
      <c r="N214">
        <v>1009</v>
      </c>
      <c r="O214" t="s">
        <v>46</v>
      </c>
      <c r="P214" t="s">
        <v>46</v>
      </c>
      <c r="Q214">
        <v>1000</v>
      </c>
      <c r="W214">
        <v>0</v>
      </c>
      <c r="X214">
        <v>763838732</v>
      </c>
      <c r="Y214">
        <v>6.9000000000000006E-2</v>
      </c>
      <c r="AA214">
        <v>7627.37</v>
      </c>
      <c r="AB214">
        <v>0</v>
      </c>
      <c r="AC214">
        <v>0</v>
      </c>
      <c r="AD214">
        <v>0</v>
      </c>
      <c r="AE214">
        <v>7627.37</v>
      </c>
      <c r="AF214">
        <v>0</v>
      </c>
      <c r="AG214">
        <v>0</v>
      </c>
      <c r="AH214">
        <v>0</v>
      </c>
      <c r="AI214">
        <v>1</v>
      </c>
      <c r="AJ214">
        <v>1</v>
      </c>
      <c r="AK214">
        <v>1</v>
      </c>
      <c r="AL214">
        <v>1</v>
      </c>
      <c r="AN214">
        <v>0</v>
      </c>
      <c r="AO214">
        <v>0</v>
      </c>
      <c r="AP214">
        <v>0</v>
      </c>
      <c r="AQ214">
        <v>0</v>
      </c>
      <c r="AR214">
        <v>0</v>
      </c>
      <c r="AS214" t="s">
        <v>6</v>
      </c>
      <c r="AT214">
        <v>6.9000000000000006E-2</v>
      </c>
      <c r="AU214" t="s">
        <v>6</v>
      </c>
      <c r="AV214">
        <v>0</v>
      </c>
      <c r="AW214">
        <v>1</v>
      </c>
      <c r="AX214">
        <v>-1</v>
      </c>
      <c r="AY214">
        <v>0</v>
      </c>
      <c r="AZ214">
        <v>0</v>
      </c>
      <c r="BA214" t="s">
        <v>6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CX214">
        <f>Y214*Source!I114</f>
        <v>1.1730000000000003E-2</v>
      </c>
      <c r="CY214">
        <f>AA214</f>
        <v>7627.37</v>
      </c>
      <c r="CZ214">
        <f>AE214</f>
        <v>7627.37</v>
      </c>
      <c r="DA214">
        <f>AI214</f>
        <v>1</v>
      </c>
      <c r="DB214">
        <v>0</v>
      </c>
    </row>
    <row r="215" spans="1:106" x14ac:dyDescent="0.2">
      <c r="A215">
        <f>ROW(Source!A114)</f>
        <v>114</v>
      </c>
      <c r="B215">
        <v>16687810</v>
      </c>
      <c r="C215">
        <v>16688199</v>
      </c>
      <c r="D215">
        <v>15204729</v>
      </c>
      <c r="E215">
        <v>1</v>
      </c>
      <c r="F215">
        <v>1</v>
      </c>
      <c r="G215">
        <v>1</v>
      </c>
      <c r="H215">
        <v>3</v>
      </c>
      <c r="I215" t="s">
        <v>554</v>
      </c>
      <c r="J215" t="s">
        <v>555</v>
      </c>
      <c r="K215" t="s">
        <v>556</v>
      </c>
      <c r="L215">
        <v>1348</v>
      </c>
      <c r="N215">
        <v>1009</v>
      </c>
      <c r="O215" t="s">
        <v>46</v>
      </c>
      <c r="P215" t="s">
        <v>46</v>
      </c>
      <c r="Q215">
        <v>1000</v>
      </c>
      <c r="W215">
        <v>0</v>
      </c>
      <c r="X215">
        <v>-2084827333</v>
      </c>
      <c r="Y215">
        <v>5.5E-2</v>
      </c>
      <c r="AA215">
        <v>4294</v>
      </c>
      <c r="AB215">
        <v>0</v>
      </c>
      <c r="AC215">
        <v>0</v>
      </c>
      <c r="AD215">
        <v>0</v>
      </c>
      <c r="AE215">
        <v>4294</v>
      </c>
      <c r="AF215">
        <v>0</v>
      </c>
      <c r="AG215">
        <v>0</v>
      </c>
      <c r="AH215">
        <v>0</v>
      </c>
      <c r="AI215">
        <v>1</v>
      </c>
      <c r="AJ215">
        <v>1</v>
      </c>
      <c r="AK215">
        <v>1</v>
      </c>
      <c r="AL215">
        <v>1</v>
      </c>
      <c r="AN215">
        <v>0</v>
      </c>
      <c r="AO215">
        <v>1</v>
      </c>
      <c r="AP215">
        <v>0</v>
      </c>
      <c r="AQ215">
        <v>0</v>
      </c>
      <c r="AR215">
        <v>0</v>
      </c>
      <c r="AS215" t="s">
        <v>6</v>
      </c>
      <c r="AT215">
        <v>5.5E-2</v>
      </c>
      <c r="AU215" t="s">
        <v>6</v>
      </c>
      <c r="AV215">
        <v>0</v>
      </c>
      <c r="AW215">
        <v>2</v>
      </c>
      <c r="AX215">
        <v>16688207</v>
      </c>
      <c r="AY215">
        <v>1</v>
      </c>
      <c r="AZ215">
        <v>0</v>
      </c>
      <c r="BA215">
        <v>200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CX215">
        <f>Y215*Source!I114</f>
        <v>9.3500000000000007E-3</v>
      </c>
      <c r="CY215">
        <f>AA215</f>
        <v>4294</v>
      </c>
      <c r="CZ215">
        <f>AE215</f>
        <v>4294</v>
      </c>
      <c r="DA215">
        <f>AI215</f>
        <v>1</v>
      </c>
      <c r="DB215">
        <v>0</v>
      </c>
    </row>
    <row r="216" spans="1:106" x14ac:dyDescent="0.2">
      <c r="A216">
        <f>ROW(Source!A115)</f>
        <v>115</v>
      </c>
      <c r="B216">
        <v>16687824</v>
      </c>
      <c r="C216">
        <v>16688199</v>
      </c>
      <c r="D216">
        <v>15435609</v>
      </c>
      <c r="E216">
        <v>1</v>
      </c>
      <c r="F216">
        <v>1</v>
      </c>
      <c r="G216">
        <v>1</v>
      </c>
      <c r="H216">
        <v>1</v>
      </c>
      <c r="I216" t="s">
        <v>549</v>
      </c>
      <c r="J216" t="s">
        <v>6</v>
      </c>
      <c r="K216" t="s">
        <v>550</v>
      </c>
      <c r="L216">
        <v>1191</v>
      </c>
      <c r="N216">
        <v>1013</v>
      </c>
      <c r="O216" t="s">
        <v>466</v>
      </c>
      <c r="P216" t="s">
        <v>466</v>
      </c>
      <c r="Q216">
        <v>1</v>
      </c>
      <c r="W216">
        <v>0</v>
      </c>
      <c r="X216">
        <v>-814890593</v>
      </c>
      <c r="Y216">
        <v>61.984999999999992</v>
      </c>
      <c r="AA216">
        <v>0</v>
      </c>
      <c r="AB216">
        <v>0</v>
      </c>
      <c r="AC216">
        <v>0</v>
      </c>
      <c r="AD216">
        <v>63.96</v>
      </c>
      <c r="AE216">
        <v>0</v>
      </c>
      <c r="AF216">
        <v>0</v>
      </c>
      <c r="AG216">
        <v>0</v>
      </c>
      <c r="AH216">
        <v>8.9700000000000006</v>
      </c>
      <c r="AI216">
        <v>1</v>
      </c>
      <c r="AJ216">
        <v>1</v>
      </c>
      <c r="AK216">
        <v>1</v>
      </c>
      <c r="AL216">
        <v>7.13</v>
      </c>
      <c r="AN216">
        <v>0</v>
      </c>
      <c r="AO216">
        <v>1</v>
      </c>
      <c r="AP216">
        <v>1</v>
      </c>
      <c r="AQ216">
        <v>0</v>
      </c>
      <c r="AR216">
        <v>0</v>
      </c>
      <c r="AS216" t="s">
        <v>6</v>
      </c>
      <c r="AT216">
        <v>53.9</v>
      </c>
      <c r="AU216" t="s">
        <v>69</v>
      </c>
      <c r="AV216">
        <v>1</v>
      </c>
      <c r="AW216">
        <v>2</v>
      </c>
      <c r="AX216">
        <v>16688200</v>
      </c>
      <c r="AY216">
        <v>1</v>
      </c>
      <c r="AZ216">
        <v>0</v>
      </c>
      <c r="BA216">
        <v>201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CX216">
        <f>Y216*Source!I115</f>
        <v>10.53745</v>
      </c>
      <c r="CY216">
        <f>AD216</f>
        <v>63.96</v>
      </c>
      <c r="CZ216">
        <f>AH216</f>
        <v>8.9700000000000006</v>
      </c>
      <c r="DA216">
        <f>AL216</f>
        <v>7.13</v>
      </c>
      <c r="DB216">
        <v>0</v>
      </c>
    </row>
    <row r="217" spans="1:106" x14ac:dyDescent="0.2">
      <c r="A217">
        <f>ROW(Source!A115)</f>
        <v>115</v>
      </c>
      <c r="B217">
        <v>16687824</v>
      </c>
      <c r="C217">
        <v>16688199</v>
      </c>
      <c r="D217">
        <v>15430395</v>
      </c>
      <c r="E217">
        <v>1</v>
      </c>
      <c r="F217">
        <v>1</v>
      </c>
      <c r="G217">
        <v>1</v>
      </c>
      <c r="H217">
        <v>1</v>
      </c>
      <c r="I217" t="s">
        <v>467</v>
      </c>
      <c r="J217" t="s">
        <v>6</v>
      </c>
      <c r="K217" t="s">
        <v>468</v>
      </c>
      <c r="L217">
        <v>1191</v>
      </c>
      <c r="N217">
        <v>1013</v>
      </c>
      <c r="O217" t="s">
        <v>466</v>
      </c>
      <c r="P217" t="s">
        <v>466</v>
      </c>
      <c r="Q217">
        <v>1</v>
      </c>
      <c r="W217">
        <v>0</v>
      </c>
      <c r="X217">
        <v>-1417349443</v>
      </c>
      <c r="Y217">
        <v>0.18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1</v>
      </c>
      <c r="AJ217">
        <v>1</v>
      </c>
      <c r="AK217">
        <v>7.13</v>
      </c>
      <c r="AL217">
        <v>1</v>
      </c>
      <c r="AN217">
        <v>0</v>
      </c>
      <c r="AO217">
        <v>1</v>
      </c>
      <c r="AP217">
        <v>0</v>
      </c>
      <c r="AQ217">
        <v>0</v>
      </c>
      <c r="AR217">
        <v>0</v>
      </c>
      <c r="AS217" t="s">
        <v>6</v>
      </c>
      <c r="AT217">
        <v>0.18</v>
      </c>
      <c r="AU217" t="s">
        <v>6</v>
      </c>
      <c r="AV217">
        <v>2</v>
      </c>
      <c r="AW217">
        <v>2</v>
      </c>
      <c r="AX217">
        <v>16688201</v>
      </c>
      <c r="AY217">
        <v>1</v>
      </c>
      <c r="AZ217">
        <v>2048</v>
      </c>
      <c r="BA217">
        <v>202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CX217">
        <f>Y217*Source!I115</f>
        <v>3.0600000000000002E-2</v>
      </c>
      <c r="CY217">
        <f>AD217</f>
        <v>0</v>
      </c>
      <c r="CZ217">
        <f>AH217</f>
        <v>0</v>
      </c>
      <c r="DA217">
        <f>AL217</f>
        <v>1</v>
      </c>
      <c r="DB217">
        <v>0</v>
      </c>
    </row>
    <row r="218" spans="1:106" x14ac:dyDescent="0.2">
      <c r="A218">
        <f>ROW(Source!A115)</f>
        <v>115</v>
      </c>
      <c r="B218">
        <v>16687824</v>
      </c>
      <c r="C218">
        <v>16688199</v>
      </c>
      <c r="D218">
        <v>15247974</v>
      </c>
      <c r="E218">
        <v>1</v>
      </c>
      <c r="F218">
        <v>1</v>
      </c>
      <c r="G218">
        <v>1</v>
      </c>
      <c r="H218">
        <v>2</v>
      </c>
      <c r="I218" t="s">
        <v>469</v>
      </c>
      <c r="J218" t="s">
        <v>470</v>
      </c>
      <c r="K218" t="s">
        <v>471</v>
      </c>
      <c r="L218">
        <v>1368</v>
      </c>
      <c r="N218">
        <v>1011</v>
      </c>
      <c r="O218" t="s">
        <v>472</v>
      </c>
      <c r="P218" t="s">
        <v>472</v>
      </c>
      <c r="Q218">
        <v>1</v>
      </c>
      <c r="W218">
        <v>0</v>
      </c>
      <c r="X218">
        <v>1188625873</v>
      </c>
      <c r="Y218">
        <v>2.5000000000000001E-2</v>
      </c>
      <c r="AA218">
        <v>0</v>
      </c>
      <c r="AB218">
        <v>222.88</v>
      </c>
      <c r="AC218">
        <v>13.5</v>
      </c>
      <c r="AD218">
        <v>0</v>
      </c>
      <c r="AE218">
        <v>0</v>
      </c>
      <c r="AF218">
        <v>31.26</v>
      </c>
      <c r="AG218">
        <v>13.5</v>
      </c>
      <c r="AH218">
        <v>0</v>
      </c>
      <c r="AI218">
        <v>1</v>
      </c>
      <c r="AJ218">
        <v>7.13</v>
      </c>
      <c r="AK218">
        <v>1</v>
      </c>
      <c r="AL218">
        <v>1</v>
      </c>
      <c r="AN218">
        <v>0</v>
      </c>
      <c r="AO218">
        <v>1</v>
      </c>
      <c r="AP218">
        <v>1</v>
      </c>
      <c r="AQ218">
        <v>0</v>
      </c>
      <c r="AR218">
        <v>0</v>
      </c>
      <c r="AS218" t="s">
        <v>6</v>
      </c>
      <c r="AT218">
        <v>0.02</v>
      </c>
      <c r="AU218" t="s">
        <v>68</v>
      </c>
      <c r="AV218">
        <v>0</v>
      </c>
      <c r="AW218">
        <v>2</v>
      </c>
      <c r="AX218">
        <v>16688202</v>
      </c>
      <c r="AY218">
        <v>1</v>
      </c>
      <c r="AZ218">
        <v>0</v>
      </c>
      <c r="BA218">
        <v>203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CX218">
        <f>Y218*Source!I115</f>
        <v>4.2500000000000003E-3</v>
      </c>
      <c r="CY218">
        <f>AB218</f>
        <v>222.88</v>
      </c>
      <c r="CZ218">
        <f>AF218</f>
        <v>31.26</v>
      </c>
      <c r="DA218">
        <f>AJ218</f>
        <v>7.13</v>
      </c>
      <c r="DB218">
        <v>0</v>
      </c>
    </row>
    <row r="219" spans="1:106" x14ac:dyDescent="0.2">
      <c r="A219">
        <f>ROW(Source!A115)</f>
        <v>115</v>
      </c>
      <c r="B219">
        <v>16687824</v>
      </c>
      <c r="C219">
        <v>16688199</v>
      </c>
      <c r="D219">
        <v>15249073</v>
      </c>
      <c r="E219">
        <v>1</v>
      </c>
      <c r="F219">
        <v>1</v>
      </c>
      <c r="G219">
        <v>1</v>
      </c>
      <c r="H219">
        <v>2</v>
      </c>
      <c r="I219" t="s">
        <v>482</v>
      </c>
      <c r="J219" t="s">
        <v>483</v>
      </c>
      <c r="K219" t="s">
        <v>484</v>
      </c>
      <c r="L219">
        <v>1368</v>
      </c>
      <c r="N219">
        <v>1011</v>
      </c>
      <c r="O219" t="s">
        <v>472</v>
      </c>
      <c r="P219" t="s">
        <v>472</v>
      </c>
      <c r="Q219">
        <v>1</v>
      </c>
      <c r="W219">
        <v>0</v>
      </c>
      <c r="X219">
        <v>1372534845</v>
      </c>
      <c r="Y219">
        <v>0.2</v>
      </c>
      <c r="AA219">
        <v>0</v>
      </c>
      <c r="AB219">
        <v>468.51</v>
      </c>
      <c r="AC219">
        <v>11.6</v>
      </c>
      <c r="AD219">
        <v>0</v>
      </c>
      <c r="AE219">
        <v>0</v>
      </c>
      <c r="AF219">
        <v>65.709999999999994</v>
      </c>
      <c r="AG219">
        <v>11.6</v>
      </c>
      <c r="AH219">
        <v>0</v>
      </c>
      <c r="AI219">
        <v>1</v>
      </c>
      <c r="AJ219">
        <v>7.13</v>
      </c>
      <c r="AK219">
        <v>1</v>
      </c>
      <c r="AL219">
        <v>1</v>
      </c>
      <c r="AN219">
        <v>0</v>
      </c>
      <c r="AO219">
        <v>1</v>
      </c>
      <c r="AP219">
        <v>1</v>
      </c>
      <c r="AQ219">
        <v>0</v>
      </c>
      <c r="AR219">
        <v>0</v>
      </c>
      <c r="AS219" t="s">
        <v>6</v>
      </c>
      <c r="AT219">
        <v>0.16</v>
      </c>
      <c r="AU219" t="s">
        <v>68</v>
      </c>
      <c r="AV219">
        <v>0</v>
      </c>
      <c r="AW219">
        <v>2</v>
      </c>
      <c r="AX219">
        <v>16688203</v>
      </c>
      <c r="AY219">
        <v>1</v>
      </c>
      <c r="AZ219">
        <v>0</v>
      </c>
      <c r="BA219">
        <v>204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CX219">
        <f>Y219*Source!I115</f>
        <v>3.4000000000000002E-2</v>
      </c>
      <c r="CY219">
        <f>AB219</f>
        <v>468.51</v>
      </c>
      <c r="CZ219">
        <f>AF219</f>
        <v>65.709999999999994</v>
      </c>
      <c r="DA219">
        <f>AJ219</f>
        <v>7.13</v>
      </c>
      <c r="DB219">
        <v>0</v>
      </c>
    </row>
    <row r="220" spans="1:106" x14ac:dyDescent="0.2">
      <c r="A220">
        <f>ROW(Source!A115)</f>
        <v>115</v>
      </c>
      <c r="B220">
        <v>16687824</v>
      </c>
      <c r="C220">
        <v>16688199</v>
      </c>
      <c r="D220">
        <v>15170682</v>
      </c>
      <c r="E220">
        <v>1</v>
      </c>
      <c r="F220">
        <v>1</v>
      </c>
      <c r="G220">
        <v>1</v>
      </c>
      <c r="H220">
        <v>3</v>
      </c>
      <c r="I220" t="s">
        <v>551</v>
      </c>
      <c r="J220" t="s">
        <v>552</v>
      </c>
      <c r="K220" t="s">
        <v>553</v>
      </c>
      <c r="L220">
        <v>1327</v>
      </c>
      <c r="N220">
        <v>1005</v>
      </c>
      <c r="O220" t="s">
        <v>150</v>
      </c>
      <c r="P220" t="s">
        <v>150</v>
      </c>
      <c r="Q220">
        <v>1</v>
      </c>
      <c r="W220">
        <v>0</v>
      </c>
      <c r="X220">
        <v>-1987926685</v>
      </c>
      <c r="Y220">
        <v>0.84</v>
      </c>
      <c r="AA220">
        <v>515.64</v>
      </c>
      <c r="AB220">
        <v>0</v>
      </c>
      <c r="AC220">
        <v>0</v>
      </c>
      <c r="AD220">
        <v>0</v>
      </c>
      <c r="AE220">
        <v>72.319999999999993</v>
      </c>
      <c r="AF220">
        <v>0</v>
      </c>
      <c r="AG220">
        <v>0</v>
      </c>
      <c r="AH220">
        <v>0</v>
      </c>
      <c r="AI220">
        <v>7.13</v>
      </c>
      <c r="AJ220">
        <v>1</v>
      </c>
      <c r="AK220">
        <v>1</v>
      </c>
      <c r="AL220">
        <v>1</v>
      </c>
      <c r="AN220">
        <v>0</v>
      </c>
      <c r="AO220">
        <v>1</v>
      </c>
      <c r="AP220">
        <v>0</v>
      </c>
      <c r="AQ220">
        <v>0</v>
      </c>
      <c r="AR220">
        <v>0</v>
      </c>
      <c r="AS220" t="s">
        <v>6</v>
      </c>
      <c r="AT220">
        <v>0.84</v>
      </c>
      <c r="AU220" t="s">
        <v>6</v>
      </c>
      <c r="AV220">
        <v>0</v>
      </c>
      <c r="AW220">
        <v>2</v>
      </c>
      <c r="AX220">
        <v>16688204</v>
      </c>
      <c r="AY220">
        <v>1</v>
      </c>
      <c r="AZ220">
        <v>0</v>
      </c>
      <c r="BA220">
        <v>205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CX220">
        <f>Y220*Source!I115</f>
        <v>0.14280000000000001</v>
      </c>
      <c r="CY220">
        <f>AA220</f>
        <v>515.64</v>
      </c>
      <c r="CZ220">
        <f>AE220</f>
        <v>72.319999999999993</v>
      </c>
      <c r="DA220">
        <f>AI220</f>
        <v>7.13</v>
      </c>
      <c r="DB220">
        <v>0</v>
      </c>
    </row>
    <row r="221" spans="1:106" x14ac:dyDescent="0.2">
      <c r="A221">
        <f>ROW(Source!A115)</f>
        <v>115</v>
      </c>
      <c r="B221">
        <v>16687824</v>
      </c>
      <c r="C221">
        <v>16688199</v>
      </c>
      <c r="D221">
        <v>15171018</v>
      </c>
      <c r="E221">
        <v>1</v>
      </c>
      <c r="F221">
        <v>1</v>
      </c>
      <c r="G221">
        <v>1</v>
      </c>
      <c r="H221">
        <v>3</v>
      </c>
      <c r="I221" t="s">
        <v>493</v>
      </c>
      <c r="J221" t="s">
        <v>494</v>
      </c>
      <c r="K221" t="s">
        <v>495</v>
      </c>
      <c r="L221">
        <v>1346</v>
      </c>
      <c r="N221">
        <v>1009</v>
      </c>
      <c r="O221" t="s">
        <v>51</v>
      </c>
      <c r="P221" t="s">
        <v>51</v>
      </c>
      <c r="Q221">
        <v>1</v>
      </c>
      <c r="W221">
        <v>0</v>
      </c>
      <c r="X221">
        <v>813963326</v>
      </c>
      <c r="Y221">
        <v>0.31</v>
      </c>
      <c r="AA221">
        <v>12.98</v>
      </c>
      <c r="AB221">
        <v>0</v>
      </c>
      <c r="AC221">
        <v>0</v>
      </c>
      <c r="AD221">
        <v>0</v>
      </c>
      <c r="AE221">
        <v>1.82</v>
      </c>
      <c r="AF221">
        <v>0</v>
      </c>
      <c r="AG221">
        <v>0</v>
      </c>
      <c r="AH221">
        <v>0</v>
      </c>
      <c r="AI221">
        <v>7.13</v>
      </c>
      <c r="AJ221">
        <v>1</v>
      </c>
      <c r="AK221">
        <v>1</v>
      </c>
      <c r="AL221">
        <v>1</v>
      </c>
      <c r="AN221">
        <v>0</v>
      </c>
      <c r="AO221">
        <v>1</v>
      </c>
      <c r="AP221">
        <v>0</v>
      </c>
      <c r="AQ221">
        <v>0</v>
      </c>
      <c r="AR221">
        <v>0</v>
      </c>
      <c r="AS221" t="s">
        <v>6</v>
      </c>
      <c r="AT221">
        <v>0.31</v>
      </c>
      <c r="AU221" t="s">
        <v>6</v>
      </c>
      <c r="AV221">
        <v>0</v>
      </c>
      <c r="AW221">
        <v>2</v>
      </c>
      <c r="AX221">
        <v>16688205</v>
      </c>
      <c r="AY221">
        <v>1</v>
      </c>
      <c r="AZ221">
        <v>0</v>
      </c>
      <c r="BA221">
        <v>206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CX221">
        <f>Y221*Source!I115</f>
        <v>5.2700000000000004E-2</v>
      </c>
      <c r="CY221">
        <f>AA221</f>
        <v>12.98</v>
      </c>
      <c r="CZ221">
        <f>AE221</f>
        <v>1.82</v>
      </c>
      <c r="DA221">
        <f>AI221</f>
        <v>7.13</v>
      </c>
      <c r="DB221">
        <v>0</v>
      </c>
    </row>
    <row r="222" spans="1:106" x14ac:dyDescent="0.2">
      <c r="A222">
        <f>ROW(Source!A115)</f>
        <v>115</v>
      </c>
      <c r="B222">
        <v>16687824</v>
      </c>
      <c r="C222">
        <v>16688199</v>
      </c>
      <c r="D222">
        <v>15163054</v>
      </c>
      <c r="E222">
        <v>17</v>
      </c>
      <c r="F222">
        <v>1</v>
      </c>
      <c r="G222">
        <v>1</v>
      </c>
      <c r="H222">
        <v>3</v>
      </c>
      <c r="I222" t="s">
        <v>177</v>
      </c>
      <c r="J222" t="s">
        <v>6</v>
      </c>
      <c r="K222" t="s">
        <v>178</v>
      </c>
      <c r="L222">
        <v>1348</v>
      </c>
      <c r="N222">
        <v>1009</v>
      </c>
      <c r="O222" t="s">
        <v>46</v>
      </c>
      <c r="P222" t="s">
        <v>46</v>
      </c>
      <c r="Q222">
        <v>1000</v>
      </c>
      <c r="W222">
        <v>0</v>
      </c>
      <c r="X222">
        <v>1891904026</v>
      </c>
      <c r="Y222">
        <v>6.9000000000000006E-2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7.13</v>
      </c>
      <c r="AJ222">
        <v>1</v>
      </c>
      <c r="AK222">
        <v>1</v>
      </c>
      <c r="AL222">
        <v>1</v>
      </c>
      <c r="AN222">
        <v>0</v>
      </c>
      <c r="AO222">
        <v>0</v>
      </c>
      <c r="AP222">
        <v>0</v>
      </c>
      <c r="AQ222">
        <v>0</v>
      </c>
      <c r="AR222">
        <v>0</v>
      </c>
      <c r="AS222" t="s">
        <v>6</v>
      </c>
      <c r="AT222">
        <v>6.9000000000000006E-2</v>
      </c>
      <c r="AU222" t="s">
        <v>6</v>
      </c>
      <c r="AV222">
        <v>0</v>
      </c>
      <c r="AW222">
        <v>2</v>
      </c>
      <c r="AX222">
        <v>16688206</v>
      </c>
      <c r="AY222">
        <v>1</v>
      </c>
      <c r="AZ222">
        <v>0</v>
      </c>
      <c r="BA222">
        <v>207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CX222">
        <f>Y222*Source!I115</f>
        <v>1.1730000000000003E-2</v>
      </c>
      <c r="CY222">
        <f>AA222</f>
        <v>0</v>
      </c>
      <c r="CZ222">
        <f>AE222</f>
        <v>0</v>
      </c>
      <c r="DA222">
        <f>AI222</f>
        <v>7.13</v>
      </c>
      <c r="DB222">
        <v>0</v>
      </c>
    </row>
    <row r="223" spans="1:106" x14ac:dyDescent="0.2">
      <c r="A223">
        <f>ROW(Source!A115)</f>
        <v>115</v>
      </c>
      <c r="B223">
        <v>16687824</v>
      </c>
      <c r="C223">
        <v>16688199</v>
      </c>
      <c r="D223">
        <v>15203251</v>
      </c>
      <c r="E223">
        <v>1</v>
      </c>
      <c r="F223">
        <v>1</v>
      </c>
      <c r="G223">
        <v>1</v>
      </c>
      <c r="H223">
        <v>3</v>
      </c>
      <c r="I223" t="s">
        <v>180</v>
      </c>
      <c r="J223" t="s">
        <v>182</v>
      </c>
      <c r="K223" t="s">
        <v>181</v>
      </c>
      <c r="L223">
        <v>1348</v>
      </c>
      <c r="N223">
        <v>1009</v>
      </c>
      <c r="O223" t="s">
        <v>46</v>
      </c>
      <c r="P223" t="s">
        <v>46</v>
      </c>
      <c r="Q223">
        <v>1000</v>
      </c>
      <c r="W223">
        <v>0</v>
      </c>
      <c r="X223">
        <v>763838732</v>
      </c>
      <c r="Y223">
        <v>6.9000000000000006E-2</v>
      </c>
      <c r="AA223">
        <v>54383.15</v>
      </c>
      <c r="AB223">
        <v>0</v>
      </c>
      <c r="AC223">
        <v>0</v>
      </c>
      <c r="AD223">
        <v>0</v>
      </c>
      <c r="AE223">
        <v>7627.37</v>
      </c>
      <c r="AF223">
        <v>0</v>
      </c>
      <c r="AG223">
        <v>0</v>
      </c>
      <c r="AH223">
        <v>0</v>
      </c>
      <c r="AI223">
        <v>7.13</v>
      </c>
      <c r="AJ223">
        <v>1</v>
      </c>
      <c r="AK223">
        <v>1</v>
      </c>
      <c r="AL223">
        <v>1</v>
      </c>
      <c r="AN223">
        <v>0</v>
      </c>
      <c r="AO223">
        <v>0</v>
      </c>
      <c r="AP223">
        <v>0</v>
      </c>
      <c r="AQ223">
        <v>0</v>
      </c>
      <c r="AR223">
        <v>0</v>
      </c>
      <c r="AS223" t="s">
        <v>6</v>
      </c>
      <c r="AT223">
        <v>6.9000000000000006E-2</v>
      </c>
      <c r="AU223" t="s">
        <v>6</v>
      </c>
      <c r="AV223">
        <v>0</v>
      </c>
      <c r="AW223">
        <v>1</v>
      </c>
      <c r="AX223">
        <v>-1</v>
      </c>
      <c r="AY223">
        <v>0</v>
      </c>
      <c r="AZ223">
        <v>0</v>
      </c>
      <c r="BA223" t="s">
        <v>6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CX223">
        <f>Y223*Source!I115</f>
        <v>1.1730000000000003E-2</v>
      </c>
      <c r="CY223">
        <f>AA223</f>
        <v>54383.15</v>
      </c>
      <c r="CZ223">
        <f>AE223</f>
        <v>7627.37</v>
      </c>
      <c r="DA223">
        <f>AI223</f>
        <v>7.13</v>
      </c>
      <c r="DB223">
        <v>0</v>
      </c>
    </row>
    <row r="224" spans="1:106" x14ac:dyDescent="0.2">
      <c r="A224">
        <f>ROW(Source!A115)</f>
        <v>115</v>
      </c>
      <c r="B224">
        <v>16687824</v>
      </c>
      <c r="C224">
        <v>16688199</v>
      </c>
      <c r="D224">
        <v>15204729</v>
      </c>
      <c r="E224">
        <v>1</v>
      </c>
      <c r="F224">
        <v>1</v>
      </c>
      <c r="G224">
        <v>1</v>
      </c>
      <c r="H224">
        <v>3</v>
      </c>
      <c r="I224" t="s">
        <v>554</v>
      </c>
      <c r="J224" t="s">
        <v>555</v>
      </c>
      <c r="K224" t="s">
        <v>556</v>
      </c>
      <c r="L224">
        <v>1348</v>
      </c>
      <c r="N224">
        <v>1009</v>
      </c>
      <c r="O224" t="s">
        <v>46</v>
      </c>
      <c r="P224" t="s">
        <v>46</v>
      </c>
      <c r="Q224">
        <v>1000</v>
      </c>
      <c r="W224">
        <v>0</v>
      </c>
      <c r="X224">
        <v>-2084827333</v>
      </c>
      <c r="Y224">
        <v>5.5E-2</v>
      </c>
      <c r="AA224">
        <v>30616.22</v>
      </c>
      <c r="AB224">
        <v>0</v>
      </c>
      <c r="AC224">
        <v>0</v>
      </c>
      <c r="AD224">
        <v>0</v>
      </c>
      <c r="AE224">
        <v>4294</v>
      </c>
      <c r="AF224">
        <v>0</v>
      </c>
      <c r="AG224">
        <v>0</v>
      </c>
      <c r="AH224">
        <v>0</v>
      </c>
      <c r="AI224">
        <v>7.13</v>
      </c>
      <c r="AJ224">
        <v>1</v>
      </c>
      <c r="AK224">
        <v>1</v>
      </c>
      <c r="AL224">
        <v>1</v>
      </c>
      <c r="AN224">
        <v>0</v>
      </c>
      <c r="AO224">
        <v>1</v>
      </c>
      <c r="AP224">
        <v>0</v>
      </c>
      <c r="AQ224">
        <v>0</v>
      </c>
      <c r="AR224">
        <v>0</v>
      </c>
      <c r="AS224" t="s">
        <v>6</v>
      </c>
      <c r="AT224">
        <v>5.5E-2</v>
      </c>
      <c r="AU224" t="s">
        <v>6</v>
      </c>
      <c r="AV224">
        <v>0</v>
      </c>
      <c r="AW224">
        <v>2</v>
      </c>
      <c r="AX224">
        <v>16688207</v>
      </c>
      <c r="AY224">
        <v>1</v>
      </c>
      <c r="AZ224">
        <v>0</v>
      </c>
      <c r="BA224">
        <v>208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CX224">
        <f>Y224*Source!I115</f>
        <v>9.3500000000000007E-3</v>
      </c>
      <c r="CY224">
        <f>AA224</f>
        <v>30616.22</v>
      </c>
      <c r="CZ224">
        <f>AE224</f>
        <v>4294</v>
      </c>
      <c r="DA224">
        <f>AI224</f>
        <v>7.13</v>
      </c>
      <c r="DB224">
        <v>0</v>
      </c>
    </row>
    <row r="225" spans="1:106" x14ac:dyDescent="0.2">
      <c r="A225">
        <f>ROW(Source!A120)</f>
        <v>120</v>
      </c>
      <c r="B225">
        <v>16687810</v>
      </c>
      <c r="C225">
        <v>16688213</v>
      </c>
      <c r="D225">
        <v>15436014</v>
      </c>
      <c r="E225">
        <v>1</v>
      </c>
      <c r="F225">
        <v>1</v>
      </c>
      <c r="G225">
        <v>1</v>
      </c>
      <c r="H225">
        <v>1</v>
      </c>
      <c r="I225" t="s">
        <v>491</v>
      </c>
      <c r="J225" t="s">
        <v>6</v>
      </c>
      <c r="K225" t="s">
        <v>492</v>
      </c>
      <c r="L225">
        <v>1191</v>
      </c>
      <c r="N225">
        <v>1013</v>
      </c>
      <c r="O225" t="s">
        <v>466</v>
      </c>
      <c r="P225" t="s">
        <v>466</v>
      </c>
      <c r="Q225">
        <v>1</v>
      </c>
      <c r="W225">
        <v>0</v>
      </c>
      <c r="X225">
        <v>-784637506</v>
      </c>
      <c r="Y225">
        <v>215.6825</v>
      </c>
      <c r="AA225">
        <v>0</v>
      </c>
      <c r="AB225">
        <v>0</v>
      </c>
      <c r="AC225">
        <v>0</v>
      </c>
      <c r="AD225">
        <v>8.74</v>
      </c>
      <c r="AE225">
        <v>0</v>
      </c>
      <c r="AF225">
        <v>0</v>
      </c>
      <c r="AG225">
        <v>0</v>
      </c>
      <c r="AH225">
        <v>8.74</v>
      </c>
      <c r="AI225">
        <v>1</v>
      </c>
      <c r="AJ225">
        <v>1</v>
      </c>
      <c r="AK225">
        <v>1</v>
      </c>
      <c r="AL225">
        <v>1</v>
      </c>
      <c r="AN225">
        <v>0</v>
      </c>
      <c r="AO225">
        <v>1</v>
      </c>
      <c r="AP225">
        <v>1</v>
      </c>
      <c r="AQ225">
        <v>0</v>
      </c>
      <c r="AR225">
        <v>0</v>
      </c>
      <c r="AS225" t="s">
        <v>6</v>
      </c>
      <c r="AT225">
        <v>187.55</v>
      </c>
      <c r="AU225" t="s">
        <v>69</v>
      </c>
      <c r="AV225">
        <v>1</v>
      </c>
      <c r="AW225">
        <v>2</v>
      </c>
      <c r="AX225">
        <v>16688214</v>
      </c>
      <c r="AY225">
        <v>1</v>
      </c>
      <c r="AZ225">
        <v>0</v>
      </c>
      <c r="BA225">
        <v>209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CX225">
        <f>Y225*Source!I120</f>
        <v>4.6156055</v>
      </c>
      <c r="CY225">
        <f>AD225</f>
        <v>8.74</v>
      </c>
      <c r="CZ225">
        <f>AH225</f>
        <v>8.74</v>
      </c>
      <c r="DA225">
        <f>AL225</f>
        <v>1</v>
      </c>
      <c r="DB225">
        <v>0</v>
      </c>
    </row>
    <row r="226" spans="1:106" x14ac:dyDescent="0.2">
      <c r="A226">
        <f>ROW(Source!A120)</f>
        <v>120</v>
      </c>
      <c r="B226">
        <v>16687810</v>
      </c>
      <c r="C226">
        <v>16688213</v>
      </c>
      <c r="D226">
        <v>15430395</v>
      </c>
      <c r="E226">
        <v>1</v>
      </c>
      <c r="F226">
        <v>1</v>
      </c>
      <c r="G226">
        <v>1</v>
      </c>
      <c r="H226">
        <v>1</v>
      </c>
      <c r="I226" t="s">
        <v>467</v>
      </c>
      <c r="J226" t="s">
        <v>6</v>
      </c>
      <c r="K226" t="s">
        <v>468</v>
      </c>
      <c r="L226">
        <v>1191</v>
      </c>
      <c r="N226">
        <v>1013</v>
      </c>
      <c r="O226" t="s">
        <v>466</v>
      </c>
      <c r="P226" t="s">
        <v>466</v>
      </c>
      <c r="Q226">
        <v>1</v>
      </c>
      <c r="W226">
        <v>0</v>
      </c>
      <c r="X226">
        <v>-1417349443</v>
      </c>
      <c r="Y226">
        <v>5.33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1</v>
      </c>
      <c r="AJ226">
        <v>1</v>
      </c>
      <c r="AK226">
        <v>1</v>
      </c>
      <c r="AL226">
        <v>1</v>
      </c>
      <c r="AN226">
        <v>0</v>
      </c>
      <c r="AO226">
        <v>1</v>
      </c>
      <c r="AP226">
        <v>0</v>
      </c>
      <c r="AQ226">
        <v>0</v>
      </c>
      <c r="AR226">
        <v>0</v>
      </c>
      <c r="AS226" t="s">
        <v>6</v>
      </c>
      <c r="AT226">
        <v>5.33</v>
      </c>
      <c r="AU226" t="s">
        <v>6</v>
      </c>
      <c r="AV226">
        <v>2</v>
      </c>
      <c r="AW226">
        <v>2</v>
      </c>
      <c r="AX226">
        <v>16688215</v>
      </c>
      <c r="AY226">
        <v>1</v>
      </c>
      <c r="AZ226">
        <v>2048</v>
      </c>
      <c r="BA226">
        <v>210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CX226">
        <f>Y226*Source!I120</f>
        <v>0.114062</v>
      </c>
      <c r="CY226">
        <f>AD226</f>
        <v>0</v>
      </c>
      <c r="CZ226">
        <f>AH226</f>
        <v>0</v>
      </c>
      <c r="DA226">
        <f>AL226</f>
        <v>1</v>
      </c>
      <c r="DB226">
        <v>0</v>
      </c>
    </row>
    <row r="227" spans="1:106" x14ac:dyDescent="0.2">
      <c r="A227">
        <f>ROW(Source!A120)</f>
        <v>120</v>
      </c>
      <c r="B227">
        <v>16687810</v>
      </c>
      <c r="C227">
        <v>16688213</v>
      </c>
      <c r="D227">
        <v>15247974</v>
      </c>
      <c r="E227">
        <v>1</v>
      </c>
      <c r="F227">
        <v>1</v>
      </c>
      <c r="G227">
        <v>1</v>
      </c>
      <c r="H227">
        <v>2</v>
      </c>
      <c r="I227" t="s">
        <v>469</v>
      </c>
      <c r="J227" t="s">
        <v>470</v>
      </c>
      <c r="K227" t="s">
        <v>471</v>
      </c>
      <c r="L227">
        <v>1368</v>
      </c>
      <c r="N227">
        <v>1011</v>
      </c>
      <c r="O227" t="s">
        <v>472</v>
      </c>
      <c r="P227" t="s">
        <v>472</v>
      </c>
      <c r="Q227">
        <v>1</v>
      </c>
      <c r="W227">
        <v>0</v>
      </c>
      <c r="X227">
        <v>1188625873</v>
      </c>
      <c r="Y227">
        <v>2.2000000000000002</v>
      </c>
      <c r="AA227">
        <v>0</v>
      </c>
      <c r="AB227">
        <v>31.26</v>
      </c>
      <c r="AC227">
        <v>13.5</v>
      </c>
      <c r="AD227">
        <v>0</v>
      </c>
      <c r="AE227">
        <v>0</v>
      </c>
      <c r="AF227">
        <v>31.26</v>
      </c>
      <c r="AG227">
        <v>13.5</v>
      </c>
      <c r="AH227">
        <v>0</v>
      </c>
      <c r="AI227">
        <v>1</v>
      </c>
      <c r="AJ227">
        <v>1</v>
      </c>
      <c r="AK227">
        <v>1</v>
      </c>
      <c r="AL227">
        <v>1</v>
      </c>
      <c r="AN227">
        <v>0</v>
      </c>
      <c r="AO227">
        <v>1</v>
      </c>
      <c r="AP227">
        <v>1</v>
      </c>
      <c r="AQ227">
        <v>0</v>
      </c>
      <c r="AR227">
        <v>0</v>
      </c>
      <c r="AS227" t="s">
        <v>6</v>
      </c>
      <c r="AT227">
        <v>1.76</v>
      </c>
      <c r="AU227" t="s">
        <v>68</v>
      </c>
      <c r="AV227">
        <v>0</v>
      </c>
      <c r="AW227">
        <v>2</v>
      </c>
      <c r="AX227">
        <v>16688216</v>
      </c>
      <c r="AY227">
        <v>1</v>
      </c>
      <c r="AZ227">
        <v>0</v>
      </c>
      <c r="BA227">
        <v>211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CX227">
        <f>Y227*Source!I120</f>
        <v>4.7080000000000004E-2</v>
      </c>
      <c r="CY227">
        <f>AB227</f>
        <v>31.26</v>
      </c>
      <c r="CZ227">
        <f>AF227</f>
        <v>31.26</v>
      </c>
      <c r="DA227">
        <f>AJ227</f>
        <v>1</v>
      </c>
      <c r="DB227">
        <v>0</v>
      </c>
    </row>
    <row r="228" spans="1:106" x14ac:dyDescent="0.2">
      <c r="A228">
        <f>ROW(Source!A120)</f>
        <v>120</v>
      </c>
      <c r="B228">
        <v>16687810</v>
      </c>
      <c r="C228">
        <v>16688213</v>
      </c>
      <c r="D228">
        <v>15249073</v>
      </c>
      <c r="E228">
        <v>1</v>
      </c>
      <c r="F228">
        <v>1</v>
      </c>
      <c r="G228">
        <v>1</v>
      </c>
      <c r="H228">
        <v>2</v>
      </c>
      <c r="I228" t="s">
        <v>482</v>
      </c>
      <c r="J228" t="s">
        <v>483</v>
      </c>
      <c r="K228" t="s">
        <v>484</v>
      </c>
      <c r="L228">
        <v>1368</v>
      </c>
      <c r="N228">
        <v>1011</v>
      </c>
      <c r="O228" t="s">
        <v>472</v>
      </c>
      <c r="P228" t="s">
        <v>472</v>
      </c>
      <c r="Q228">
        <v>1</v>
      </c>
      <c r="W228">
        <v>0</v>
      </c>
      <c r="X228">
        <v>1372534845</v>
      </c>
      <c r="Y228">
        <v>4.4624999999999995</v>
      </c>
      <c r="AA228">
        <v>0</v>
      </c>
      <c r="AB228">
        <v>65.709999999999994</v>
      </c>
      <c r="AC228">
        <v>11.6</v>
      </c>
      <c r="AD228">
        <v>0</v>
      </c>
      <c r="AE228">
        <v>0</v>
      </c>
      <c r="AF228">
        <v>65.709999999999994</v>
      </c>
      <c r="AG228">
        <v>11.6</v>
      </c>
      <c r="AH228">
        <v>0</v>
      </c>
      <c r="AI228">
        <v>1</v>
      </c>
      <c r="AJ228">
        <v>1</v>
      </c>
      <c r="AK228">
        <v>1</v>
      </c>
      <c r="AL228">
        <v>1</v>
      </c>
      <c r="AN228">
        <v>0</v>
      </c>
      <c r="AO228">
        <v>1</v>
      </c>
      <c r="AP228">
        <v>1</v>
      </c>
      <c r="AQ228">
        <v>0</v>
      </c>
      <c r="AR228">
        <v>0</v>
      </c>
      <c r="AS228" t="s">
        <v>6</v>
      </c>
      <c r="AT228">
        <v>3.57</v>
      </c>
      <c r="AU228" t="s">
        <v>68</v>
      </c>
      <c r="AV228">
        <v>0</v>
      </c>
      <c r="AW228">
        <v>2</v>
      </c>
      <c r="AX228">
        <v>16688217</v>
      </c>
      <c r="AY228">
        <v>1</v>
      </c>
      <c r="AZ228">
        <v>0</v>
      </c>
      <c r="BA228">
        <v>212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CX228">
        <f>Y228*Source!I120</f>
        <v>9.5497499999999985E-2</v>
      </c>
      <c r="CY228">
        <f>AB228</f>
        <v>65.709999999999994</v>
      </c>
      <c r="CZ228">
        <f>AF228</f>
        <v>65.709999999999994</v>
      </c>
      <c r="DA228">
        <f>AJ228</f>
        <v>1</v>
      </c>
      <c r="DB228">
        <v>0</v>
      </c>
    </row>
    <row r="229" spans="1:106" x14ac:dyDescent="0.2">
      <c r="A229">
        <f>ROW(Source!A120)</f>
        <v>120</v>
      </c>
      <c r="B229">
        <v>16687810</v>
      </c>
      <c r="C229">
        <v>16688213</v>
      </c>
      <c r="D229">
        <v>15167551</v>
      </c>
      <c r="E229">
        <v>1</v>
      </c>
      <c r="F229">
        <v>1</v>
      </c>
      <c r="G229">
        <v>1</v>
      </c>
      <c r="H229">
        <v>3</v>
      </c>
      <c r="I229" t="s">
        <v>557</v>
      </c>
      <c r="J229" t="s">
        <v>558</v>
      </c>
      <c r="K229" t="s">
        <v>559</v>
      </c>
      <c r="L229">
        <v>1301</v>
      </c>
      <c r="N229">
        <v>1003</v>
      </c>
      <c r="O229" t="s">
        <v>142</v>
      </c>
      <c r="P229" t="s">
        <v>142</v>
      </c>
      <c r="Q229">
        <v>1</v>
      </c>
      <c r="W229">
        <v>0</v>
      </c>
      <c r="X229">
        <v>751777312</v>
      </c>
      <c r="Y229">
        <v>347</v>
      </c>
      <c r="AA229">
        <v>6.38</v>
      </c>
      <c r="AB229">
        <v>0</v>
      </c>
      <c r="AC229">
        <v>0</v>
      </c>
      <c r="AD229">
        <v>0</v>
      </c>
      <c r="AE229">
        <v>6.38</v>
      </c>
      <c r="AF229">
        <v>0</v>
      </c>
      <c r="AG229">
        <v>0</v>
      </c>
      <c r="AH229">
        <v>0</v>
      </c>
      <c r="AI229">
        <v>1</v>
      </c>
      <c r="AJ229">
        <v>1</v>
      </c>
      <c r="AK229">
        <v>1</v>
      </c>
      <c r="AL229">
        <v>1</v>
      </c>
      <c r="AN229">
        <v>0</v>
      </c>
      <c r="AO229">
        <v>1</v>
      </c>
      <c r="AP229">
        <v>0</v>
      </c>
      <c r="AQ229">
        <v>0</v>
      </c>
      <c r="AR229">
        <v>0</v>
      </c>
      <c r="AS229" t="s">
        <v>6</v>
      </c>
      <c r="AT229">
        <v>347</v>
      </c>
      <c r="AU229" t="s">
        <v>6</v>
      </c>
      <c r="AV229">
        <v>0</v>
      </c>
      <c r="AW229">
        <v>2</v>
      </c>
      <c r="AX229">
        <v>16688218</v>
      </c>
      <c r="AY229">
        <v>1</v>
      </c>
      <c r="AZ229">
        <v>0</v>
      </c>
      <c r="BA229">
        <v>213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CX229">
        <f>Y229*Source!I120</f>
        <v>7.4257999999999997</v>
      </c>
      <c r="CY229">
        <f t="shared" ref="CY229:CY236" si="0">AA229</f>
        <v>6.38</v>
      </c>
      <c r="CZ229">
        <f t="shared" ref="CZ229:CZ236" si="1">AE229</f>
        <v>6.38</v>
      </c>
      <c r="DA229">
        <f t="shared" ref="DA229:DA236" si="2">AI229</f>
        <v>1</v>
      </c>
      <c r="DB229">
        <v>0</v>
      </c>
    </row>
    <row r="230" spans="1:106" x14ac:dyDescent="0.2">
      <c r="A230">
        <f>ROW(Source!A120)</f>
        <v>120</v>
      </c>
      <c r="B230">
        <v>16687810</v>
      </c>
      <c r="C230">
        <v>16688213</v>
      </c>
      <c r="D230">
        <v>15167552</v>
      </c>
      <c r="E230">
        <v>1</v>
      </c>
      <c r="F230">
        <v>1</v>
      </c>
      <c r="G230">
        <v>1</v>
      </c>
      <c r="H230">
        <v>3</v>
      </c>
      <c r="I230" t="s">
        <v>560</v>
      </c>
      <c r="J230" t="s">
        <v>561</v>
      </c>
      <c r="K230" t="s">
        <v>562</v>
      </c>
      <c r="L230">
        <v>1301</v>
      </c>
      <c r="N230">
        <v>1003</v>
      </c>
      <c r="O230" t="s">
        <v>142</v>
      </c>
      <c r="P230" t="s">
        <v>142</v>
      </c>
      <c r="Q230">
        <v>1</v>
      </c>
      <c r="W230">
        <v>0</v>
      </c>
      <c r="X230">
        <v>1744203244</v>
      </c>
      <c r="Y230">
        <v>71</v>
      </c>
      <c r="AA230">
        <v>7.95</v>
      </c>
      <c r="AB230">
        <v>0</v>
      </c>
      <c r="AC230">
        <v>0</v>
      </c>
      <c r="AD230">
        <v>0</v>
      </c>
      <c r="AE230">
        <v>7.95</v>
      </c>
      <c r="AF230">
        <v>0</v>
      </c>
      <c r="AG230">
        <v>0</v>
      </c>
      <c r="AH230">
        <v>0</v>
      </c>
      <c r="AI230">
        <v>1</v>
      </c>
      <c r="AJ230">
        <v>1</v>
      </c>
      <c r="AK230">
        <v>1</v>
      </c>
      <c r="AL230">
        <v>1</v>
      </c>
      <c r="AN230">
        <v>0</v>
      </c>
      <c r="AO230">
        <v>1</v>
      </c>
      <c r="AP230">
        <v>0</v>
      </c>
      <c r="AQ230">
        <v>0</v>
      </c>
      <c r="AR230">
        <v>0</v>
      </c>
      <c r="AS230" t="s">
        <v>6</v>
      </c>
      <c r="AT230">
        <v>71</v>
      </c>
      <c r="AU230" t="s">
        <v>6</v>
      </c>
      <c r="AV230">
        <v>0</v>
      </c>
      <c r="AW230">
        <v>2</v>
      </c>
      <c r="AX230">
        <v>16688219</v>
      </c>
      <c r="AY230">
        <v>1</v>
      </c>
      <c r="AZ230">
        <v>0</v>
      </c>
      <c r="BA230">
        <v>214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CX230">
        <f>Y230*Source!I120</f>
        <v>1.5193999999999999</v>
      </c>
      <c r="CY230">
        <f t="shared" si="0"/>
        <v>7.95</v>
      </c>
      <c r="CZ230">
        <f t="shared" si="1"/>
        <v>7.95</v>
      </c>
      <c r="DA230">
        <f t="shared" si="2"/>
        <v>1</v>
      </c>
      <c r="DB230">
        <v>0</v>
      </c>
    </row>
    <row r="231" spans="1:106" x14ac:dyDescent="0.2">
      <c r="A231">
        <f>ROW(Source!A120)</f>
        <v>120</v>
      </c>
      <c r="B231">
        <v>16687810</v>
      </c>
      <c r="C231">
        <v>16688213</v>
      </c>
      <c r="D231">
        <v>15167640</v>
      </c>
      <c r="E231">
        <v>1</v>
      </c>
      <c r="F231">
        <v>1</v>
      </c>
      <c r="G231">
        <v>1</v>
      </c>
      <c r="H231">
        <v>3</v>
      </c>
      <c r="I231" t="s">
        <v>563</v>
      </c>
      <c r="J231" t="s">
        <v>564</v>
      </c>
      <c r="K231" t="s">
        <v>565</v>
      </c>
      <c r="L231">
        <v>1302</v>
      </c>
      <c r="N231">
        <v>1003</v>
      </c>
      <c r="O231" t="s">
        <v>566</v>
      </c>
      <c r="P231" t="s">
        <v>566</v>
      </c>
      <c r="Q231">
        <v>10</v>
      </c>
      <c r="W231">
        <v>0</v>
      </c>
      <c r="X231">
        <v>-405326455</v>
      </c>
      <c r="Y231">
        <v>21.4</v>
      </c>
      <c r="AA231">
        <v>64.099999999999994</v>
      </c>
      <c r="AB231">
        <v>0</v>
      </c>
      <c r="AC231">
        <v>0</v>
      </c>
      <c r="AD231">
        <v>0</v>
      </c>
      <c r="AE231">
        <v>64.099999999999994</v>
      </c>
      <c r="AF231">
        <v>0</v>
      </c>
      <c r="AG231">
        <v>0</v>
      </c>
      <c r="AH231">
        <v>0</v>
      </c>
      <c r="AI231">
        <v>1</v>
      </c>
      <c r="AJ231">
        <v>1</v>
      </c>
      <c r="AK231">
        <v>1</v>
      </c>
      <c r="AL231">
        <v>1</v>
      </c>
      <c r="AN231">
        <v>0</v>
      </c>
      <c r="AO231">
        <v>1</v>
      </c>
      <c r="AP231">
        <v>0</v>
      </c>
      <c r="AQ231">
        <v>0</v>
      </c>
      <c r="AR231">
        <v>0</v>
      </c>
      <c r="AS231" t="s">
        <v>6</v>
      </c>
      <c r="AT231">
        <v>21.4</v>
      </c>
      <c r="AU231" t="s">
        <v>6</v>
      </c>
      <c r="AV231">
        <v>0</v>
      </c>
      <c r="AW231">
        <v>2</v>
      </c>
      <c r="AX231">
        <v>16688220</v>
      </c>
      <c r="AY231">
        <v>1</v>
      </c>
      <c r="AZ231">
        <v>0</v>
      </c>
      <c r="BA231">
        <v>215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CX231">
        <f>Y231*Source!I120</f>
        <v>0.45795999999999992</v>
      </c>
      <c r="CY231">
        <f t="shared" si="0"/>
        <v>64.099999999999994</v>
      </c>
      <c r="CZ231">
        <f t="shared" si="1"/>
        <v>64.099999999999994</v>
      </c>
      <c r="DA231">
        <f t="shared" si="2"/>
        <v>1</v>
      </c>
      <c r="DB231">
        <v>0</v>
      </c>
    </row>
    <row r="232" spans="1:106" x14ac:dyDescent="0.2">
      <c r="A232">
        <f>ROW(Source!A120)</f>
        <v>120</v>
      </c>
      <c r="B232">
        <v>16687810</v>
      </c>
      <c r="C232">
        <v>16688213</v>
      </c>
      <c r="D232">
        <v>15170065</v>
      </c>
      <c r="E232">
        <v>1</v>
      </c>
      <c r="F232">
        <v>1</v>
      </c>
      <c r="G232">
        <v>1</v>
      </c>
      <c r="H232">
        <v>3</v>
      </c>
      <c r="I232" t="s">
        <v>567</v>
      </c>
      <c r="J232" t="s">
        <v>568</v>
      </c>
      <c r="K232" t="s">
        <v>569</v>
      </c>
      <c r="L232">
        <v>1358</v>
      </c>
      <c r="N232">
        <v>1010</v>
      </c>
      <c r="O232" t="s">
        <v>365</v>
      </c>
      <c r="P232" t="s">
        <v>365</v>
      </c>
      <c r="Q232">
        <v>10</v>
      </c>
      <c r="W232">
        <v>0</v>
      </c>
      <c r="X232">
        <v>-858120743</v>
      </c>
      <c r="Y232">
        <v>61.2</v>
      </c>
      <c r="AA232">
        <v>7.03</v>
      </c>
      <c r="AB232">
        <v>0</v>
      </c>
      <c r="AC232">
        <v>0</v>
      </c>
      <c r="AD232">
        <v>0</v>
      </c>
      <c r="AE232">
        <v>7.03</v>
      </c>
      <c r="AF232">
        <v>0</v>
      </c>
      <c r="AG232">
        <v>0</v>
      </c>
      <c r="AH232">
        <v>0</v>
      </c>
      <c r="AI232">
        <v>1</v>
      </c>
      <c r="AJ232">
        <v>1</v>
      </c>
      <c r="AK232">
        <v>1</v>
      </c>
      <c r="AL232">
        <v>1</v>
      </c>
      <c r="AN232">
        <v>0</v>
      </c>
      <c r="AO232">
        <v>1</v>
      </c>
      <c r="AP232">
        <v>0</v>
      </c>
      <c r="AQ232">
        <v>0</v>
      </c>
      <c r="AR232">
        <v>0</v>
      </c>
      <c r="AS232" t="s">
        <v>6</v>
      </c>
      <c r="AT232">
        <v>61.2</v>
      </c>
      <c r="AU232" t="s">
        <v>6</v>
      </c>
      <c r="AV232">
        <v>0</v>
      </c>
      <c r="AW232">
        <v>2</v>
      </c>
      <c r="AX232">
        <v>16688221</v>
      </c>
      <c r="AY232">
        <v>1</v>
      </c>
      <c r="AZ232">
        <v>0</v>
      </c>
      <c r="BA232">
        <v>216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CX232">
        <f>Y232*Source!I120</f>
        <v>1.30968</v>
      </c>
      <c r="CY232">
        <f t="shared" si="0"/>
        <v>7.03</v>
      </c>
      <c r="CZ232">
        <f t="shared" si="1"/>
        <v>7.03</v>
      </c>
      <c r="DA232">
        <f t="shared" si="2"/>
        <v>1</v>
      </c>
      <c r="DB232">
        <v>0</v>
      </c>
    </row>
    <row r="233" spans="1:106" x14ac:dyDescent="0.2">
      <c r="A233">
        <f>ROW(Source!A120)</f>
        <v>120</v>
      </c>
      <c r="B233">
        <v>16687810</v>
      </c>
      <c r="C233">
        <v>16688213</v>
      </c>
      <c r="D233">
        <v>15197460</v>
      </c>
      <c r="E233">
        <v>1</v>
      </c>
      <c r="F233">
        <v>1</v>
      </c>
      <c r="G233">
        <v>1</v>
      </c>
      <c r="H233">
        <v>3</v>
      </c>
      <c r="I233" t="s">
        <v>199</v>
      </c>
      <c r="J233" t="s">
        <v>201</v>
      </c>
      <c r="K233" t="s">
        <v>200</v>
      </c>
      <c r="L233">
        <v>1327</v>
      </c>
      <c r="N233">
        <v>1005</v>
      </c>
      <c r="O233" t="s">
        <v>150</v>
      </c>
      <c r="P233" t="s">
        <v>150</v>
      </c>
      <c r="Q233">
        <v>1</v>
      </c>
      <c r="W233">
        <v>0</v>
      </c>
      <c r="X233">
        <v>769828427</v>
      </c>
      <c r="Y233">
        <v>100</v>
      </c>
      <c r="AA233">
        <v>3174.78</v>
      </c>
      <c r="AB233">
        <v>0</v>
      </c>
      <c r="AC233">
        <v>0</v>
      </c>
      <c r="AD233">
        <v>0</v>
      </c>
      <c r="AE233">
        <v>3174.78</v>
      </c>
      <c r="AF233">
        <v>0</v>
      </c>
      <c r="AG233">
        <v>0</v>
      </c>
      <c r="AH233">
        <v>0</v>
      </c>
      <c r="AI233">
        <v>1</v>
      </c>
      <c r="AJ233">
        <v>1</v>
      </c>
      <c r="AK233">
        <v>1</v>
      </c>
      <c r="AL233">
        <v>1</v>
      </c>
      <c r="AN233">
        <v>0</v>
      </c>
      <c r="AO233">
        <v>0</v>
      </c>
      <c r="AP233">
        <v>0</v>
      </c>
      <c r="AQ233">
        <v>0</v>
      </c>
      <c r="AR233">
        <v>0</v>
      </c>
      <c r="AS233" t="s">
        <v>6</v>
      </c>
      <c r="AT233">
        <v>100</v>
      </c>
      <c r="AU233" t="s">
        <v>6</v>
      </c>
      <c r="AV233">
        <v>0</v>
      </c>
      <c r="AW233">
        <v>1</v>
      </c>
      <c r="AX233">
        <v>-1</v>
      </c>
      <c r="AY233">
        <v>0</v>
      </c>
      <c r="AZ233">
        <v>0</v>
      </c>
      <c r="BA233" t="s">
        <v>6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CX233">
        <f>Y233*Source!I120</f>
        <v>2.1399999999999997</v>
      </c>
      <c r="CY233">
        <f t="shared" si="0"/>
        <v>3174.78</v>
      </c>
      <c r="CZ233">
        <f t="shared" si="1"/>
        <v>3174.78</v>
      </c>
      <c r="DA233">
        <f t="shared" si="2"/>
        <v>1</v>
      </c>
      <c r="DB233">
        <v>0</v>
      </c>
    </row>
    <row r="234" spans="1:106" x14ac:dyDescent="0.2">
      <c r="A234">
        <f>ROW(Source!A120)</f>
        <v>120</v>
      </c>
      <c r="B234">
        <v>16687810</v>
      </c>
      <c r="C234">
        <v>16688213</v>
      </c>
      <c r="D234">
        <v>15162466</v>
      </c>
      <c r="E234">
        <v>17</v>
      </c>
      <c r="F234">
        <v>1</v>
      </c>
      <c r="G234">
        <v>1</v>
      </c>
      <c r="H234">
        <v>3</v>
      </c>
      <c r="I234" t="s">
        <v>196</v>
      </c>
      <c r="J234" t="s">
        <v>6</v>
      </c>
      <c r="K234" t="s">
        <v>197</v>
      </c>
      <c r="L234">
        <v>1327</v>
      </c>
      <c r="N234">
        <v>1005</v>
      </c>
      <c r="O234" t="s">
        <v>150</v>
      </c>
      <c r="P234" t="s">
        <v>150</v>
      </c>
      <c r="Q234">
        <v>1</v>
      </c>
      <c r="W234">
        <v>0</v>
      </c>
      <c r="X234">
        <v>1219964505</v>
      </c>
      <c r="Y234">
        <v>100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1</v>
      </c>
      <c r="AJ234">
        <v>1</v>
      </c>
      <c r="AK234">
        <v>1</v>
      </c>
      <c r="AL234">
        <v>1</v>
      </c>
      <c r="AN234">
        <v>0</v>
      </c>
      <c r="AO234">
        <v>0</v>
      </c>
      <c r="AP234">
        <v>0</v>
      </c>
      <c r="AQ234">
        <v>0</v>
      </c>
      <c r="AR234">
        <v>0</v>
      </c>
      <c r="AS234" t="s">
        <v>6</v>
      </c>
      <c r="AT234">
        <v>100</v>
      </c>
      <c r="AU234" t="s">
        <v>6</v>
      </c>
      <c r="AV234">
        <v>0</v>
      </c>
      <c r="AW234">
        <v>2</v>
      </c>
      <c r="AX234">
        <v>16688222</v>
      </c>
      <c r="AY234">
        <v>1</v>
      </c>
      <c r="AZ234">
        <v>0</v>
      </c>
      <c r="BA234">
        <v>217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CX234">
        <f>Y234*Source!I120</f>
        <v>2.1399999999999997</v>
      </c>
      <c r="CY234">
        <f t="shared" si="0"/>
        <v>0</v>
      </c>
      <c r="CZ234">
        <f t="shared" si="1"/>
        <v>0</v>
      </c>
      <c r="DA234">
        <f t="shared" si="2"/>
        <v>1</v>
      </c>
      <c r="DB234">
        <v>0</v>
      </c>
    </row>
    <row r="235" spans="1:106" x14ac:dyDescent="0.2">
      <c r="A235">
        <f>ROW(Source!A120)</f>
        <v>120</v>
      </c>
      <c r="B235">
        <v>16687810</v>
      </c>
      <c r="C235">
        <v>16688213</v>
      </c>
      <c r="D235">
        <v>15197780</v>
      </c>
      <c r="E235">
        <v>1</v>
      </c>
      <c r="F235">
        <v>1</v>
      </c>
      <c r="G235">
        <v>1</v>
      </c>
      <c r="H235">
        <v>3</v>
      </c>
      <c r="I235" t="s">
        <v>570</v>
      </c>
      <c r="J235" t="s">
        <v>571</v>
      </c>
      <c r="K235" t="s">
        <v>572</v>
      </c>
      <c r="L235">
        <v>1355</v>
      </c>
      <c r="N235">
        <v>1010</v>
      </c>
      <c r="O235" t="s">
        <v>573</v>
      </c>
      <c r="P235" t="s">
        <v>573</v>
      </c>
      <c r="Q235">
        <v>100</v>
      </c>
      <c r="W235">
        <v>0</v>
      </c>
      <c r="X235">
        <v>1709713925</v>
      </c>
      <c r="Y235">
        <v>8</v>
      </c>
      <c r="AA235">
        <v>50</v>
      </c>
      <c r="AB235">
        <v>0</v>
      </c>
      <c r="AC235">
        <v>0</v>
      </c>
      <c r="AD235">
        <v>0</v>
      </c>
      <c r="AE235">
        <v>50</v>
      </c>
      <c r="AF235">
        <v>0</v>
      </c>
      <c r="AG235">
        <v>0</v>
      </c>
      <c r="AH235">
        <v>0</v>
      </c>
      <c r="AI235">
        <v>1</v>
      </c>
      <c r="AJ235">
        <v>1</v>
      </c>
      <c r="AK235">
        <v>1</v>
      </c>
      <c r="AL235">
        <v>1</v>
      </c>
      <c r="AN235">
        <v>0</v>
      </c>
      <c r="AO235">
        <v>1</v>
      </c>
      <c r="AP235">
        <v>0</v>
      </c>
      <c r="AQ235">
        <v>0</v>
      </c>
      <c r="AR235">
        <v>0</v>
      </c>
      <c r="AS235" t="s">
        <v>6</v>
      </c>
      <c r="AT235">
        <v>8</v>
      </c>
      <c r="AU235" t="s">
        <v>6</v>
      </c>
      <c r="AV235">
        <v>0</v>
      </c>
      <c r="AW235">
        <v>2</v>
      </c>
      <c r="AX235">
        <v>16688223</v>
      </c>
      <c r="AY235">
        <v>1</v>
      </c>
      <c r="AZ235">
        <v>0</v>
      </c>
      <c r="BA235">
        <v>218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CX235">
        <f>Y235*Source!I120</f>
        <v>0.17119999999999999</v>
      </c>
      <c r="CY235">
        <f t="shared" si="0"/>
        <v>50</v>
      </c>
      <c r="CZ235">
        <f t="shared" si="1"/>
        <v>50</v>
      </c>
      <c r="DA235">
        <f t="shared" si="2"/>
        <v>1</v>
      </c>
      <c r="DB235">
        <v>0</v>
      </c>
    </row>
    <row r="236" spans="1:106" x14ac:dyDescent="0.2">
      <c r="A236">
        <f>ROW(Source!A120)</f>
        <v>120</v>
      </c>
      <c r="B236">
        <v>16687810</v>
      </c>
      <c r="C236">
        <v>16688213</v>
      </c>
      <c r="D236">
        <v>15204239</v>
      </c>
      <c r="E236">
        <v>1</v>
      </c>
      <c r="F236">
        <v>1</v>
      </c>
      <c r="G236">
        <v>1</v>
      </c>
      <c r="H236">
        <v>3</v>
      </c>
      <c r="I236" t="s">
        <v>574</v>
      </c>
      <c r="J236" t="s">
        <v>575</v>
      </c>
      <c r="K236" t="s">
        <v>576</v>
      </c>
      <c r="L236">
        <v>1354</v>
      </c>
      <c r="N236">
        <v>1010</v>
      </c>
      <c r="O236" t="s">
        <v>356</v>
      </c>
      <c r="P236" t="s">
        <v>356</v>
      </c>
      <c r="Q236">
        <v>1</v>
      </c>
      <c r="W236">
        <v>0</v>
      </c>
      <c r="X236">
        <v>-1018551266</v>
      </c>
      <c r="Y236">
        <v>92</v>
      </c>
      <c r="AA236">
        <v>67</v>
      </c>
      <c r="AB236">
        <v>0</v>
      </c>
      <c r="AC236">
        <v>0</v>
      </c>
      <c r="AD236">
        <v>0</v>
      </c>
      <c r="AE236">
        <v>67</v>
      </c>
      <c r="AF236">
        <v>0</v>
      </c>
      <c r="AG236">
        <v>0</v>
      </c>
      <c r="AH236">
        <v>0</v>
      </c>
      <c r="AI236">
        <v>1</v>
      </c>
      <c r="AJ236">
        <v>1</v>
      </c>
      <c r="AK236">
        <v>1</v>
      </c>
      <c r="AL236">
        <v>1</v>
      </c>
      <c r="AN236">
        <v>0</v>
      </c>
      <c r="AO236">
        <v>1</v>
      </c>
      <c r="AP236">
        <v>0</v>
      </c>
      <c r="AQ236">
        <v>0</v>
      </c>
      <c r="AR236">
        <v>0</v>
      </c>
      <c r="AS236" t="s">
        <v>6</v>
      </c>
      <c r="AT236">
        <v>92</v>
      </c>
      <c r="AU236" t="s">
        <v>6</v>
      </c>
      <c r="AV236">
        <v>0</v>
      </c>
      <c r="AW236">
        <v>2</v>
      </c>
      <c r="AX236">
        <v>16688224</v>
      </c>
      <c r="AY236">
        <v>1</v>
      </c>
      <c r="AZ236">
        <v>0</v>
      </c>
      <c r="BA236">
        <v>219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CX236">
        <f>Y236*Source!I120</f>
        <v>1.9687999999999999</v>
      </c>
      <c r="CY236">
        <f t="shared" si="0"/>
        <v>67</v>
      </c>
      <c r="CZ236">
        <f t="shared" si="1"/>
        <v>67</v>
      </c>
      <c r="DA236">
        <f t="shared" si="2"/>
        <v>1</v>
      </c>
      <c r="DB236">
        <v>0</v>
      </c>
    </row>
    <row r="237" spans="1:106" x14ac:dyDescent="0.2">
      <c r="A237">
        <f>ROW(Source!A121)</f>
        <v>121</v>
      </c>
      <c r="B237">
        <v>16687824</v>
      </c>
      <c r="C237">
        <v>16688213</v>
      </c>
      <c r="D237">
        <v>15436014</v>
      </c>
      <c r="E237">
        <v>1</v>
      </c>
      <c r="F237">
        <v>1</v>
      </c>
      <c r="G237">
        <v>1</v>
      </c>
      <c r="H237">
        <v>1</v>
      </c>
      <c r="I237" t="s">
        <v>491</v>
      </c>
      <c r="J237" t="s">
        <v>6</v>
      </c>
      <c r="K237" t="s">
        <v>492</v>
      </c>
      <c r="L237">
        <v>1191</v>
      </c>
      <c r="N237">
        <v>1013</v>
      </c>
      <c r="O237" t="s">
        <v>466</v>
      </c>
      <c r="P237" t="s">
        <v>466</v>
      </c>
      <c r="Q237">
        <v>1</v>
      </c>
      <c r="W237">
        <v>0</v>
      </c>
      <c r="X237">
        <v>-784637506</v>
      </c>
      <c r="Y237">
        <v>215.6825</v>
      </c>
      <c r="AA237">
        <v>0</v>
      </c>
      <c r="AB237">
        <v>0</v>
      </c>
      <c r="AC237">
        <v>0</v>
      </c>
      <c r="AD237">
        <v>62.32</v>
      </c>
      <c r="AE237">
        <v>0</v>
      </c>
      <c r="AF237">
        <v>0</v>
      </c>
      <c r="AG237">
        <v>0</v>
      </c>
      <c r="AH237">
        <v>8.74</v>
      </c>
      <c r="AI237">
        <v>1</v>
      </c>
      <c r="AJ237">
        <v>1</v>
      </c>
      <c r="AK237">
        <v>1</v>
      </c>
      <c r="AL237">
        <v>7.13</v>
      </c>
      <c r="AN237">
        <v>0</v>
      </c>
      <c r="AO237">
        <v>1</v>
      </c>
      <c r="AP237">
        <v>1</v>
      </c>
      <c r="AQ237">
        <v>0</v>
      </c>
      <c r="AR237">
        <v>0</v>
      </c>
      <c r="AS237" t="s">
        <v>6</v>
      </c>
      <c r="AT237">
        <v>187.55</v>
      </c>
      <c r="AU237" t="s">
        <v>69</v>
      </c>
      <c r="AV237">
        <v>1</v>
      </c>
      <c r="AW237">
        <v>2</v>
      </c>
      <c r="AX237">
        <v>16688214</v>
      </c>
      <c r="AY237">
        <v>1</v>
      </c>
      <c r="AZ237">
        <v>0</v>
      </c>
      <c r="BA237">
        <v>220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CX237">
        <f>Y237*Source!I121</f>
        <v>4.6156055</v>
      </c>
      <c r="CY237">
        <f>AD237</f>
        <v>62.32</v>
      </c>
      <c r="CZ237">
        <f>AH237</f>
        <v>8.74</v>
      </c>
      <c r="DA237">
        <f>AL237</f>
        <v>7.13</v>
      </c>
      <c r="DB237">
        <v>0</v>
      </c>
    </row>
    <row r="238" spans="1:106" x14ac:dyDescent="0.2">
      <c r="A238">
        <f>ROW(Source!A121)</f>
        <v>121</v>
      </c>
      <c r="B238">
        <v>16687824</v>
      </c>
      <c r="C238">
        <v>16688213</v>
      </c>
      <c r="D238">
        <v>15430395</v>
      </c>
      <c r="E238">
        <v>1</v>
      </c>
      <c r="F238">
        <v>1</v>
      </c>
      <c r="G238">
        <v>1</v>
      </c>
      <c r="H238">
        <v>1</v>
      </c>
      <c r="I238" t="s">
        <v>467</v>
      </c>
      <c r="J238" t="s">
        <v>6</v>
      </c>
      <c r="K238" t="s">
        <v>468</v>
      </c>
      <c r="L238">
        <v>1191</v>
      </c>
      <c r="N238">
        <v>1013</v>
      </c>
      <c r="O238" t="s">
        <v>466</v>
      </c>
      <c r="P238" t="s">
        <v>466</v>
      </c>
      <c r="Q238">
        <v>1</v>
      </c>
      <c r="W238">
        <v>0</v>
      </c>
      <c r="X238">
        <v>-1417349443</v>
      </c>
      <c r="Y238">
        <v>5.33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1</v>
      </c>
      <c r="AJ238">
        <v>1</v>
      </c>
      <c r="AK238">
        <v>7.13</v>
      </c>
      <c r="AL238">
        <v>1</v>
      </c>
      <c r="AN238">
        <v>0</v>
      </c>
      <c r="AO238">
        <v>1</v>
      </c>
      <c r="AP238">
        <v>0</v>
      </c>
      <c r="AQ238">
        <v>0</v>
      </c>
      <c r="AR238">
        <v>0</v>
      </c>
      <c r="AS238" t="s">
        <v>6</v>
      </c>
      <c r="AT238">
        <v>5.33</v>
      </c>
      <c r="AU238" t="s">
        <v>6</v>
      </c>
      <c r="AV238">
        <v>2</v>
      </c>
      <c r="AW238">
        <v>2</v>
      </c>
      <c r="AX238">
        <v>16688215</v>
      </c>
      <c r="AY238">
        <v>1</v>
      </c>
      <c r="AZ238">
        <v>2048</v>
      </c>
      <c r="BA238">
        <v>221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CX238">
        <f>Y238*Source!I121</f>
        <v>0.114062</v>
      </c>
      <c r="CY238">
        <f>AD238</f>
        <v>0</v>
      </c>
      <c r="CZ238">
        <f>AH238</f>
        <v>0</v>
      </c>
      <c r="DA238">
        <f>AL238</f>
        <v>1</v>
      </c>
      <c r="DB238">
        <v>0</v>
      </c>
    </row>
    <row r="239" spans="1:106" x14ac:dyDescent="0.2">
      <c r="A239">
        <f>ROW(Source!A121)</f>
        <v>121</v>
      </c>
      <c r="B239">
        <v>16687824</v>
      </c>
      <c r="C239">
        <v>16688213</v>
      </c>
      <c r="D239">
        <v>15247974</v>
      </c>
      <c r="E239">
        <v>1</v>
      </c>
      <c r="F239">
        <v>1</v>
      </c>
      <c r="G239">
        <v>1</v>
      </c>
      <c r="H239">
        <v>2</v>
      </c>
      <c r="I239" t="s">
        <v>469</v>
      </c>
      <c r="J239" t="s">
        <v>470</v>
      </c>
      <c r="K239" t="s">
        <v>471</v>
      </c>
      <c r="L239">
        <v>1368</v>
      </c>
      <c r="N239">
        <v>1011</v>
      </c>
      <c r="O239" t="s">
        <v>472</v>
      </c>
      <c r="P239" t="s">
        <v>472</v>
      </c>
      <c r="Q239">
        <v>1</v>
      </c>
      <c r="W239">
        <v>0</v>
      </c>
      <c r="X239">
        <v>1188625873</v>
      </c>
      <c r="Y239">
        <v>2.2000000000000002</v>
      </c>
      <c r="AA239">
        <v>0</v>
      </c>
      <c r="AB239">
        <v>222.88</v>
      </c>
      <c r="AC239">
        <v>13.5</v>
      </c>
      <c r="AD239">
        <v>0</v>
      </c>
      <c r="AE239">
        <v>0</v>
      </c>
      <c r="AF239">
        <v>31.26</v>
      </c>
      <c r="AG239">
        <v>13.5</v>
      </c>
      <c r="AH239">
        <v>0</v>
      </c>
      <c r="AI239">
        <v>1</v>
      </c>
      <c r="AJ239">
        <v>7.13</v>
      </c>
      <c r="AK239">
        <v>1</v>
      </c>
      <c r="AL239">
        <v>1</v>
      </c>
      <c r="AN239">
        <v>0</v>
      </c>
      <c r="AO239">
        <v>1</v>
      </c>
      <c r="AP239">
        <v>1</v>
      </c>
      <c r="AQ239">
        <v>0</v>
      </c>
      <c r="AR239">
        <v>0</v>
      </c>
      <c r="AS239" t="s">
        <v>6</v>
      </c>
      <c r="AT239">
        <v>1.76</v>
      </c>
      <c r="AU239" t="s">
        <v>68</v>
      </c>
      <c r="AV239">
        <v>0</v>
      </c>
      <c r="AW239">
        <v>2</v>
      </c>
      <c r="AX239">
        <v>16688216</v>
      </c>
      <c r="AY239">
        <v>1</v>
      </c>
      <c r="AZ239">
        <v>0</v>
      </c>
      <c r="BA239">
        <v>222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CX239">
        <f>Y239*Source!I121</f>
        <v>4.7080000000000004E-2</v>
      </c>
      <c r="CY239">
        <f>AB239</f>
        <v>222.88</v>
      </c>
      <c r="CZ239">
        <f>AF239</f>
        <v>31.26</v>
      </c>
      <c r="DA239">
        <f>AJ239</f>
        <v>7.13</v>
      </c>
      <c r="DB239">
        <v>0</v>
      </c>
    </row>
    <row r="240" spans="1:106" x14ac:dyDescent="0.2">
      <c r="A240">
        <f>ROW(Source!A121)</f>
        <v>121</v>
      </c>
      <c r="B240">
        <v>16687824</v>
      </c>
      <c r="C240">
        <v>16688213</v>
      </c>
      <c r="D240">
        <v>15249073</v>
      </c>
      <c r="E240">
        <v>1</v>
      </c>
      <c r="F240">
        <v>1</v>
      </c>
      <c r="G240">
        <v>1</v>
      </c>
      <c r="H240">
        <v>2</v>
      </c>
      <c r="I240" t="s">
        <v>482</v>
      </c>
      <c r="J240" t="s">
        <v>483</v>
      </c>
      <c r="K240" t="s">
        <v>484</v>
      </c>
      <c r="L240">
        <v>1368</v>
      </c>
      <c r="N240">
        <v>1011</v>
      </c>
      <c r="O240" t="s">
        <v>472</v>
      </c>
      <c r="P240" t="s">
        <v>472</v>
      </c>
      <c r="Q240">
        <v>1</v>
      </c>
      <c r="W240">
        <v>0</v>
      </c>
      <c r="X240">
        <v>1372534845</v>
      </c>
      <c r="Y240">
        <v>4.4624999999999995</v>
      </c>
      <c r="AA240">
        <v>0</v>
      </c>
      <c r="AB240">
        <v>468.51</v>
      </c>
      <c r="AC240">
        <v>11.6</v>
      </c>
      <c r="AD240">
        <v>0</v>
      </c>
      <c r="AE240">
        <v>0</v>
      </c>
      <c r="AF240">
        <v>65.709999999999994</v>
      </c>
      <c r="AG240">
        <v>11.6</v>
      </c>
      <c r="AH240">
        <v>0</v>
      </c>
      <c r="AI240">
        <v>1</v>
      </c>
      <c r="AJ240">
        <v>7.13</v>
      </c>
      <c r="AK240">
        <v>1</v>
      </c>
      <c r="AL240">
        <v>1</v>
      </c>
      <c r="AN240">
        <v>0</v>
      </c>
      <c r="AO240">
        <v>1</v>
      </c>
      <c r="AP240">
        <v>1</v>
      </c>
      <c r="AQ240">
        <v>0</v>
      </c>
      <c r="AR240">
        <v>0</v>
      </c>
      <c r="AS240" t="s">
        <v>6</v>
      </c>
      <c r="AT240">
        <v>3.57</v>
      </c>
      <c r="AU240" t="s">
        <v>68</v>
      </c>
      <c r="AV240">
        <v>0</v>
      </c>
      <c r="AW240">
        <v>2</v>
      </c>
      <c r="AX240">
        <v>16688217</v>
      </c>
      <c r="AY240">
        <v>1</v>
      </c>
      <c r="AZ240">
        <v>0</v>
      </c>
      <c r="BA240">
        <v>223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CX240">
        <f>Y240*Source!I121</f>
        <v>9.5497499999999985E-2</v>
      </c>
      <c r="CY240">
        <f>AB240</f>
        <v>468.51</v>
      </c>
      <c r="CZ240">
        <f>AF240</f>
        <v>65.709999999999994</v>
      </c>
      <c r="DA240">
        <f>AJ240</f>
        <v>7.13</v>
      </c>
      <c r="DB240">
        <v>0</v>
      </c>
    </row>
    <row r="241" spans="1:106" x14ac:dyDescent="0.2">
      <c r="A241">
        <f>ROW(Source!A121)</f>
        <v>121</v>
      </c>
      <c r="B241">
        <v>16687824</v>
      </c>
      <c r="C241">
        <v>16688213</v>
      </c>
      <c r="D241">
        <v>15167551</v>
      </c>
      <c r="E241">
        <v>1</v>
      </c>
      <c r="F241">
        <v>1</v>
      </c>
      <c r="G241">
        <v>1</v>
      </c>
      <c r="H241">
        <v>3</v>
      </c>
      <c r="I241" t="s">
        <v>557</v>
      </c>
      <c r="J241" t="s">
        <v>558</v>
      </c>
      <c r="K241" t="s">
        <v>559</v>
      </c>
      <c r="L241">
        <v>1301</v>
      </c>
      <c r="N241">
        <v>1003</v>
      </c>
      <c r="O241" t="s">
        <v>142</v>
      </c>
      <c r="P241" t="s">
        <v>142</v>
      </c>
      <c r="Q241">
        <v>1</v>
      </c>
      <c r="W241">
        <v>0</v>
      </c>
      <c r="X241">
        <v>751777312</v>
      </c>
      <c r="Y241">
        <v>347</v>
      </c>
      <c r="AA241">
        <v>45.49</v>
      </c>
      <c r="AB241">
        <v>0</v>
      </c>
      <c r="AC241">
        <v>0</v>
      </c>
      <c r="AD241">
        <v>0</v>
      </c>
      <c r="AE241">
        <v>6.38</v>
      </c>
      <c r="AF241">
        <v>0</v>
      </c>
      <c r="AG241">
        <v>0</v>
      </c>
      <c r="AH241">
        <v>0</v>
      </c>
      <c r="AI241">
        <v>7.13</v>
      </c>
      <c r="AJ241">
        <v>1</v>
      </c>
      <c r="AK241">
        <v>1</v>
      </c>
      <c r="AL241">
        <v>1</v>
      </c>
      <c r="AN241">
        <v>0</v>
      </c>
      <c r="AO241">
        <v>1</v>
      </c>
      <c r="AP241">
        <v>0</v>
      </c>
      <c r="AQ241">
        <v>0</v>
      </c>
      <c r="AR241">
        <v>0</v>
      </c>
      <c r="AS241" t="s">
        <v>6</v>
      </c>
      <c r="AT241">
        <v>347</v>
      </c>
      <c r="AU241" t="s">
        <v>6</v>
      </c>
      <c r="AV241">
        <v>0</v>
      </c>
      <c r="AW241">
        <v>2</v>
      </c>
      <c r="AX241">
        <v>16688218</v>
      </c>
      <c r="AY241">
        <v>1</v>
      </c>
      <c r="AZ241">
        <v>0</v>
      </c>
      <c r="BA241">
        <v>224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CX241">
        <f>Y241*Source!I121</f>
        <v>7.4257999999999997</v>
      </c>
      <c r="CY241">
        <f t="shared" ref="CY241:CY248" si="3">AA241</f>
        <v>45.49</v>
      </c>
      <c r="CZ241">
        <f t="shared" ref="CZ241:CZ248" si="4">AE241</f>
        <v>6.38</v>
      </c>
      <c r="DA241">
        <f t="shared" ref="DA241:DA248" si="5">AI241</f>
        <v>7.13</v>
      </c>
      <c r="DB241">
        <v>0</v>
      </c>
    </row>
    <row r="242" spans="1:106" x14ac:dyDescent="0.2">
      <c r="A242">
        <f>ROW(Source!A121)</f>
        <v>121</v>
      </c>
      <c r="B242">
        <v>16687824</v>
      </c>
      <c r="C242">
        <v>16688213</v>
      </c>
      <c r="D242">
        <v>15167552</v>
      </c>
      <c r="E242">
        <v>1</v>
      </c>
      <c r="F242">
        <v>1</v>
      </c>
      <c r="G242">
        <v>1</v>
      </c>
      <c r="H242">
        <v>3</v>
      </c>
      <c r="I242" t="s">
        <v>560</v>
      </c>
      <c r="J242" t="s">
        <v>561</v>
      </c>
      <c r="K242" t="s">
        <v>562</v>
      </c>
      <c r="L242">
        <v>1301</v>
      </c>
      <c r="N242">
        <v>1003</v>
      </c>
      <c r="O242" t="s">
        <v>142</v>
      </c>
      <c r="P242" t="s">
        <v>142</v>
      </c>
      <c r="Q242">
        <v>1</v>
      </c>
      <c r="W242">
        <v>0</v>
      </c>
      <c r="X242">
        <v>1744203244</v>
      </c>
      <c r="Y242">
        <v>71</v>
      </c>
      <c r="AA242">
        <v>56.68</v>
      </c>
      <c r="AB242">
        <v>0</v>
      </c>
      <c r="AC242">
        <v>0</v>
      </c>
      <c r="AD242">
        <v>0</v>
      </c>
      <c r="AE242">
        <v>7.95</v>
      </c>
      <c r="AF242">
        <v>0</v>
      </c>
      <c r="AG242">
        <v>0</v>
      </c>
      <c r="AH242">
        <v>0</v>
      </c>
      <c r="AI242">
        <v>7.13</v>
      </c>
      <c r="AJ242">
        <v>1</v>
      </c>
      <c r="AK242">
        <v>1</v>
      </c>
      <c r="AL242">
        <v>1</v>
      </c>
      <c r="AN242">
        <v>0</v>
      </c>
      <c r="AO242">
        <v>1</v>
      </c>
      <c r="AP242">
        <v>0</v>
      </c>
      <c r="AQ242">
        <v>0</v>
      </c>
      <c r="AR242">
        <v>0</v>
      </c>
      <c r="AS242" t="s">
        <v>6</v>
      </c>
      <c r="AT242">
        <v>71</v>
      </c>
      <c r="AU242" t="s">
        <v>6</v>
      </c>
      <c r="AV242">
        <v>0</v>
      </c>
      <c r="AW242">
        <v>2</v>
      </c>
      <c r="AX242">
        <v>16688219</v>
      </c>
      <c r="AY242">
        <v>1</v>
      </c>
      <c r="AZ242">
        <v>0</v>
      </c>
      <c r="BA242">
        <v>225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CX242">
        <f>Y242*Source!I121</f>
        <v>1.5193999999999999</v>
      </c>
      <c r="CY242">
        <f t="shared" si="3"/>
        <v>56.68</v>
      </c>
      <c r="CZ242">
        <f t="shared" si="4"/>
        <v>7.95</v>
      </c>
      <c r="DA242">
        <f t="shared" si="5"/>
        <v>7.13</v>
      </c>
      <c r="DB242">
        <v>0</v>
      </c>
    </row>
    <row r="243" spans="1:106" x14ac:dyDescent="0.2">
      <c r="A243">
        <f>ROW(Source!A121)</f>
        <v>121</v>
      </c>
      <c r="B243">
        <v>16687824</v>
      </c>
      <c r="C243">
        <v>16688213</v>
      </c>
      <c r="D243">
        <v>15167640</v>
      </c>
      <c r="E243">
        <v>1</v>
      </c>
      <c r="F243">
        <v>1</v>
      </c>
      <c r="G243">
        <v>1</v>
      </c>
      <c r="H243">
        <v>3</v>
      </c>
      <c r="I243" t="s">
        <v>563</v>
      </c>
      <c r="J243" t="s">
        <v>564</v>
      </c>
      <c r="K243" t="s">
        <v>565</v>
      </c>
      <c r="L243">
        <v>1302</v>
      </c>
      <c r="N243">
        <v>1003</v>
      </c>
      <c r="O243" t="s">
        <v>566</v>
      </c>
      <c r="P243" t="s">
        <v>566</v>
      </c>
      <c r="Q243">
        <v>10</v>
      </c>
      <c r="W243">
        <v>0</v>
      </c>
      <c r="X243">
        <v>-405326455</v>
      </c>
      <c r="Y243">
        <v>21.4</v>
      </c>
      <c r="AA243">
        <v>457.03</v>
      </c>
      <c r="AB243">
        <v>0</v>
      </c>
      <c r="AC243">
        <v>0</v>
      </c>
      <c r="AD243">
        <v>0</v>
      </c>
      <c r="AE243">
        <v>64.099999999999994</v>
      </c>
      <c r="AF243">
        <v>0</v>
      </c>
      <c r="AG243">
        <v>0</v>
      </c>
      <c r="AH243">
        <v>0</v>
      </c>
      <c r="AI243">
        <v>7.13</v>
      </c>
      <c r="AJ243">
        <v>1</v>
      </c>
      <c r="AK243">
        <v>1</v>
      </c>
      <c r="AL243">
        <v>1</v>
      </c>
      <c r="AN243">
        <v>0</v>
      </c>
      <c r="AO243">
        <v>1</v>
      </c>
      <c r="AP243">
        <v>0</v>
      </c>
      <c r="AQ243">
        <v>0</v>
      </c>
      <c r="AR243">
        <v>0</v>
      </c>
      <c r="AS243" t="s">
        <v>6</v>
      </c>
      <c r="AT243">
        <v>21.4</v>
      </c>
      <c r="AU243" t="s">
        <v>6</v>
      </c>
      <c r="AV243">
        <v>0</v>
      </c>
      <c r="AW243">
        <v>2</v>
      </c>
      <c r="AX243">
        <v>16688220</v>
      </c>
      <c r="AY243">
        <v>1</v>
      </c>
      <c r="AZ243">
        <v>0</v>
      </c>
      <c r="BA243">
        <v>226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CX243">
        <f>Y243*Source!I121</f>
        <v>0.45795999999999992</v>
      </c>
      <c r="CY243">
        <f t="shared" si="3"/>
        <v>457.03</v>
      </c>
      <c r="CZ243">
        <f t="shared" si="4"/>
        <v>64.099999999999994</v>
      </c>
      <c r="DA243">
        <f t="shared" si="5"/>
        <v>7.13</v>
      </c>
      <c r="DB243">
        <v>0</v>
      </c>
    </row>
    <row r="244" spans="1:106" x14ac:dyDescent="0.2">
      <c r="A244">
        <f>ROW(Source!A121)</f>
        <v>121</v>
      </c>
      <c r="B244">
        <v>16687824</v>
      </c>
      <c r="C244">
        <v>16688213</v>
      </c>
      <c r="D244">
        <v>15170065</v>
      </c>
      <c r="E244">
        <v>1</v>
      </c>
      <c r="F244">
        <v>1</v>
      </c>
      <c r="G244">
        <v>1</v>
      </c>
      <c r="H244">
        <v>3</v>
      </c>
      <c r="I244" t="s">
        <v>567</v>
      </c>
      <c r="J244" t="s">
        <v>568</v>
      </c>
      <c r="K244" t="s">
        <v>569</v>
      </c>
      <c r="L244">
        <v>1358</v>
      </c>
      <c r="N244">
        <v>1010</v>
      </c>
      <c r="O244" t="s">
        <v>365</v>
      </c>
      <c r="P244" t="s">
        <v>365</v>
      </c>
      <c r="Q244">
        <v>10</v>
      </c>
      <c r="W244">
        <v>0</v>
      </c>
      <c r="X244">
        <v>-858120743</v>
      </c>
      <c r="Y244">
        <v>61.2</v>
      </c>
      <c r="AA244">
        <v>50.12</v>
      </c>
      <c r="AB244">
        <v>0</v>
      </c>
      <c r="AC244">
        <v>0</v>
      </c>
      <c r="AD244">
        <v>0</v>
      </c>
      <c r="AE244">
        <v>7.03</v>
      </c>
      <c r="AF244">
        <v>0</v>
      </c>
      <c r="AG244">
        <v>0</v>
      </c>
      <c r="AH244">
        <v>0</v>
      </c>
      <c r="AI244">
        <v>7.13</v>
      </c>
      <c r="AJ244">
        <v>1</v>
      </c>
      <c r="AK244">
        <v>1</v>
      </c>
      <c r="AL244">
        <v>1</v>
      </c>
      <c r="AN244">
        <v>0</v>
      </c>
      <c r="AO244">
        <v>1</v>
      </c>
      <c r="AP244">
        <v>0</v>
      </c>
      <c r="AQ244">
        <v>0</v>
      </c>
      <c r="AR244">
        <v>0</v>
      </c>
      <c r="AS244" t="s">
        <v>6</v>
      </c>
      <c r="AT244">
        <v>61.2</v>
      </c>
      <c r="AU244" t="s">
        <v>6</v>
      </c>
      <c r="AV244">
        <v>0</v>
      </c>
      <c r="AW244">
        <v>2</v>
      </c>
      <c r="AX244">
        <v>16688221</v>
      </c>
      <c r="AY244">
        <v>1</v>
      </c>
      <c r="AZ244">
        <v>0</v>
      </c>
      <c r="BA244">
        <v>227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CX244">
        <f>Y244*Source!I121</f>
        <v>1.30968</v>
      </c>
      <c r="CY244">
        <f t="shared" si="3"/>
        <v>50.12</v>
      </c>
      <c r="CZ244">
        <f t="shared" si="4"/>
        <v>7.03</v>
      </c>
      <c r="DA244">
        <f t="shared" si="5"/>
        <v>7.13</v>
      </c>
      <c r="DB244">
        <v>0</v>
      </c>
    </row>
    <row r="245" spans="1:106" x14ac:dyDescent="0.2">
      <c r="A245">
        <f>ROW(Source!A121)</f>
        <v>121</v>
      </c>
      <c r="B245">
        <v>16687824</v>
      </c>
      <c r="C245">
        <v>16688213</v>
      </c>
      <c r="D245">
        <v>15197460</v>
      </c>
      <c r="E245">
        <v>1</v>
      </c>
      <c r="F245">
        <v>1</v>
      </c>
      <c r="G245">
        <v>1</v>
      </c>
      <c r="H245">
        <v>3</v>
      </c>
      <c r="I245" t="s">
        <v>199</v>
      </c>
      <c r="J245" t="s">
        <v>201</v>
      </c>
      <c r="K245" t="s">
        <v>200</v>
      </c>
      <c r="L245">
        <v>1327</v>
      </c>
      <c r="N245">
        <v>1005</v>
      </c>
      <c r="O245" t="s">
        <v>150</v>
      </c>
      <c r="P245" t="s">
        <v>150</v>
      </c>
      <c r="Q245">
        <v>1</v>
      </c>
      <c r="W245">
        <v>0</v>
      </c>
      <c r="X245">
        <v>769828427</v>
      </c>
      <c r="Y245">
        <v>100</v>
      </c>
      <c r="AA245">
        <v>22636.18</v>
      </c>
      <c r="AB245">
        <v>0</v>
      </c>
      <c r="AC245">
        <v>0</v>
      </c>
      <c r="AD245">
        <v>0</v>
      </c>
      <c r="AE245">
        <v>3174.78</v>
      </c>
      <c r="AF245">
        <v>0</v>
      </c>
      <c r="AG245">
        <v>0</v>
      </c>
      <c r="AH245">
        <v>0</v>
      </c>
      <c r="AI245">
        <v>7.13</v>
      </c>
      <c r="AJ245">
        <v>1</v>
      </c>
      <c r="AK245">
        <v>1</v>
      </c>
      <c r="AL245">
        <v>1</v>
      </c>
      <c r="AN245">
        <v>0</v>
      </c>
      <c r="AO245">
        <v>0</v>
      </c>
      <c r="AP245">
        <v>0</v>
      </c>
      <c r="AQ245">
        <v>0</v>
      </c>
      <c r="AR245">
        <v>0</v>
      </c>
      <c r="AS245" t="s">
        <v>6</v>
      </c>
      <c r="AT245">
        <v>100</v>
      </c>
      <c r="AU245" t="s">
        <v>6</v>
      </c>
      <c r="AV245">
        <v>0</v>
      </c>
      <c r="AW245">
        <v>1</v>
      </c>
      <c r="AX245">
        <v>-1</v>
      </c>
      <c r="AY245">
        <v>0</v>
      </c>
      <c r="AZ245">
        <v>0</v>
      </c>
      <c r="BA245" t="s">
        <v>6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CX245">
        <f>Y245*Source!I121</f>
        <v>2.1399999999999997</v>
      </c>
      <c r="CY245">
        <f t="shared" si="3"/>
        <v>22636.18</v>
      </c>
      <c r="CZ245">
        <f t="shared" si="4"/>
        <v>3174.78</v>
      </c>
      <c r="DA245">
        <f t="shared" si="5"/>
        <v>7.13</v>
      </c>
      <c r="DB245">
        <v>0</v>
      </c>
    </row>
    <row r="246" spans="1:106" x14ac:dyDescent="0.2">
      <c r="A246">
        <f>ROW(Source!A121)</f>
        <v>121</v>
      </c>
      <c r="B246">
        <v>16687824</v>
      </c>
      <c r="C246">
        <v>16688213</v>
      </c>
      <c r="D246">
        <v>15162466</v>
      </c>
      <c r="E246">
        <v>17</v>
      </c>
      <c r="F246">
        <v>1</v>
      </c>
      <c r="G246">
        <v>1</v>
      </c>
      <c r="H246">
        <v>3</v>
      </c>
      <c r="I246" t="s">
        <v>196</v>
      </c>
      <c r="J246" t="s">
        <v>6</v>
      </c>
      <c r="K246" t="s">
        <v>197</v>
      </c>
      <c r="L246">
        <v>1327</v>
      </c>
      <c r="N246">
        <v>1005</v>
      </c>
      <c r="O246" t="s">
        <v>150</v>
      </c>
      <c r="P246" t="s">
        <v>150</v>
      </c>
      <c r="Q246">
        <v>1</v>
      </c>
      <c r="W246">
        <v>0</v>
      </c>
      <c r="X246">
        <v>1219964505</v>
      </c>
      <c r="Y246">
        <v>100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7.13</v>
      </c>
      <c r="AJ246">
        <v>1</v>
      </c>
      <c r="AK246">
        <v>1</v>
      </c>
      <c r="AL246">
        <v>1</v>
      </c>
      <c r="AN246">
        <v>0</v>
      </c>
      <c r="AO246">
        <v>0</v>
      </c>
      <c r="AP246">
        <v>0</v>
      </c>
      <c r="AQ246">
        <v>0</v>
      </c>
      <c r="AR246">
        <v>0</v>
      </c>
      <c r="AS246" t="s">
        <v>6</v>
      </c>
      <c r="AT246">
        <v>100</v>
      </c>
      <c r="AU246" t="s">
        <v>6</v>
      </c>
      <c r="AV246">
        <v>0</v>
      </c>
      <c r="AW246">
        <v>2</v>
      </c>
      <c r="AX246">
        <v>16688222</v>
      </c>
      <c r="AY246">
        <v>1</v>
      </c>
      <c r="AZ246">
        <v>0</v>
      </c>
      <c r="BA246">
        <v>228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CX246">
        <f>Y246*Source!I121</f>
        <v>2.1399999999999997</v>
      </c>
      <c r="CY246">
        <f t="shared" si="3"/>
        <v>0</v>
      </c>
      <c r="CZ246">
        <f t="shared" si="4"/>
        <v>0</v>
      </c>
      <c r="DA246">
        <f t="shared" si="5"/>
        <v>7.13</v>
      </c>
      <c r="DB246">
        <v>0</v>
      </c>
    </row>
    <row r="247" spans="1:106" x14ac:dyDescent="0.2">
      <c r="A247">
        <f>ROW(Source!A121)</f>
        <v>121</v>
      </c>
      <c r="B247">
        <v>16687824</v>
      </c>
      <c r="C247">
        <v>16688213</v>
      </c>
      <c r="D247">
        <v>15197780</v>
      </c>
      <c r="E247">
        <v>1</v>
      </c>
      <c r="F247">
        <v>1</v>
      </c>
      <c r="G247">
        <v>1</v>
      </c>
      <c r="H247">
        <v>3</v>
      </c>
      <c r="I247" t="s">
        <v>570</v>
      </c>
      <c r="J247" t="s">
        <v>571</v>
      </c>
      <c r="K247" t="s">
        <v>572</v>
      </c>
      <c r="L247">
        <v>1355</v>
      </c>
      <c r="N247">
        <v>1010</v>
      </c>
      <c r="O247" t="s">
        <v>573</v>
      </c>
      <c r="P247" t="s">
        <v>573</v>
      </c>
      <c r="Q247">
        <v>100</v>
      </c>
      <c r="W247">
        <v>0</v>
      </c>
      <c r="X247">
        <v>1709713925</v>
      </c>
      <c r="Y247">
        <v>8</v>
      </c>
      <c r="AA247">
        <v>356.5</v>
      </c>
      <c r="AB247">
        <v>0</v>
      </c>
      <c r="AC247">
        <v>0</v>
      </c>
      <c r="AD247">
        <v>0</v>
      </c>
      <c r="AE247">
        <v>50</v>
      </c>
      <c r="AF247">
        <v>0</v>
      </c>
      <c r="AG247">
        <v>0</v>
      </c>
      <c r="AH247">
        <v>0</v>
      </c>
      <c r="AI247">
        <v>7.13</v>
      </c>
      <c r="AJ247">
        <v>1</v>
      </c>
      <c r="AK247">
        <v>1</v>
      </c>
      <c r="AL247">
        <v>1</v>
      </c>
      <c r="AN247">
        <v>0</v>
      </c>
      <c r="AO247">
        <v>1</v>
      </c>
      <c r="AP247">
        <v>0</v>
      </c>
      <c r="AQ247">
        <v>0</v>
      </c>
      <c r="AR247">
        <v>0</v>
      </c>
      <c r="AS247" t="s">
        <v>6</v>
      </c>
      <c r="AT247">
        <v>8</v>
      </c>
      <c r="AU247" t="s">
        <v>6</v>
      </c>
      <c r="AV247">
        <v>0</v>
      </c>
      <c r="AW247">
        <v>2</v>
      </c>
      <c r="AX247">
        <v>16688223</v>
      </c>
      <c r="AY247">
        <v>1</v>
      </c>
      <c r="AZ247">
        <v>0</v>
      </c>
      <c r="BA247">
        <v>229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CX247">
        <f>Y247*Source!I121</f>
        <v>0.17119999999999999</v>
      </c>
      <c r="CY247">
        <f t="shared" si="3"/>
        <v>356.5</v>
      </c>
      <c r="CZ247">
        <f t="shared" si="4"/>
        <v>50</v>
      </c>
      <c r="DA247">
        <f t="shared" si="5"/>
        <v>7.13</v>
      </c>
      <c r="DB247">
        <v>0</v>
      </c>
    </row>
    <row r="248" spans="1:106" x14ac:dyDescent="0.2">
      <c r="A248">
        <f>ROW(Source!A121)</f>
        <v>121</v>
      </c>
      <c r="B248">
        <v>16687824</v>
      </c>
      <c r="C248">
        <v>16688213</v>
      </c>
      <c r="D248">
        <v>15204239</v>
      </c>
      <c r="E248">
        <v>1</v>
      </c>
      <c r="F248">
        <v>1</v>
      </c>
      <c r="G248">
        <v>1</v>
      </c>
      <c r="H248">
        <v>3</v>
      </c>
      <c r="I248" t="s">
        <v>574</v>
      </c>
      <c r="J248" t="s">
        <v>575</v>
      </c>
      <c r="K248" t="s">
        <v>576</v>
      </c>
      <c r="L248">
        <v>1354</v>
      </c>
      <c r="N248">
        <v>1010</v>
      </c>
      <c r="O248" t="s">
        <v>356</v>
      </c>
      <c r="P248" t="s">
        <v>356</v>
      </c>
      <c r="Q248">
        <v>1</v>
      </c>
      <c r="W248">
        <v>0</v>
      </c>
      <c r="X248">
        <v>-1018551266</v>
      </c>
      <c r="Y248">
        <v>92</v>
      </c>
      <c r="AA248">
        <v>477.71</v>
      </c>
      <c r="AB248">
        <v>0</v>
      </c>
      <c r="AC248">
        <v>0</v>
      </c>
      <c r="AD248">
        <v>0</v>
      </c>
      <c r="AE248">
        <v>67</v>
      </c>
      <c r="AF248">
        <v>0</v>
      </c>
      <c r="AG248">
        <v>0</v>
      </c>
      <c r="AH248">
        <v>0</v>
      </c>
      <c r="AI248">
        <v>7.13</v>
      </c>
      <c r="AJ248">
        <v>1</v>
      </c>
      <c r="AK248">
        <v>1</v>
      </c>
      <c r="AL248">
        <v>1</v>
      </c>
      <c r="AN248">
        <v>0</v>
      </c>
      <c r="AO248">
        <v>1</v>
      </c>
      <c r="AP248">
        <v>0</v>
      </c>
      <c r="AQ248">
        <v>0</v>
      </c>
      <c r="AR248">
        <v>0</v>
      </c>
      <c r="AS248" t="s">
        <v>6</v>
      </c>
      <c r="AT248">
        <v>92</v>
      </c>
      <c r="AU248" t="s">
        <v>6</v>
      </c>
      <c r="AV248">
        <v>0</v>
      </c>
      <c r="AW248">
        <v>2</v>
      </c>
      <c r="AX248">
        <v>16688224</v>
      </c>
      <c r="AY248">
        <v>1</v>
      </c>
      <c r="AZ248">
        <v>0</v>
      </c>
      <c r="BA248">
        <v>230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CX248">
        <f>Y248*Source!I121</f>
        <v>1.9687999999999999</v>
      </c>
      <c r="CY248">
        <f t="shared" si="3"/>
        <v>477.71</v>
      </c>
      <c r="CZ248">
        <f t="shared" si="4"/>
        <v>67</v>
      </c>
      <c r="DA248">
        <f t="shared" si="5"/>
        <v>7.13</v>
      </c>
      <c r="DB248">
        <v>0</v>
      </c>
    </row>
    <row r="249" spans="1:106" x14ac:dyDescent="0.2">
      <c r="A249">
        <f>ROW(Source!A126)</f>
        <v>126</v>
      </c>
      <c r="B249">
        <v>16687810</v>
      </c>
      <c r="C249">
        <v>16688228</v>
      </c>
      <c r="D249">
        <v>15430767</v>
      </c>
      <c r="E249">
        <v>1</v>
      </c>
      <c r="F249">
        <v>1</v>
      </c>
      <c r="G249">
        <v>1</v>
      </c>
      <c r="H249">
        <v>1</v>
      </c>
      <c r="I249" t="s">
        <v>473</v>
      </c>
      <c r="J249" t="s">
        <v>6</v>
      </c>
      <c r="K249" t="s">
        <v>474</v>
      </c>
      <c r="L249">
        <v>1191</v>
      </c>
      <c r="N249">
        <v>1013</v>
      </c>
      <c r="O249" t="s">
        <v>466</v>
      </c>
      <c r="P249" t="s">
        <v>466</v>
      </c>
      <c r="Q249">
        <v>1</v>
      </c>
      <c r="W249">
        <v>0</v>
      </c>
      <c r="X249">
        <v>-400197608</v>
      </c>
      <c r="Y249">
        <v>24.368500000000001</v>
      </c>
      <c r="AA249">
        <v>0</v>
      </c>
      <c r="AB249">
        <v>0</v>
      </c>
      <c r="AC249">
        <v>0</v>
      </c>
      <c r="AD249">
        <v>8.5299999999999994</v>
      </c>
      <c r="AE249">
        <v>0</v>
      </c>
      <c r="AF249">
        <v>0</v>
      </c>
      <c r="AG249">
        <v>0</v>
      </c>
      <c r="AH249">
        <v>8.5299999999999994</v>
      </c>
      <c r="AI249">
        <v>1</v>
      </c>
      <c r="AJ249">
        <v>1</v>
      </c>
      <c r="AK249">
        <v>1</v>
      </c>
      <c r="AL249">
        <v>1</v>
      </c>
      <c r="AN249">
        <v>0</v>
      </c>
      <c r="AO249">
        <v>1</v>
      </c>
      <c r="AP249">
        <v>1</v>
      </c>
      <c r="AQ249">
        <v>0</v>
      </c>
      <c r="AR249">
        <v>0</v>
      </c>
      <c r="AS249" t="s">
        <v>6</v>
      </c>
      <c r="AT249">
        <v>21.19</v>
      </c>
      <c r="AU249" t="s">
        <v>69</v>
      </c>
      <c r="AV249">
        <v>1</v>
      </c>
      <c r="AW249">
        <v>2</v>
      </c>
      <c r="AX249">
        <v>16688229</v>
      </c>
      <c r="AY249">
        <v>1</v>
      </c>
      <c r="AZ249">
        <v>0</v>
      </c>
      <c r="BA249">
        <v>231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CX249">
        <f>Y249*Source!I126</f>
        <v>0.38502230000000004</v>
      </c>
      <c r="CY249">
        <f>AD249</f>
        <v>8.5299999999999994</v>
      </c>
      <c r="CZ249">
        <f>AH249</f>
        <v>8.5299999999999994</v>
      </c>
      <c r="DA249">
        <f>AL249</f>
        <v>1</v>
      </c>
      <c r="DB249">
        <v>0</v>
      </c>
    </row>
    <row r="250" spans="1:106" x14ac:dyDescent="0.2">
      <c r="A250">
        <f>ROW(Source!A126)</f>
        <v>126</v>
      </c>
      <c r="B250">
        <v>16687810</v>
      </c>
      <c r="C250">
        <v>16688228</v>
      </c>
      <c r="D250">
        <v>15430395</v>
      </c>
      <c r="E250">
        <v>1</v>
      </c>
      <c r="F250">
        <v>1</v>
      </c>
      <c r="G250">
        <v>1</v>
      </c>
      <c r="H250">
        <v>1</v>
      </c>
      <c r="I250" t="s">
        <v>467</v>
      </c>
      <c r="J250" t="s">
        <v>6</v>
      </c>
      <c r="K250" t="s">
        <v>468</v>
      </c>
      <c r="L250">
        <v>1191</v>
      </c>
      <c r="N250">
        <v>1013</v>
      </c>
      <c r="O250" t="s">
        <v>466</v>
      </c>
      <c r="P250" t="s">
        <v>466</v>
      </c>
      <c r="Q250">
        <v>1</v>
      </c>
      <c r="W250">
        <v>0</v>
      </c>
      <c r="X250">
        <v>-1417349443</v>
      </c>
      <c r="Y250">
        <v>0.19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1</v>
      </c>
      <c r="AJ250">
        <v>1</v>
      </c>
      <c r="AK250">
        <v>1</v>
      </c>
      <c r="AL250">
        <v>1</v>
      </c>
      <c r="AN250">
        <v>0</v>
      </c>
      <c r="AO250">
        <v>1</v>
      </c>
      <c r="AP250">
        <v>0</v>
      </c>
      <c r="AQ250">
        <v>0</v>
      </c>
      <c r="AR250">
        <v>0</v>
      </c>
      <c r="AS250" t="s">
        <v>6</v>
      </c>
      <c r="AT250">
        <v>0.19</v>
      </c>
      <c r="AU250" t="s">
        <v>6</v>
      </c>
      <c r="AV250">
        <v>2</v>
      </c>
      <c r="AW250">
        <v>2</v>
      </c>
      <c r="AX250">
        <v>16688230</v>
      </c>
      <c r="AY250">
        <v>1</v>
      </c>
      <c r="AZ250">
        <v>2048</v>
      </c>
      <c r="BA250">
        <v>232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CX250">
        <f>Y250*Source!I126</f>
        <v>3.0020000000000003E-3</v>
      </c>
      <c r="CY250">
        <f>AD250</f>
        <v>0</v>
      </c>
      <c r="CZ250">
        <f>AH250</f>
        <v>0</v>
      </c>
      <c r="DA250">
        <f>AL250</f>
        <v>1</v>
      </c>
      <c r="DB250">
        <v>0</v>
      </c>
    </row>
    <row r="251" spans="1:106" x14ac:dyDescent="0.2">
      <c r="A251">
        <f>ROW(Source!A126)</f>
        <v>126</v>
      </c>
      <c r="B251">
        <v>16687810</v>
      </c>
      <c r="C251">
        <v>16688228</v>
      </c>
      <c r="D251">
        <v>15247974</v>
      </c>
      <c r="E251">
        <v>1</v>
      </c>
      <c r="F251">
        <v>1</v>
      </c>
      <c r="G251">
        <v>1</v>
      </c>
      <c r="H251">
        <v>2</v>
      </c>
      <c r="I251" t="s">
        <v>469</v>
      </c>
      <c r="J251" t="s">
        <v>470</v>
      </c>
      <c r="K251" t="s">
        <v>471</v>
      </c>
      <c r="L251">
        <v>1368</v>
      </c>
      <c r="N251">
        <v>1011</v>
      </c>
      <c r="O251" t="s">
        <v>472</v>
      </c>
      <c r="P251" t="s">
        <v>472</v>
      </c>
      <c r="Q251">
        <v>1</v>
      </c>
      <c r="W251">
        <v>0</v>
      </c>
      <c r="X251">
        <v>1188625873</v>
      </c>
      <c r="Y251">
        <v>0.05</v>
      </c>
      <c r="AA251">
        <v>0</v>
      </c>
      <c r="AB251">
        <v>31.26</v>
      </c>
      <c r="AC251">
        <v>13.5</v>
      </c>
      <c r="AD251">
        <v>0</v>
      </c>
      <c r="AE251">
        <v>0</v>
      </c>
      <c r="AF251">
        <v>31.26</v>
      </c>
      <c r="AG251">
        <v>13.5</v>
      </c>
      <c r="AH251">
        <v>0</v>
      </c>
      <c r="AI251">
        <v>1</v>
      </c>
      <c r="AJ251">
        <v>1</v>
      </c>
      <c r="AK251">
        <v>1</v>
      </c>
      <c r="AL251">
        <v>1</v>
      </c>
      <c r="AN251">
        <v>0</v>
      </c>
      <c r="AO251">
        <v>1</v>
      </c>
      <c r="AP251">
        <v>1</v>
      </c>
      <c r="AQ251">
        <v>0</v>
      </c>
      <c r="AR251">
        <v>0</v>
      </c>
      <c r="AS251" t="s">
        <v>6</v>
      </c>
      <c r="AT251">
        <v>0.04</v>
      </c>
      <c r="AU251" t="s">
        <v>68</v>
      </c>
      <c r="AV251">
        <v>0</v>
      </c>
      <c r="AW251">
        <v>2</v>
      </c>
      <c r="AX251">
        <v>16688231</v>
      </c>
      <c r="AY251">
        <v>1</v>
      </c>
      <c r="AZ251">
        <v>0</v>
      </c>
      <c r="BA251">
        <v>233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CX251">
        <f>Y251*Source!I126</f>
        <v>7.9000000000000012E-4</v>
      </c>
      <c r="CY251">
        <f>AB251</f>
        <v>31.26</v>
      </c>
      <c r="CZ251">
        <f>AF251</f>
        <v>31.26</v>
      </c>
      <c r="DA251">
        <f>AJ251</f>
        <v>1</v>
      </c>
      <c r="DB251">
        <v>0</v>
      </c>
    </row>
    <row r="252" spans="1:106" x14ac:dyDescent="0.2">
      <c r="A252">
        <f>ROW(Source!A126)</f>
        <v>126</v>
      </c>
      <c r="B252">
        <v>16687810</v>
      </c>
      <c r="C252">
        <v>16688228</v>
      </c>
      <c r="D252">
        <v>15249073</v>
      </c>
      <c r="E252">
        <v>1</v>
      </c>
      <c r="F252">
        <v>1</v>
      </c>
      <c r="G252">
        <v>1</v>
      </c>
      <c r="H252">
        <v>2</v>
      </c>
      <c r="I252" t="s">
        <v>482</v>
      </c>
      <c r="J252" t="s">
        <v>483</v>
      </c>
      <c r="K252" t="s">
        <v>484</v>
      </c>
      <c r="L252">
        <v>1368</v>
      </c>
      <c r="N252">
        <v>1011</v>
      </c>
      <c r="O252" t="s">
        <v>472</v>
      </c>
      <c r="P252" t="s">
        <v>472</v>
      </c>
      <c r="Q252">
        <v>1</v>
      </c>
      <c r="W252">
        <v>0</v>
      </c>
      <c r="X252">
        <v>1372534845</v>
      </c>
      <c r="Y252">
        <v>0.1875</v>
      </c>
      <c r="AA252">
        <v>0</v>
      </c>
      <c r="AB252">
        <v>65.709999999999994</v>
      </c>
      <c r="AC252">
        <v>11.6</v>
      </c>
      <c r="AD252">
        <v>0</v>
      </c>
      <c r="AE252">
        <v>0</v>
      </c>
      <c r="AF252">
        <v>65.709999999999994</v>
      </c>
      <c r="AG252">
        <v>11.6</v>
      </c>
      <c r="AH252">
        <v>0</v>
      </c>
      <c r="AI252">
        <v>1</v>
      </c>
      <c r="AJ252">
        <v>1</v>
      </c>
      <c r="AK252">
        <v>1</v>
      </c>
      <c r="AL252">
        <v>1</v>
      </c>
      <c r="AN252">
        <v>0</v>
      </c>
      <c r="AO252">
        <v>1</v>
      </c>
      <c r="AP252">
        <v>1</v>
      </c>
      <c r="AQ252">
        <v>0</v>
      </c>
      <c r="AR252">
        <v>0</v>
      </c>
      <c r="AS252" t="s">
        <v>6</v>
      </c>
      <c r="AT252">
        <v>0.15</v>
      </c>
      <c r="AU252" t="s">
        <v>68</v>
      </c>
      <c r="AV252">
        <v>0</v>
      </c>
      <c r="AW252">
        <v>2</v>
      </c>
      <c r="AX252">
        <v>16688232</v>
      </c>
      <c r="AY252">
        <v>1</v>
      </c>
      <c r="AZ252">
        <v>0</v>
      </c>
      <c r="BA252">
        <v>234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CX252">
        <f>Y252*Source!I126</f>
        <v>2.9625000000000003E-3</v>
      </c>
      <c r="CY252">
        <f>AB252</f>
        <v>65.709999999999994</v>
      </c>
      <c r="CZ252">
        <f>AF252</f>
        <v>65.709999999999994</v>
      </c>
      <c r="DA252">
        <f>AJ252</f>
        <v>1</v>
      </c>
      <c r="DB252">
        <v>0</v>
      </c>
    </row>
    <row r="253" spans="1:106" x14ac:dyDescent="0.2">
      <c r="A253">
        <f>ROW(Source!A126)</f>
        <v>126</v>
      </c>
      <c r="B253">
        <v>16687810</v>
      </c>
      <c r="C253">
        <v>16688228</v>
      </c>
      <c r="D253">
        <v>15197627</v>
      </c>
      <c r="E253">
        <v>1</v>
      </c>
      <c r="F253">
        <v>1</v>
      </c>
      <c r="G253">
        <v>1</v>
      </c>
      <c r="H253">
        <v>3</v>
      </c>
      <c r="I253" t="s">
        <v>207</v>
      </c>
      <c r="J253" t="s">
        <v>209</v>
      </c>
      <c r="K253" t="s">
        <v>208</v>
      </c>
      <c r="L253">
        <v>1301</v>
      </c>
      <c r="N253">
        <v>1003</v>
      </c>
      <c r="O253" t="s">
        <v>142</v>
      </c>
      <c r="P253" t="s">
        <v>142</v>
      </c>
      <c r="Q253">
        <v>1</v>
      </c>
      <c r="W253">
        <v>0</v>
      </c>
      <c r="X253">
        <v>-451614110</v>
      </c>
      <c r="Y253">
        <v>100</v>
      </c>
      <c r="AA253">
        <v>49.56</v>
      </c>
      <c r="AB253">
        <v>0</v>
      </c>
      <c r="AC253">
        <v>0</v>
      </c>
      <c r="AD253">
        <v>0</v>
      </c>
      <c r="AE253">
        <v>49.56</v>
      </c>
      <c r="AF253">
        <v>0</v>
      </c>
      <c r="AG253">
        <v>0</v>
      </c>
      <c r="AH253">
        <v>0</v>
      </c>
      <c r="AI253">
        <v>1</v>
      </c>
      <c r="AJ253">
        <v>1</v>
      </c>
      <c r="AK253">
        <v>1</v>
      </c>
      <c r="AL253">
        <v>1</v>
      </c>
      <c r="AN253">
        <v>0</v>
      </c>
      <c r="AO253">
        <v>0</v>
      </c>
      <c r="AP253">
        <v>0</v>
      </c>
      <c r="AQ253">
        <v>0</v>
      </c>
      <c r="AR253">
        <v>0</v>
      </c>
      <c r="AS253" t="s">
        <v>6</v>
      </c>
      <c r="AT253">
        <v>100</v>
      </c>
      <c r="AU253" t="s">
        <v>6</v>
      </c>
      <c r="AV253">
        <v>0</v>
      </c>
      <c r="AW253">
        <v>1</v>
      </c>
      <c r="AX253">
        <v>-1</v>
      </c>
      <c r="AY253">
        <v>0</v>
      </c>
      <c r="AZ253">
        <v>0</v>
      </c>
      <c r="BA253" t="s">
        <v>6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CX253">
        <f>Y253*Source!I126</f>
        <v>1.58</v>
      </c>
      <c r="CY253">
        <f>AA253</f>
        <v>49.56</v>
      </c>
      <c r="CZ253">
        <f>AE253</f>
        <v>49.56</v>
      </c>
      <c r="DA253">
        <f>AI253</f>
        <v>1</v>
      </c>
      <c r="DB253">
        <v>0</v>
      </c>
    </row>
    <row r="254" spans="1:106" x14ac:dyDescent="0.2">
      <c r="A254">
        <f>ROW(Source!A126)</f>
        <v>126</v>
      </c>
      <c r="B254">
        <v>16687810</v>
      </c>
      <c r="C254">
        <v>16688228</v>
      </c>
      <c r="D254">
        <v>15197780</v>
      </c>
      <c r="E254">
        <v>1</v>
      </c>
      <c r="F254">
        <v>1</v>
      </c>
      <c r="G254">
        <v>1</v>
      </c>
      <c r="H254">
        <v>3</v>
      </c>
      <c r="I254" t="s">
        <v>570</v>
      </c>
      <c r="J254" t="s">
        <v>571</v>
      </c>
      <c r="K254" t="s">
        <v>572</v>
      </c>
      <c r="L254">
        <v>1355</v>
      </c>
      <c r="N254">
        <v>1010</v>
      </c>
      <c r="O254" t="s">
        <v>573</v>
      </c>
      <c r="P254" t="s">
        <v>573</v>
      </c>
      <c r="Q254">
        <v>100</v>
      </c>
      <c r="W254">
        <v>0</v>
      </c>
      <c r="X254">
        <v>1709713925</v>
      </c>
      <c r="Y254">
        <v>4</v>
      </c>
      <c r="AA254">
        <v>50</v>
      </c>
      <c r="AB254">
        <v>0</v>
      </c>
      <c r="AC254">
        <v>0</v>
      </c>
      <c r="AD254">
        <v>0</v>
      </c>
      <c r="AE254">
        <v>50</v>
      </c>
      <c r="AF254">
        <v>0</v>
      </c>
      <c r="AG254">
        <v>0</v>
      </c>
      <c r="AH254">
        <v>0</v>
      </c>
      <c r="AI254">
        <v>1</v>
      </c>
      <c r="AJ254">
        <v>1</v>
      </c>
      <c r="AK254">
        <v>1</v>
      </c>
      <c r="AL254">
        <v>1</v>
      </c>
      <c r="AN254">
        <v>0</v>
      </c>
      <c r="AO254">
        <v>1</v>
      </c>
      <c r="AP254">
        <v>0</v>
      </c>
      <c r="AQ254">
        <v>0</v>
      </c>
      <c r="AR254">
        <v>0</v>
      </c>
      <c r="AS254" t="s">
        <v>6</v>
      </c>
      <c r="AT254">
        <v>4</v>
      </c>
      <c r="AU254" t="s">
        <v>6</v>
      </c>
      <c r="AV254">
        <v>0</v>
      </c>
      <c r="AW254">
        <v>2</v>
      </c>
      <c r="AX254">
        <v>16688234</v>
      </c>
      <c r="AY254">
        <v>1</v>
      </c>
      <c r="AZ254">
        <v>0</v>
      </c>
      <c r="BA254">
        <v>236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CX254">
        <f>Y254*Source!I126</f>
        <v>6.3200000000000006E-2</v>
      </c>
      <c r="CY254">
        <f>AA254</f>
        <v>50</v>
      </c>
      <c r="CZ254">
        <f>AE254</f>
        <v>50</v>
      </c>
      <c r="DA254">
        <f>AI254</f>
        <v>1</v>
      </c>
      <c r="DB254">
        <v>0</v>
      </c>
    </row>
    <row r="255" spans="1:106" x14ac:dyDescent="0.2">
      <c r="A255">
        <f>ROW(Source!A126)</f>
        <v>126</v>
      </c>
      <c r="B255">
        <v>16687810</v>
      </c>
      <c r="C255">
        <v>16688228</v>
      </c>
      <c r="D255">
        <v>15204239</v>
      </c>
      <c r="E255">
        <v>1</v>
      </c>
      <c r="F255">
        <v>1</v>
      </c>
      <c r="G255">
        <v>1</v>
      </c>
      <c r="H255">
        <v>3</v>
      </c>
      <c r="I255" t="s">
        <v>574</v>
      </c>
      <c r="J255" t="s">
        <v>575</v>
      </c>
      <c r="K255" t="s">
        <v>576</v>
      </c>
      <c r="L255">
        <v>1354</v>
      </c>
      <c r="N255">
        <v>1010</v>
      </c>
      <c r="O255" t="s">
        <v>356</v>
      </c>
      <c r="P255" t="s">
        <v>356</v>
      </c>
      <c r="Q255">
        <v>1</v>
      </c>
      <c r="W255">
        <v>0</v>
      </c>
      <c r="X255">
        <v>-1018551266</v>
      </c>
      <c r="Y255">
        <v>56.6</v>
      </c>
      <c r="AA255">
        <v>67</v>
      </c>
      <c r="AB255">
        <v>0</v>
      </c>
      <c r="AC255">
        <v>0</v>
      </c>
      <c r="AD255">
        <v>0</v>
      </c>
      <c r="AE255">
        <v>67</v>
      </c>
      <c r="AF255">
        <v>0</v>
      </c>
      <c r="AG255">
        <v>0</v>
      </c>
      <c r="AH255">
        <v>0</v>
      </c>
      <c r="AI255">
        <v>1</v>
      </c>
      <c r="AJ255">
        <v>1</v>
      </c>
      <c r="AK255">
        <v>1</v>
      </c>
      <c r="AL255">
        <v>1</v>
      </c>
      <c r="AN255">
        <v>0</v>
      </c>
      <c r="AO255">
        <v>1</v>
      </c>
      <c r="AP255">
        <v>0</v>
      </c>
      <c r="AQ255">
        <v>0</v>
      </c>
      <c r="AR255">
        <v>0</v>
      </c>
      <c r="AS255" t="s">
        <v>6</v>
      </c>
      <c r="AT255">
        <v>56.6</v>
      </c>
      <c r="AU255" t="s">
        <v>6</v>
      </c>
      <c r="AV255">
        <v>0</v>
      </c>
      <c r="AW255">
        <v>2</v>
      </c>
      <c r="AX255">
        <v>16688235</v>
      </c>
      <c r="AY255">
        <v>1</v>
      </c>
      <c r="AZ255">
        <v>0</v>
      </c>
      <c r="BA255">
        <v>237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CX255">
        <f>Y255*Source!I126</f>
        <v>0.89428000000000007</v>
      </c>
      <c r="CY255">
        <f>AA255</f>
        <v>67</v>
      </c>
      <c r="CZ255">
        <f>AE255</f>
        <v>67</v>
      </c>
      <c r="DA255">
        <f>AI255</f>
        <v>1</v>
      </c>
      <c r="DB255">
        <v>0</v>
      </c>
    </row>
    <row r="256" spans="1:106" x14ac:dyDescent="0.2">
      <c r="A256">
        <f>ROW(Source!A127)</f>
        <v>127</v>
      </c>
      <c r="B256">
        <v>16687824</v>
      </c>
      <c r="C256">
        <v>16688228</v>
      </c>
      <c r="D256">
        <v>15430767</v>
      </c>
      <c r="E256">
        <v>1</v>
      </c>
      <c r="F256">
        <v>1</v>
      </c>
      <c r="G256">
        <v>1</v>
      </c>
      <c r="H256">
        <v>1</v>
      </c>
      <c r="I256" t="s">
        <v>473</v>
      </c>
      <c r="J256" t="s">
        <v>6</v>
      </c>
      <c r="K256" t="s">
        <v>474</v>
      </c>
      <c r="L256">
        <v>1191</v>
      </c>
      <c r="N256">
        <v>1013</v>
      </c>
      <c r="O256" t="s">
        <v>466</v>
      </c>
      <c r="P256" t="s">
        <v>466</v>
      </c>
      <c r="Q256">
        <v>1</v>
      </c>
      <c r="W256">
        <v>0</v>
      </c>
      <c r="X256">
        <v>-400197608</v>
      </c>
      <c r="Y256">
        <v>24.368500000000001</v>
      </c>
      <c r="AA256">
        <v>0</v>
      </c>
      <c r="AB256">
        <v>0</v>
      </c>
      <c r="AC256">
        <v>0</v>
      </c>
      <c r="AD256">
        <v>60.82</v>
      </c>
      <c r="AE256">
        <v>0</v>
      </c>
      <c r="AF256">
        <v>0</v>
      </c>
      <c r="AG256">
        <v>0</v>
      </c>
      <c r="AH256">
        <v>8.5299999999999994</v>
      </c>
      <c r="AI256">
        <v>1</v>
      </c>
      <c r="AJ256">
        <v>1</v>
      </c>
      <c r="AK256">
        <v>1</v>
      </c>
      <c r="AL256">
        <v>7.13</v>
      </c>
      <c r="AN256">
        <v>0</v>
      </c>
      <c r="AO256">
        <v>1</v>
      </c>
      <c r="AP256">
        <v>1</v>
      </c>
      <c r="AQ256">
        <v>0</v>
      </c>
      <c r="AR256">
        <v>0</v>
      </c>
      <c r="AS256" t="s">
        <v>6</v>
      </c>
      <c r="AT256">
        <v>21.19</v>
      </c>
      <c r="AU256" t="s">
        <v>69</v>
      </c>
      <c r="AV256">
        <v>1</v>
      </c>
      <c r="AW256">
        <v>2</v>
      </c>
      <c r="AX256">
        <v>16688229</v>
      </c>
      <c r="AY256">
        <v>1</v>
      </c>
      <c r="AZ256">
        <v>0</v>
      </c>
      <c r="BA256">
        <v>238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CX256">
        <f>Y256*Source!I127</f>
        <v>0.38502230000000004</v>
      </c>
      <c r="CY256">
        <f>AD256</f>
        <v>60.82</v>
      </c>
      <c r="CZ256">
        <f>AH256</f>
        <v>8.5299999999999994</v>
      </c>
      <c r="DA256">
        <f>AL256</f>
        <v>7.13</v>
      </c>
      <c r="DB256">
        <v>0</v>
      </c>
    </row>
    <row r="257" spans="1:106" x14ac:dyDescent="0.2">
      <c r="A257">
        <f>ROW(Source!A127)</f>
        <v>127</v>
      </c>
      <c r="B257">
        <v>16687824</v>
      </c>
      <c r="C257">
        <v>16688228</v>
      </c>
      <c r="D257">
        <v>15430395</v>
      </c>
      <c r="E257">
        <v>1</v>
      </c>
      <c r="F257">
        <v>1</v>
      </c>
      <c r="G257">
        <v>1</v>
      </c>
      <c r="H257">
        <v>1</v>
      </c>
      <c r="I257" t="s">
        <v>467</v>
      </c>
      <c r="J257" t="s">
        <v>6</v>
      </c>
      <c r="K257" t="s">
        <v>468</v>
      </c>
      <c r="L257">
        <v>1191</v>
      </c>
      <c r="N257">
        <v>1013</v>
      </c>
      <c r="O257" t="s">
        <v>466</v>
      </c>
      <c r="P257" t="s">
        <v>466</v>
      </c>
      <c r="Q257">
        <v>1</v>
      </c>
      <c r="W257">
        <v>0</v>
      </c>
      <c r="X257">
        <v>-1417349443</v>
      </c>
      <c r="Y257">
        <v>0.19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1</v>
      </c>
      <c r="AJ257">
        <v>1</v>
      </c>
      <c r="AK257">
        <v>7.13</v>
      </c>
      <c r="AL257">
        <v>1</v>
      </c>
      <c r="AN257">
        <v>0</v>
      </c>
      <c r="AO257">
        <v>1</v>
      </c>
      <c r="AP257">
        <v>0</v>
      </c>
      <c r="AQ257">
        <v>0</v>
      </c>
      <c r="AR257">
        <v>0</v>
      </c>
      <c r="AS257" t="s">
        <v>6</v>
      </c>
      <c r="AT257">
        <v>0.19</v>
      </c>
      <c r="AU257" t="s">
        <v>6</v>
      </c>
      <c r="AV257">
        <v>2</v>
      </c>
      <c r="AW257">
        <v>2</v>
      </c>
      <c r="AX257">
        <v>16688230</v>
      </c>
      <c r="AY257">
        <v>1</v>
      </c>
      <c r="AZ257">
        <v>2048</v>
      </c>
      <c r="BA257">
        <v>239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CX257">
        <f>Y257*Source!I127</f>
        <v>3.0020000000000003E-3</v>
      </c>
      <c r="CY257">
        <f>AD257</f>
        <v>0</v>
      </c>
      <c r="CZ257">
        <f>AH257</f>
        <v>0</v>
      </c>
      <c r="DA257">
        <f>AL257</f>
        <v>1</v>
      </c>
      <c r="DB257">
        <v>0</v>
      </c>
    </row>
    <row r="258" spans="1:106" x14ac:dyDescent="0.2">
      <c r="A258">
        <f>ROW(Source!A127)</f>
        <v>127</v>
      </c>
      <c r="B258">
        <v>16687824</v>
      </c>
      <c r="C258">
        <v>16688228</v>
      </c>
      <c r="D258">
        <v>15247974</v>
      </c>
      <c r="E258">
        <v>1</v>
      </c>
      <c r="F258">
        <v>1</v>
      </c>
      <c r="G258">
        <v>1</v>
      </c>
      <c r="H258">
        <v>2</v>
      </c>
      <c r="I258" t="s">
        <v>469</v>
      </c>
      <c r="J258" t="s">
        <v>470</v>
      </c>
      <c r="K258" t="s">
        <v>471</v>
      </c>
      <c r="L258">
        <v>1368</v>
      </c>
      <c r="N258">
        <v>1011</v>
      </c>
      <c r="O258" t="s">
        <v>472</v>
      </c>
      <c r="P258" t="s">
        <v>472</v>
      </c>
      <c r="Q258">
        <v>1</v>
      </c>
      <c r="W258">
        <v>0</v>
      </c>
      <c r="X258">
        <v>1188625873</v>
      </c>
      <c r="Y258">
        <v>0.05</v>
      </c>
      <c r="AA258">
        <v>0</v>
      </c>
      <c r="AB258">
        <v>222.88</v>
      </c>
      <c r="AC258">
        <v>13.5</v>
      </c>
      <c r="AD258">
        <v>0</v>
      </c>
      <c r="AE258">
        <v>0</v>
      </c>
      <c r="AF258">
        <v>31.26</v>
      </c>
      <c r="AG258">
        <v>13.5</v>
      </c>
      <c r="AH258">
        <v>0</v>
      </c>
      <c r="AI258">
        <v>1</v>
      </c>
      <c r="AJ258">
        <v>7.13</v>
      </c>
      <c r="AK258">
        <v>1</v>
      </c>
      <c r="AL258">
        <v>1</v>
      </c>
      <c r="AN258">
        <v>0</v>
      </c>
      <c r="AO258">
        <v>1</v>
      </c>
      <c r="AP258">
        <v>1</v>
      </c>
      <c r="AQ258">
        <v>0</v>
      </c>
      <c r="AR258">
        <v>0</v>
      </c>
      <c r="AS258" t="s">
        <v>6</v>
      </c>
      <c r="AT258">
        <v>0.04</v>
      </c>
      <c r="AU258" t="s">
        <v>68</v>
      </c>
      <c r="AV258">
        <v>0</v>
      </c>
      <c r="AW258">
        <v>2</v>
      </c>
      <c r="AX258">
        <v>16688231</v>
      </c>
      <c r="AY258">
        <v>1</v>
      </c>
      <c r="AZ258">
        <v>0</v>
      </c>
      <c r="BA258">
        <v>240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CX258">
        <f>Y258*Source!I127</f>
        <v>7.9000000000000012E-4</v>
      </c>
      <c r="CY258">
        <f>AB258</f>
        <v>222.88</v>
      </c>
      <c r="CZ258">
        <f>AF258</f>
        <v>31.26</v>
      </c>
      <c r="DA258">
        <f>AJ258</f>
        <v>7.13</v>
      </c>
      <c r="DB258">
        <v>0</v>
      </c>
    </row>
    <row r="259" spans="1:106" x14ac:dyDescent="0.2">
      <c r="A259">
        <f>ROW(Source!A127)</f>
        <v>127</v>
      </c>
      <c r="B259">
        <v>16687824</v>
      </c>
      <c r="C259">
        <v>16688228</v>
      </c>
      <c r="D259">
        <v>15249073</v>
      </c>
      <c r="E259">
        <v>1</v>
      </c>
      <c r="F259">
        <v>1</v>
      </c>
      <c r="G259">
        <v>1</v>
      </c>
      <c r="H259">
        <v>2</v>
      </c>
      <c r="I259" t="s">
        <v>482</v>
      </c>
      <c r="J259" t="s">
        <v>483</v>
      </c>
      <c r="K259" t="s">
        <v>484</v>
      </c>
      <c r="L259">
        <v>1368</v>
      </c>
      <c r="N259">
        <v>1011</v>
      </c>
      <c r="O259" t="s">
        <v>472</v>
      </c>
      <c r="P259" t="s">
        <v>472</v>
      </c>
      <c r="Q259">
        <v>1</v>
      </c>
      <c r="W259">
        <v>0</v>
      </c>
      <c r="X259">
        <v>1372534845</v>
      </c>
      <c r="Y259">
        <v>0.1875</v>
      </c>
      <c r="AA259">
        <v>0</v>
      </c>
      <c r="AB259">
        <v>468.51</v>
      </c>
      <c r="AC259">
        <v>11.6</v>
      </c>
      <c r="AD259">
        <v>0</v>
      </c>
      <c r="AE259">
        <v>0</v>
      </c>
      <c r="AF259">
        <v>65.709999999999994</v>
      </c>
      <c r="AG259">
        <v>11.6</v>
      </c>
      <c r="AH259">
        <v>0</v>
      </c>
      <c r="AI259">
        <v>1</v>
      </c>
      <c r="AJ259">
        <v>7.13</v>
      </c>
      <c r="AK259">
        <v>1</v>
      </c>
      <c r="AL259">
        <v>1</v>
      </c>
      <c r="AN259">
        <v>0</v>
      </c>
      <c r="AO259">
        <v>1</v>
      </c>
      <c r="AP259">
        <v>1</v>
      </c>
      <c r="AQ259">
        <v>0</v>
      </c>
      <c r="AR259">
        <v>0</v>
      </c>
      <c r="AS259" t="s">
        <v>6</v>
      </c>
      <c r="AT259">
        <v>0.15</v>
      </c>
      <c r="AU259" t="s">
        <v>68</v>
      </c>
      <c r="AV259">
        <v>0</v>
      </c>
      <c r="AW259">
        <v>2</v>
      </c>
      <c r="AX259">
        <v>16688232</v>
      </c>
      <c r="AY259">
        <v>1</v>
      </c>
      <c r="AZ259">
        <v>0</v>
      </c>
      <c r="BA259">
        <v>241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CX259">
        <f>Y259*Source!I127</f>
        <v>2.9625000000000003E-3</v>
      </c>
      <c r="CY259">
        <f>AB259</f>
        <v>468.51</v>
      </c>
      <c r="CZ259">
        <f>AF259</f>
        <v>65.709999999999994</v>
      </c>
      <c r="DA259">
        <f>AJ259</f>
        <v>7.13</v>
      </c>
      <c r="DB259">
        <v>0</v>
      </c>
    </row>
    <row r="260" spans="1:106" x14ac:dyDescent="0.2">
      <c r="A260">
        <f>ROW(Source!A127)</f>
        <v>127</v>
      </c>
      <c r="B260">
        <v>16687824</v>
      </c>
      <c r="C260">
        <v>16688228</v>
      </c>
      <c r="D260">
        <v>15197627</v>
      </c>
      <c r="E260">
        <v>1</v>
      </c>
      <c r="F260">
        <v>1</v>
      </c>
      <c r="G260">
        <v>1</v>
      </c>
      <c r="H260">
        <v>3</v>
      </c>
      <c r="I260" t="s">
        <v>207</v>
      </c>
      <c r="J260" t="s">
        <v>209</v>
      </c>
      <c r="K260" t="s">
        <v>208</v>
      </c>
      <c r="L260">
        <v>1301</v>
      </c>
      <c r="N260">
        <v>1003</v>
      </c>
      <c r="O260" t="s">
        <v>142</v>
      </c>
      <c r="P260" t="s">
        <v>142</v>
      </c>
      <c r="Q260">
        <v>1</v>
      </c>
      <c r="W260">
        <v>0</v>
      </c>
      <c r="X260">
        <v>-451614110</v>
      </c>
      <c r="Y260">
        <v>100</v>
      </c>
      <c r="AA260">
        <v>353.36</v>
      </c>
      <c r="AB260">
        <v>0</v>
      </c>
      <c r="AC260">
        <v>0</v>
      </c>
      <c r="AD260">
        <v>0</v>
      </c>
      <c r="AE260">
        <v>49.56</v>
      </c>
      <c r="AF260">
        <v>0</v>
      </c>
      <c r="AG260">
        <v>0</v>
      </c>
      <c r="AH260">
        <v>0</v>
      </c>
      <c r="AI260">
        <v>7.13</v>
      </c>
      <c r="AJ260">
        <v>1</v>
      </c>
      <c r="AK260">
        <v>1</v>
      </c>
      <c r="AL260">
        <v>1</v>
      </c>
      <c r="AN260">
        <v>0</v>
      </c>
      <c r="AO260">
        <v>0</v>
      </c>
      <c r="AP260">
        <v>0</v>
      </c>
      <c r="AQ260">
        <v>0</v>
      </c>
      <c r="AR260">
        <v>0</v>
      </c>
      <c r="AS260" t="s">
        <v>6</v>
      </c>
      <c r="AT260">
        <v>100</v>
      </c>
      <c r="AU260" t="s">
        <v>6</v>
      </c>
      <c r="AV260">
        <v>0</v>
      </c>
      <c r="AW260">
        <v>1</v>
      </c>
      <c r="AX260">
        <v>-1</v>
      </c>
      <c r="AY260">
        <v>0</v>
      </c>
      <c r="AZ260">
        <v>0</v>
      </c>
      <c r="BA260" t="s">
        <v>6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CX260">
        <f>Y260*Source!I127</f>
        <v>1.58</v>
      </c>
      <c r="CY260">
        <f>AA260</f>
        <v>353.36</v>
      </c>
      <c r="CZ260">
        <f>AE260</f>
        <v>49.56</v>
      </c>
      <c r="DA260">
        <f>AI260</f>
        <v>7.13</v>
      </c>
      <c r="DB260">
        <v>0</v>
      </c>
    </row>
    <row r="261" spans="1:106" x14ac:dyDescent="0.2">
      <c r="A261">
        <f>ROW(Source!A127)</f>
        <v>127</v>
      </c>
      <c r="B261">
        <v>16687824</v>
      </c>
      <c r="C261">
        <v>16688228</v>
      </c>
      <c r="D261">
        <v>15197780</v>
      </c>
      <c r="E261">
        <v>1</v>
      </c>
      <c r="F261">
        <v>1</v>
      </c>
      <c r="G261">
        <v>1</v>
      </c>
      <c r="H261">
        <v>3</v>
      </c>
      <c r="I261" t="s">
        <v>570</v>
      </c>
      <c r="J261" t="s">
        <v>571</v>
      </c>
      <c r="K261" t="s">
        <v>572</v>
      </c>
      <c r="L261">
        <v>1355</v>
      </c>
      <c r="N261">
        <v>1010</v>
      </c>
      <c r="O261" t="s">
        <v>573</v>
      </c>
      <c r="P261" t="s">
        <v>573</v>
      </c>
      <c r="Q261">
        <v>100</v>
      </c>
      <c r="W261">
        <v>0</v>
      </c>
      <c r="X261">
        <v>1709713925</v>
      </c>
      <c r="Y261">
        <v>4</v>
      </c>
      <c r="AA261">
        <v>356.5</v>
      </c>
      <c r="AB261">
        <v>0</v>
      </c>
      <c r="AC261">
        <v>0</v>
      </c>
      <c r="AD261">
        <v>0</v>
      </c>
      <c r="AE261">
        <v>50</v>
      </c>
      <c r="AF261">
        <v>0</v>
      </c>
      <c r="AG261">
        <v>0</v>
      </c>
      <c r="AH261">
        <v>0</v>
      </c>
      <c r="AI261">
        <v>7.13</v>
      </c>
      <c r="AJ261">
        <v>1</v>
      </c>
      <c r="AK261">
        <v>1</v>
      </c>
      <c r="AL261">
        <v>1</v>
      </c>
      <c r="AN261">
        <v>0</v>
      </c>
      <c r="AO261">
        <v>1</v>
      </c>
      <c r="AP261">
        <v>0</v>
      </c>
      <c r="AQ261">
        <v>0</v>
      </c>
      <c r="AR261">
        <v>0</v>
      </c>
      <c r="AS261" t="s">
        <v>6</v>
      </c>
      <c r="AT261">
        <v>4</v>
      </c>
      <c r="AU261" t="s">
        <v>6</v>
      </c>
      <c r="AV261">
        <v>0</v>
      </c>
      <c r="AW261">
        <v>2</v>
      </c>
      <c r="AX261">
        <v>16688234</v>
      </c>
      <c r="AY261">
        <v>1</v>
      </c>
      <c r="AZ261">
        <v>0</v>
      </c>
      <c r="BA261">
        <v>243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CX261">
        <f>Y261*Source!I127</f>
        <v>6.3200000000000006E-2</v>
      </c>
      <c r="CY261">
        <f>AA261</f>
        <v>356.5</v>
      </c>
      <c r="CZ261">
        <f>AE261</f>
        <v>50</v>
      </c>
      <c r="DA261">
        <f>AI261</f>
        <v>7.13</v>
      </c>
      <c r="DB261">
        <v>0</v>
      </c>
    </row>
    <row r="262" spans="1:106" x14ac:dyDescent="0.2">
      <c r="A262">
        <f>ROW(Source!A127)</f>
        <v>127</v>
      </c>
      <c r="B262">
        <v>16687824</v>
      </c>
      <c r="C262">
        <v>16688228</v>
      </c>
      <c r="D262">
        <v>15204239</v>
      </c>
      <c r="E262">
        <v>1</v>
      </c>
      <c r="F262">
        <v>1</v>
      </c>
      <c r="G262">
        <v>1</v>
      </c>
      <c r="H262">
        <v>3</v>
      </c>
      <c r="I262" t="s">
        <v>574</v>
      </c>
      <c r="J262" t="s">
        <v>575</v>
      </c>
      <c r="K262" t="s">
        <v>576</v>
      </c>
      <c r="L262">
        <v>1354</v>
      </c>
      <c r="N262">
        <v>1010</v>
      </c>
      <c r="O262" t="s">
        <v>356</v>
      </c>
      <c r="P262" t="s">
        <v>356</v>
      </c>
      <c r="Q262">
        <v>1</v>
      </c>
      <c r="W262">
        <v>0</v>
      </c>
      <c r="X262">
        <v>-1018551266</v>
      </c>
      <c r="Y262">
        <v>56.6</v>
      </c>
      <c r="AA262">
        <v>477.71</v>
      </c>
      <c r="AB262">
        <v>0</v>
      </c>
      <c r="AC262">
        <v>0</v>
      </c>
      <c r="AD262">
        <v>0</v>
      </c>
      <c r="AE262">
        <v>67</v>
      </c>
      <c r="AF262">
        <v>0</v>
      </c>
      <c r="AG262">
        <v>0</v>
      </c>
      <c r="AH262">
        <v>0</v>
      </c>
      <c r="AI262">
        <v>7.13</v>
      </c>
      <c r="AJ262">
        <v>1</v>
      </c>
      <c r="AK262">
        <v>1</v>
      </c>
      <c r="AL262">
        <v>1</v>
      </c>
      <c r="AN262">
        <v>0</v>
      </c>
      <c r="AO262">
        <v>1</v>
      </c>
      <c r="AP262">
        <v>0</v>
      </c>
      <c r="AQ262">
        <v>0</v>
      </c>
      <c r="AR262">
        <v>0</v>
      </c>
      <c r="AS262" t="s">
        <v>6</v>
      </c>
      <c r="AT262">
        <v>56.6</v>
      </c>
      <c r="AU262" t="s">
        <v>6</v>
      </c>
      <c r="AV262">
        <v>0</v>
      </c>
      <c r="AW262">
        <v>2</v>
      </c>
      <c r="AX262">
        <v>16688235</v>
      </c>
      <c r="AY262">
        <v>1</v>
      </c>
      <c r="AZ262">
        <v>0</v>
      </c>
      <c r="BA262">
        <v>244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CX262">
        <f>Y262*Source!I127</f>
        <v>0.89428000000000007</v>
      </c>
      <c r="CY262">
        <f>AA262</f>
        <v>477.71</v>
      </c>
      <c r="CZ262">
        <f>AE262</f>
        <v>67</v>
      </c>
      <c r="DA262">
        <f>AI262</f>
        <v>7.13</v>
      </c>
      <c r="DB262">
        <v>0</v>
      </c>
    </row>
    <row r="263" spans="1:106" x14ac:dyDescent="0.2">
      <c r="A263">
        <f>ROW(Source!A130)</f>
        <v>130</v>
      </c>
      <c r="B263">
        <v>16687810</v>
      </c>
      <c r="C263">
        <v>16688239</v>
      </c>
      <c r="D263">
        <v>15430767</v>
      </c>
      <c r="E263">
        <v>1</v>
      </c>
      <c r="F263">
        <v>1</v>
      </c>
      <c r="G263">
        <v>1</v>
      </c>
      <c r="H263">
        <v>1</v>
      </c>
      <c r="I263" t="s">
        <v>473</v>
      </c>
      <c r="J263" t="s">
        <v>6</v>
      </c>
      <c r="K263" t="s">
        <v>474</v>
      </c>
      <c r="L263">
        <v>1191</v>
      </c>
      <c r="N263">
        <v>1013</v>
      </c>
      <c r="O263" t="s">
        <v>466</v>
      </c>
      <c r="P263" t="s">
        <v>466</v>
      </c>
      <c r="Q263">
        <v>1</v>
      </c>
      <c r="W263">
        <v>0</v>
      </c>
      <c r="X263">
        <v>-400197608</v>
      </c>
      <c r="Y263">
        <v>129.66249999999999</v>
      </c>
      <c r="AA263">
        <v>0</v>
      </c>
      <c r="AB263">
        <v>0</v>
      </c>
      <c r="AC263">
        <v>0</v>
      </c>
      <c r="AD263">
        <v>8.5299999999999994</v>
      </c>
      <c r="AE263">
        <v>0</v>
      </c>
      <c r="AF263">
        <v>0</v>
      </c>
      <c r="AG263">
        <v>0</v>
      </c>
      <c r="AH263">
        <v>8.5299999999999994</v>
      </c>
      <c r="AI263">
        <v>1</v>
      </c>
      <c r="AJ263">
        <v>1</v>
      </c>
      <c r="AK263">
        <v>1</v>
      </c>
      <c r="AL263">
        <v>1</v>
      </c>
      <c r="AN263">
        <v>0</v>
      </c>
      <c r="AO263">
        <v>1</v>
      </c>
      <c r="AP263">
        <v>1</v>
      </c>
      <c r="AQ263">
        <v>0</v>
      </c>
      <c r="AR263">
        <v>0</v>
      </c>
      <c r="AS263" t="s">
        <v>6</v>
      </c>
      <c r="AT263">
        <v>112.75</v>
      </c>
      <c r="AU263" t="s">
        <v>69</v>
      </c>
      <c r="AV263">
        <v>1</v>
      </c>
      <c r="AW263">
        <v>2</v>
      </c>
      <c r="AX263">
        <v>16688240</v>
      </c>
      <c r="AY263">
        <v>1</v>
      </c>
      <c r="AZ263">
        <v>0</v>
      </c>
      <c r="BA263">
        <v>245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CX263">
        <f>Y263*Source!I130</f>
        <v>0.41492000000000001</v>
      </c>
      <c r="CY263">
        <f>AD263</f>
        <v>8.5299999999999994</v>
      </c>
      <c r="CZ263">
        <f>AH263</f>
        <v>8.5299999999999994</v>
      </c>
      <c r="DA263">
        <f>AL263</f>
        <v>1</v>
      </c>
      <c r="DB263">
        <v>0</v>
      </c>
    </row>
    <row r="264" spans="1:106" x14ac:dyDescent="0.2">
      <c r="A264">
        <f>ROW(Source!A130)</f>
        <v>130</v>
      </c>
      <c r="B264">
        <v>16687810</v>
      </c>
      <c r="C264">
        <v>16688239</v>
      </c>
      <c r="D264">
        <v>15430395</v>
      </c>
      <c r="E264">
        <v>1</v>
      </c>
      <c r="F264">
        <v>1</v>
      </c>
      <c r="G264">
        <v>1</v>
      </c>
      <c r="H264">
        <v>1</v>
      </c>
      <c r="I264" t="s">
        <v>467</v>
      </c>
      <c r="J264" t="s">
        <v>6</v>
      </c>
      <c r="K264" t="s">
        <v>468</v>
      </c>
      <c r="L264">
        <v>1191</v>
      </c>
      <c r="N264">
        <v>1013</v>
      </c>
      <c r="O264" t="s">
        <v>466</v>
      </c>
      <c r="P264" t="s">
        <v>466</v>
      </c>
      <c r="Q264">
        <v>1</v>
      </c>
      <c r="W264">
        <v>0</v>
      </c>
      <c r="X264">
        <v>-1417349443</v>
      </c>
      <c r="Y264">
        <v>0.27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1</v>
      </c>
      <c r="AJ264">
        <v>1</v>
      </c>
      <c r="AK264">
        <v>1</v>
      </c>
      <c r="AL264">
        <v>1</v>
      </c>
      <c r="AN264">
        <v>0</v>
      </c>
      <c r="AO264">
        <v>1</v>
      </c>
      <c r="AP264">
        <v>0</v>
      </c>
      <c r="AQ264">
        <v>0</v>
      </c>
      <c r="AR264">
        <v>0</v>
      </c>
      <c r="AS264" t="s">
        <v>6</v>
      </c>
      <c r="AT264">
        <v>0.27</v>
      </c>
      <c r="AU264" t="s">
        <v>6</v>
      </c>
      <c r="AV264">
        <v>2</v>
      </c>
      <c r="AW264">
        <v>2</v>
      </c>
      <c r="AX264">
        <v>16688241</v>
      </c>
      <c r="AY264">
        <v>1</v>
      </c>
      <c r="AZ264">
        <v>2048</v>
      </c>
      <c r="BA264">
        <v>246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CX264">
        <f>Y264*Source!I130</f>
        <v>8.6400000000000008E-4</v>
      </c>
      <c r="CY264">
        <f>AD264</f>
        <v>0</v>
      </c>
      <c r="CZ264">
        <f>AH264</f>
        <v>0</v>
      </c>
      <c r="DA264">
        <f>AL264</f>
        <v>1</v>
      </c>
      <c r="DB264">
        <v>0</v>
      </c>
    </row>
    <row r="265" spans="1:106" x14ac:dyDescent="0.2">
      <c r="A265">
        <f>ROW(Source!A130)</f>
        <v>130</v>
      </c>
      <c r="B265">
        <v>16687810</v>
      </c>
      <c r="C265">
        <v>16688239</v>
      </c>
      <c r="D265">
        <v>15247578</v>
      </c>
      <c r="E265">
        <v>1</v>
      </c>
      <c r="F265">
        <v>1</v>
      </c>
      <c r="G265">
        <v>1</v>
      </c>
      <c r="H265">
        <v>2</v>
      </c>
      <c r="I265" t="s">
        <v>577</v>
      </c>
      <c r="J265" t="s">
        <v>578</v>
      </c>
      <c r="K265" t="s">
        <v>579</v>
      </c>
      <c r="L265">
        <v>1368</v>
      </c>
      <c r="N265">
        <v>1011</v>
      </c>
      <c r="O265" t="s">
        <v>472</v>
      </c>
      <c r="P265" t="s">
        <v>472</v>
      </c>
      <c r="Q265">
        <v>1</v>
      </c>
      <c r="W265">
        <v>0</v>
      </c>
      <c r="X265">
        <v>-1460065968</v>
      </c>
      <c r="Y265">
        <v>0.25</v>
      </c>
      <c r="AA265">
        <v>0</v>
      </c>
      <c r="AB265">
        <v>86.4</v>
      </c>
      <c r="AC265">
        <v>13.5</v>
      </c>
      <c r="AD265">
        <v>0</v>
      </c>
      <c r="AE265">
        <v>0</v>
      </c>
      <c r="AF265">
        <v>86.4</v>
      </c>
      <c r="AG265">
        <v>13.5</v>
      </c>
      <c r="AH265">
        <v>0</v>
      </c>
      <c r="AI265">
        <v>1</v>
      </c>
      <c r="AJ265">
        <v>1</v>
      </c>
      <c r="AK265">
        <v>1</v>
      </c>
      <c r="AL265">
        <v>1</v>
      </c>
      <c r="AN265">
        <v>0</v>
      </c>
      <c r="AO265">
        <v>1</v>
      </c>
      <c r="AP265">
        <v>1</v>
      </c>
      <c r="AQ265">
        <v>0</v>
      </c>
      <c r="AR265">
        <v>0</v>
      </c>
      <c r="AS265" t="s">
        <v>6</v>
      </c>
      <c r="AT265">
        <v>0.2</v>
      </c>
      <c r="AU265" t="s">
        <v>68</v>
      </c>
      <c r="AV265">
        <v>0</v>
      </c>
      <c r="AW265">
        <v>2</v>
      </c>
      <c r="AX265">
        <v>16688242</v>
      </c>
      <c r="AY265">
        <v>1</v>
      </c>
      <c r="AZ265">
        <v>0</v>
      </c>
      <c r="BA265">
        <v>247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CX265">
        <f>Y265*Source!I130</f>
        <v>8.0000000000000004E-4</v>
      </c>
      <c r="CY265">
        <f>AB265</f>
        <v>86.4</v>
      </c>
      <c r="CZ265">
        <f>AF265</f>
        <v>86.4</v>
      </c>
      <c r="DA265">
        <f>AJ265</f>
        <v>1</v>
      </c>
      <c r="DB265">
        <v>0</v>
      </c>
    </row>
    <row r="266" spans="1:106" x14ac:dyDescent="0.2">
      <c r="A266">
        <f>ROW(Source!A130)</f>
        <v>130</v>
      </c>
      <c r="B266">
        <v>16687810</v>
      </c>
      <c r="C266">
        <v>16688239</v>
      </c>
      <c r="D266">
        <v>15249073</v>
      </c>
      <c r="E266">
        <v>1</v>
      </c>
      <c r="F266">
        <v>1</v>
      </c>
      <c r="G266">
        <v>1</v>
      </c>
      <c r="H266">
        <v>2</v>
      </c>
      <c r="I266" t="s">
        <v>482</v>
      </c>
      <c r="J266" t="s">
        <v>483</v>
      </c>
      <c r="K266" t="s">
        <v>484</v>
      </c>
      <c r="L266">
        <v>1368</v>
      </c>
      <c r="N266">
        <v>1011</v>
      </c>
      <c r="O266" t="s">
        <v>472</v>
      </c>
      <c r="P266" t="s">
        <v>472</v>
      </c>
      <c r="Q266">
        <v>1</v>
      </c>
      <c r="W266">
        <v>0</v>
      </c>
      <c r="X266">
        <v>1372534845</v>
      </c>
      <c r="Y266">
        <v>8.7500000000000008E-2</v>
      </c>
      <c r="AA266">
        <v>0</v>
      </c>
      <c r="AB266">
        <v>65.709999999999994</v>
      </c>
      <c r="AC266">
        <v>11.6</v>
      </c>
      <c r="AD266">
        <v>0</v>
      </c>
      <c r="AE266">
        <v>0</v>
      </c>
      <c r="AF266">
        <v>65.709999999999994</v>
      </c>
      <c r="AG266">
        <v>11.6</v>
      </c>
      <c r="AH266">
        <v>0</v>
      </c>
      <c r="AI266">
        <v>1</v>
      </c>
      <c r="AJ266">
        <v>1</v>
      </c>
      <c r="AK266">
        <v>1</v>
      </c>
      <c r="AL266">
        <v>1</v>
      </c>
      <c r="AN266">
        <v>0</v>
      </c>
      <c r="AO266">
        <v>1</v>
      </c>
      <c r="AP266">
        <v>1</v>
      </c>
      <c r="AQ266">
        <v>0</v>
      </c>
      <c r="AR266">
        <v>0</v>
      </c>
      <c r="AS266" t="s">
        <v>6</v>
      </c>
      <c r="AT266">
        <v>7.0000000000000007E-2</v>
      </c>
      <c r="AU266" t="s">
        <v>68</v>
      </c>
      <c r="AV266">
        <v>0</v>
      </c>
      <c r="AW266">
        <v>2</v>
      </c>
      <c r="AX266">
        <v>16688243</v>
      </c>
      <c r="AY266">
        <v>1</v>
      </c>
      <c r="AZ266">
        <v>0</v>
      </c>
      <c r="BA266">
        <v>248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CX266">
        <f>Y266*Source!I130</f>
        <v>2.8000000000000003E-4</v>
      </c>
      <c r="CY266">
        <f>AB266</f>
        <v>65.709999999999994</v>
      </c>
      <c r="CZ266">
        <f>AF266</f>
        <v>65.709999999999994</v>
      </c>
      <c r="DA266">
        <f>AJ266</f>
        <v>1</v>
      </c>
      <c r="DB266">
        <v>0</v>
      </c>
    </row>
    <row r="267" spans="1:106" x14ac:dyDescent="0.2">
      <c r="A267">
        <f>ROW(Source!A130)</f>
        <v>130</v>
      </c>
      <c r="B267">
        <v>16687810</v>
      </c>
      <c r="C267">
        <v>16688239</v>
      </c>
      <c r="D267">
        <v>15170059</v>
      </c>
      <c r="E267">
        <v>1</v>
      </c>
      <c r="F267">
        <v>1</v>
      </c>
      <c r="G267">
        <v>1</v>
      </c>
      <c r="H267">
        <v>3</v>
      </c>
      <c r="I267" t="s">
        <v>580</v>
      </c>
      <c r="J267" t="s">
        <v>581</v>
      </c>
      <c r="K267" t="s">
        <v>582</v>
      </c>
      <c r="L267">
        <v>1348</v>
      </c>
      <c r="N267">
        <v>1009</v>
      </c>
      <c r="O267" t="s">
        <v>46</v>
      </c>
      <c r="P267" t="s">
        <v>46</v>
      </c>
      <c r="Q267">
        <v>1000</v>
      </c>
      <c r="W267">
        <v>0</v>
      </c>
      <c r="X267">
        <v>-1818623805</v>
      </c>
      <c r="Y267">
        <v>4.0000000000000001E-3</v>
      </c>
      <c r="AA267">
        <v>8475</v>
      </c>
      <c r="AB267">
        <v>0</v>
      </c>
      <c r="AC267">
        <v>0</v>
      </c>
      <c r="AD267">
        <v>0</v>
      </c>
      <c r="AE267">
        <v>8475</v>
      </c>
      <c r="AF267">
        <v>0</v>
      </c>
      <c r="AG267">
        <v>0</v>
      </c>
      <c r="AH267">
        <v>0</v>
      </c>
      <c r="AI267">
        <v>1</v>
      </c>
      <c r="AJ267">
        <v>1</v>
      </c>
      <c r="AK267">
        <v>1</v>
      </c>
      <c r="AL267">
        <v>1</v>
      </c>
      <c r="AN267">
        <v>0</v>
      </c>
      <c r="AO267">
        <v>1</v>
      </c>
      <c r="AP267">
        <v>0</v>
      </c>
      <c r="AQ267">
        <v>0</v>
      </c>
      <c r="AR267">
        <v>0</v>
      </c>
      <c r="AS267" t="s">
        <v>6</v>
      </c>
      <c r="AT267">
        <v>4.0000000000000001E-3</v>
      </c>
      <c r="AU267" t="s">
        <v>6</v>
      </c>
      <c r="AV267">
        <v>0</v>
      </c>
      <c r="AW267">
        <v>2</v>
      </c>
      <c r="AX267">
        <v>16688244</v>
      </c>
      <c r="AY267">
        <v>1</v>
      </c>
      <c r="AZ267">
        <v>0</v>
      </c>
      <c r="BA267">
        <v>249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CX267">
        <f>Y267*Source!I130</f>
        <v>1.2800000000000001E-5</v>
      </c>
      <c r="CY267">
        <f>AA267</f>
        <v>8475</v>
      </c>
      <c r="CZ267">
        <f>AE267</f>
        <v>8475</v>
      </c>
      <c r="DA267">
        <f>AI267</f>
        <v>1</v>
      </c>
      <c r="DB267">
        <v>0</v>
      </c>
    </row>
    <row r="268" spans="1:106" x14ac:dyDescent="0.2">
      <c r="A268">
        <f>ROW(Source!A130)</f>
        <v>130</v>
      </c>
      <c r="B268">
        <v>16687810</v>
      </c>
      <c r="C268">
        <v>16688239</v>
      </c>
      <c r="D268">
        <v>15191140</v>
      </c>
      <c r="E268">
        <v>1</v>
      </c>
      <c r="F268">
        <v>1</v>
      </c>
      <c r="G268">
        <v>1</v>
      </c>
      <c r="H268">
        <v>3</v>
      </c>
      <c r="I268" t="s">
        <v>583</v>
      </c>
      <c r="J268" t="s">
        <v>584</v>
      </c>
      <c r="K268" t="s">
        <v>585</v>
      </c>
      <c r="L268">
        <v>1348</v>
      </c>
      <c r="N268">
        <v>1009</v>
      </c>
      <c r="O268" t="s">
        <v>46</v>
      </c>
      <c r="P268" t="s">
        <v>46</v>
      </c>
      <c r="Q268">
        <v>1000</v>
      </c>
      <c r="W268">
        <v>0</v>
      </c>
      <c r="X268">
        <v>-177380457</v>
      </c>
      <c r="Y268">
        <v>1.2E-2</v>
      </c>
      <c r="AA268">
        <v>8190</v>
      </c>
      <c r="AB268">
        <v>0</v>
      </c>
      <c r="AC268">
        <v>0</v>
      </c>
      <c r="AD268">
        <v>0</v>
      </c>
      <c r="AE268">
        <v>8190</v>
      </c>
      <c r="AF268">
        <v>0</v>
      </c>
      <c r="AG268">
        <v>0</v>
      </c>
      <c r="AH268">
        <v>0</v>
      </c>
      <c r="AI268">
        <v>1</v>
      </c>
      <c r="AJ268">
        <v>1</v>
      </c>
      <c r="AK268">
        <v>1</v>
      </c>
      <c r="AL268">
        <v>1</v>
      </c>
      <c r="AN268">
        <v>0</v>
      </c>
      <c r="AO268">
        <v>1</v>
      </c>
      <c r="AP268">
        <v>0</v>
      </c>
      <c r="AQ268">
        <v>0</v>
      </c>
      <c r="AR268">
        <v>0</v>
      </c>
      <c r="AS268" t="s">
        <v>6</v>
      </c>
      <c r="AT268">
        <v>1.2E-2</v>
      </c>
      <c r="AU268" t="s">
        <v>6</v>
      </c>
      <c r="AV268">
        <v>0</v>
      </c>
      <c r="AW268">
        <v>2</v>
      </c>
      <c r="AX268">
        <v>16688245</v>
      </c>
      <c r="AY268">
        <v>1</v>
      </c>
      <c r="AZ268">
        <v>0</v>
      </c>
      <c r="BA268">
        <v>250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CX268">
        <f>Y268*Source!I130</f>
        <v>3.8400000000000005E-5</v>
      </c>
      <c r="CY268">
        <f>AA268</f>
        <v>8190</v>
      </c>
      <c r="CZ268">
        <f>AE268</f>
        <v>8190</v>
      </c>
      <c r="DA268">
        <f>AI268</f>
        <v>1</v>
      </c>
      <c r="DB268">
        <v>0</v>
      </c>
    </row>
    <row r="269" spans="1:106" x14ac:dyDescent="0.2">
      <c r="A269">
        <f>ROW(Source!A130)</f>
        <v>130</v>
      </c>
      <c r="B269">
        <v>16687810</v>
      </c>
      <c r="C269">
        <v>16688239</v>
      </c>
      <c r="D269">
        <v>15191387</v>
      </c>
      <c r="E269">
        <v>1</v>
      </c>
      <c r="F269">
        <v>1</v>
      </c>
      <c r="G269">
        <v>1</v>
      </c>
      <c r="H269">
        <v>3</v>
      </c>
      <c r="I269" t="s">
        <v>586</v>
      </c>
      <c r="J269" t="s">
        <v>587</v>
      </c>
      <c r="K269" t="s">
        <v>588</v>
      </c>
      <c r="L269">
        <v>1348</v>
      </c>
      <c r="N269">
        <v>1009</v>
      </c>
      <c r="O269" t="s">
        <v>46</v>
      </c>
      <c r="P269" t="s">
        <v>46</v>
      </c>
      <c r="Q269">
        <v>1000</v>
      </c>
      <c r="W269">
        <v>0</v>
      </c>
      <c r="X269">
        <v>-272931147</v>
      </c>
      <c r="Y269">
        <v>0.78200000000000003</v>
      </c>
      <c r="AA269">
        <v>11200</v>
      </c>
      <c r="AB269">
        <v>0</v>
      </c>
      <c r="AC269">
        <v>0</v>
      </c>
      <c r="AD269">
        <v>0</v>
      </c>
      <c r="AE269">
        <v>11200</v>
      </c>
      <c r="AF269">
        <v>0</v>
      </c>
      <c r="AG269">
        <v>0</v>
      </c>
      <c r="AH269">
        <v>0</v>
      </c>
      <c r="AI269">
        <v>1</v>
      </c>
      <c r="AJ269">
        <v>1</v>
      </c>
      <c r="AK269">
        <v>1</v>
      </c>
      <c r="AL269">
        <v>1</v>
      </c>
      <c r="AN269">
        <v>0</v>
      </c>
      <c r="AO269">
        <v>1</v>
      </c>
      <c r="AP269">
        <v>0</v>
      </c>
      <c r="AQ269">
        <v>0</v>
      </c>
      <c r="AR269">
        <v>0</v>
      </c>
      <c r="AS269" t="s">
        <v>6</v>
      </c>
      <c r="AT269">
        <v>0.78200000000000003</v>
      </c>
      <c r="AU269" t="s">
        <v>6</v>
      </c>
      <c r="AV269">
        <v>0</v>
      </c>
      <c r="AW269">
        <v>2</v>
      </c>
      <c r="AX269">
        <v>16688246</v>
      </c>
      <c r="AY269">
        <v>1</v>
      </c>
      <c r="AZ269">
        <v>0</v>
      </c>
      <c r="BA269">
        <v>251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CX269">
        <f>Y269*Source!I130</f>
        <v>2.5024000000000001E-3</v>
      </c>
      <c r="CY269">
        <f>AA269</f>
        <v>11200</v>
      </c>
      <c r="CZ269">
        <f>AE269</f>
        <v>11200</v>
      </c>
      <c r="DA269">
        <f>AI269</f>
        <v>1</v>
      </c>
      <c r="DB269">
        <v>0</v>
      </c>
    </row>
    <row r="270" spans="1:106" x14ac:dyDescent="0.2">
      <c r="A270">
        <f>ROW(Source!A131)</f>
        <v>131</v>
      </c>
      <c r="B270">
        <v>16687824</v>
      </c>
      <c r="C270">
        <v>16688239</v>
      </c>
      <c r="D270">
        <v>15430767</v>
      </c>
      <c r="E270">
        <v>1</v>
      </c>
      <c r="F270">
        <v>1</v>
      </c>
      <c r="G270">
        <v>1</v>
      </c>
      <c r="H270">
        <v>1</v>
      </c>
      <c r="I270" t="s">
        <v>473</v>
      </c>
      <c r="J270" t="s">
        <v>6</v>
      </c>
      <c r="K270" t="s">
        <v>474</v>
      </c>
      <c r="L270">
        <v>1191</v>
      </c>
      <c r="N270">
        <v>1013</v>
      </c>
      <c r="O270" t="s">
        <v>466</v>
      </c>
      <c r="P270" t="s">
        <v>466</v>
      </c>
      <c r="Q270">
        <v>1</v>
      </c>
      <c r="W270">
        <v>0</v>
      </c>
      <c r="X270">
        <v>-400197608</v>
      </c>
      <c r="Y270">
        <v>129.66249999999999</v>
      </c>
      <c r="AA270">
        <v>0</v>
      </c>
      <c r="AB270">
        <v>0</v>
      </c>
      <c r="AC270">
        <v>0</v>
      </c>
      <c r="AD270">
        <v>60.82</v>
      </c>
      <c r="AE270">
        <v>0</v>
      </c>
      <c r="AF270">
        <v>0</v>
      </c>
      <c r="AG270">
        <v>0</v>
      </c>
      <c r="AH270">
        <v>8.5299999999999994</v>
      </c>
      <c r="AI270">
        <v>1</v>
      </c>
      <c r="AJ270">
        <v>1</v>
      </c>
      <c r="AK270">
        <v>1</v>
      </c>
      <c r="AL270">
        <v>7.13</v>
      </c>
      <c r="AN270">
        <v>0</v>
      </c>
      <c r="AO270">
        <v>1</v>
      </c>
      <c r="AP270">
        <v>1</v>
      </c>
      <c r="AQ270">
        <v>0</v>
      </c>
      <c r="AR270">
        <v>0</v>
      </c>
      <c r="AS270" t="s">
        <v>6</v>
      </c>
      <c r="AT270">
        <v>112.75</v>
      </c>
      <c r="AU270" t="s">
        <v>69</v>
      </c>
      <c r="AV270">
        <v>1</v>
      </c>
      <c r="AW270">
        <v>2</v>
      </c>
      <c r="AX270">
        <v>16688240</v>
      </c>
      <c r="AY270">
        <v>1</v>
      </c>
      <c r="AZ270">
        <v>0</v>
      </c>
      <c r="BA270">
        <v>252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CX270">
        <f>Y270*Source!I131</f>
        <v>0.41492000000000001</v>
      </c>
      <c r="CY270">
        <f>AD270</f>
        <v>60.82</v>
      </c>
      <c r="CZ270">
        <f>AH270</f>
        <v>8.5299999999999994</v>
      </c>
      <c r="DA270">
        <f>AL270</f>
        <v>7.13</v>
      </c>
      <c r="DB270">
        <v>0</v>
      </c>
    </row>
    <row r="271" spans="1:106" x14ac:dyDescent="0.2">
      <c r="A271">
        <f>ROW(Source!A131)</f>
        <v>131</v>
      </c>
      <c r="B271">
        <v>16687824</v>
      </c>
      <c r="C271">
        <v>16688239</v>
      </c>
      <c r="D271">
        <v>15430395</v>
      </c>
      <c r="E271">
        <v>1</v>
      </c>
      <c r="F271">
        <v>1</v>
      </c>
      <c r="G271">
        <v>1</v>
      </c>
      <c r="H271">
        <v>1</v>
      </c>
      <c r="I271" t="s">
        <v>467</v>
      </c>
      <c r="J271" t="s">
        <v>6</v>
      </c>
      <c r="K271" t="s">
        <v>468</v>
      </c>
      <c r="L271">
        <v>1191</v>
      </c>
      <c r="N271">
        <v>1013</v>
      </c>
      <c r="O271" t="s">
        <v>466</v>
      </c>
      <c r="P271" t="s">
        <v>466</v>
      </c>
      <c r="Q271">
        <v>1</v>
      </c>
      <c r="W271">
        <v>0</v>
      </c>
      <c r="X271">
        <v>-1417349443</v>
      </c>
      <c r="Y271">
        <v>0.27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1</v>
      </c>
      <c r="AJ271">
        <v>1</v>
      </c>
      <c r="AK271">
        <v>7.13</v>
      </c>
      <c r="AL271">
        <v>1</v>
      </c>
      <c r="AN271">
        <v>0</v>
      </c>
      <c r="AO271">
        <v>1</v>
      </c>
      <c r="AP271">
        <v>0</v>
      </c>
      <c r="AQ271">
        <v>0</v>
      </c>
      <c r="AR271">
        <v>0</v>
      </c>
      <c r="AS271" t="s">
        <v>6</v>
      </c>
      <c r="AT271">
        <v>0.27</v>
      </c>
      <c r="AU271" t="s">
        <v>6</v>
      </c>
      <c r="AV271">
        <v>2</v>
      </c>
      <c r="AW271">
        <v>2</v>
      </c>
      <c r="AX271">
        <v>16688241</v>
      </c>
      <c r="AY271">
        <v>1</v>
      </c>
      <c r="AZ271">
        <v>2048</v>
      </c>
      <c r="BA271">
        <v>253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CX271">
        <f>Y271*Source!I131</f>
        <v>8.6400000000000008E-4</v>
      </c>
      <c r="CY271">
        <f>AD271</f>
        <v>0</v>
      </c>
      <c r="CZ271">
        <f>AH271</f>
        <v>0</v>
      </c>
      <c r="DA271">
        <f>AL271</f>
        <v>1</v>
      </c>
      <c r="DB271">
        <v>0</v>
      </c>
    </row>
    <row r="272" spans="1:106" x14ac:dyDescent="0.2">
      <c r="A272">
        <f>ROW(Source!A131)</f>
        <v>131</v>
      </c>
      <c r="B272">
        <v>16687824</v>
      </c>
      <c r="C272">
        <v>16688239</v>
      </c>
      <c r="D272">
        <v>15247578</v>
      </c>
      <c r="E272">
        <v>1</v>
      </c>
      <c r="F272">
        <v>1</v>
      </c>
      <c r="G272">
        <v>1</v>
      </c>
      <c r="H272">
        <v>2</v>
      </c>
      <c r="I272" t="s">
        <v>577</v>
      </c>
      <c r="J272" t="s">
        <v>578</v>
      </c>
      <c r="K272" t="s">
        <v>579</v>
      </c>
      <c r="L272">
        <v>1368</v>
      </c>
      <c r="N272">
        <v>1011</v>
      </c>
      <c r="O272" t="s">
        <v>472</v>
      </c>
      <c r="P272" t="s">
        <v>472</v>
      </c>
      <c r="Q272">
        <v>1</v>
      </c>
      <c r="W272">
        <v>0</v>
      </c>
      <c r="X272">
        <v>-1460065968</v>
      </c>
      <c r="Y272">
        <v>0.25</v>
      </c>
      <c r="AA272">
        <v>0</v>
      </c>
      <c r="AB272">
        <v>616.03</v>
      </c>
      <c r="AC272">
        <v>13.5</v>
      </c>
      <c r="AD272">
        <v>0</v>
      </c>
      <c r="AE272">
        <v>0</v>
      </c>
      <c r="AF272">
        <v>86.4</v>
      </c>
      <c r="AG272">
        <v>13.5</v>
      </c>
      <c r="AH272">
        <v>0</v>
      </c>
      <c r="AI272">
        <v>1</v>
      </c>
      <c r="AJ272">
        <v>7.13</v>
      </c>
      <c r="AK272">
        <v>1</v>
      </c>
      <c r="AL272">
        <v>1</v>
      </c>
      <c r="AN272">
        <v>0</v>
      </c>
      <c r="AO272">
        <v>1</v>
      </c>
      <c r="AP272">
        <v>1</v>
      </c>
      <c r="AQ272">
        <v>0</v>
      </c>
      <c r="AR272">
        <v>0</v>
      </c>
      <c r="AS272" t="s">
        <v>6</v>
      </c>
      <c r="AT272">
        <v>0.2</v>
      </c>
      <c r="AU272" t="s">
        <v>68</v>
      </c>
      <c r="AV272">
        <v>0</v>
      </c>
      <c r="AW272">
        <v>2</v>
      </c>
      <c r="AX272">
        <v>16688242</v>
      </c>
      <c r="AY272">
        <v>1</v>
      </c>
      <c r="AZ272">
        <v>0</v>
      </c>
      <c r="BA272">
        <v>254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CX272">
        <f>Y272*Source!I131</f>
        <v>8.0000000000000004E-4</v>
      </c>
      <c r="CY272">
        <f>AB272</f>
        <v>616.03</v>
      </c>
      <c r="CZ272">
        <f>AF272</f>
        <v>86.4</v>
      </c>
      <c r="DA272">
        <f>AJ272</f>
        <v>7.13</v>
      </c>
      <c r="DB272">
        <v>0</v>
      </c>
    </row>
    <row r="273" spans="1:106" x14ac:dyDescent="0.2">
      <c r="A273">
        <f>ROW(Source!A131)</f>
        <v>131</v>
      </c>
      <c r="B273">
        <v>16687824</v>
      </c>
      <c r="C273">
        <v>16688239</v>
      </c>
      <c r="D273">
        <v>15249073</v>
      </c>
      <c r="E273">
        <v>1</v>
      </c>
      <c r="F273">
        <v>1</v>
      </c>
      <c r="G273">
        <v>1</v>
      </c>
      <c r="H273">
        <v>2</v>
      </c>
      <c r="I273" t="s">
        <v>482</v>
      </c>
      <c r="J273" t="s">
        <v>483</v>
      </c>
      <c r="K273" t="s">
        <v>484</v>
      </c>
      <c r="L273">
        <v>1368</v>
      </c>
      <c r="N273">
        <v>1011</v>
      </c>
      <c r="O273" t="s">
        <v>472</v>
      </c>
      <c r="P273" t="s">
        <v>472</v>
      </c>
      <c r="Q273">
        <v>1</v>
      </c>
      <c r="W273">
        <v>0</v>
      </c>
      <c r="X273">
        <v>1372534845</v>
      </c>
      <c r="Y273">
        <v>8.7500000000000008E-2</v>
      </c>
      <c r="AA273">
        <v>0</v>
      </c>
      <c r="AB273">
        <v>468.51</v>
      </c>
      <c r="AC273">
        <v>11.6</v>
      </c>
      <c r="AD273">
        <v>0</v>
      </c>
      <c r="AE273">
        <v>0</v>
      </c>
      <c r="AF273">
        <v>65.709999999999994</v>
      </c>
      <c r="AG273">
        <v>11.6</v>
      </c>
      <c r="AH273">
        <v>0</v>
      </c>
      <c r="AI273">
        <v>1</v>
      </c>
      <c r="AJ273">
        <v>7.13</v>
      </c>
      <c r="AK273">
        <v>1</v>
      </c>
      <c r="AL273">
        <v>1</v>
      </c>
      <c r="AN273">
        <v>0</v>
      </c>
      <c r="AO273">
        <v>1</v>
      </c>
      <c r="AP273">
        <v>1</v>
      </c>
      <c r="AQ273">
        <v>0</v>
      </c>
      <c r="AR273">
        <v>0</v>
      </c>
      <c r="AS273" t="s">
        <v>6</v>
      </c>
      <c r="AT273">
        <v>7.0000000000000007E-2</v>
      </c>
      <c r="AU273" t="s">
        <v>68</v>
      </c>
      <c r="AV273">
        <v>0</v>
      </c>
      <c r="AW273">
        <v>2</v>
      </c>
      <c r="AX273">
        <v>16688243</v>
      </c>
      <c r="AY273">
        <v>1</v>
      </c>
      <c r="AZ273">
        <v>0</v>
      </c>
      <c r="BA273">
        <v>255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CX273">
        <f>Y273*Source!I131</f>
        <v>2.8000000000000003E-4</v>
      </c>
      <c r="CY273">
        <f>AB273</f>
        <v>468.51</v>
      </c>
      <c r="CZ273">
        <f>AF273</f>
        <v>65.709999999999994</v>
      </c>
      <c r="DA273">
        <f>AJ273</f>
        <v>7.13</v>
      </c>
      <c r="DB273">
        <v>0</v>
      </c>
    </row>
    <row r="274" spans="1:106" x14ac:dyDescent="0.2">
      <c r="A274">
        <f>ROW(Source!A131)</f>
        <v>131</v>
      </c>
      <c r="B274">
        <v>16687824</v>
      </c>
      <c r="C274">
        <v>16688239</v>
      </c>
      <c r="D274">
        <v>15170059</v>
      </c>
      <c r="E274">
        <v>1</v>
      </c>
      <c r="F274">
        <v>1</v>
      </c>
      <c r="G274">
        <v>1</v>
      </c>
      <c r="H274">
        <v>3</v>
      </c>
      <c r="I274" t="s">
        <v>580</v>
      </c>
      <c r="J274" t="s">
        <v>581</v>
      </c>
      <c r="K274" t="s">
        <v>582</v>
      </c>
      <c r="L274">
        <v>1348</v>
      </c>
      <c r="N274">
        <v>1009</v>
      </c>
      <c r="O274" t="s">
        <v>46</v>
      </c>
      <c r="P274" t="s">
        <v>46</v>
      </c>
      <c r="Q274">
        <v>1000</v>
      </c>
      <c r="W274">
        <v>0</v>
      </c>
      <c r="X274">
        <v>-1818623805</v>
      </c>
      <c r="Y274">
        <v>4.0000000000000001E-3</v>
      </c>
      <c r="AA274">
        <v>60426.75</v>
      </c>
      <c r="AB274">
        <v>0</v>
      </c>
      <c r="AC274">
        <v>0</v>
      </c>
      <c r="AD274">
        <v>0</v>
      </c>
      <c r="AE274">
        <v>8475</v>
      </c>
      <c r="AF274">
        <v>0</v>
      </c>
      <c r="AG274">
        <v>0</v>
      </c>
      <c r="AH274">
        <v>0</v>
      </c>
      <c r="AI274">
        <v>7.13</v>
      </c>
      <c r="AJ274">
        <v>1</v>
      </c>
      <c r="AK274">
        <v>1</v>
      </c>
      <c r="AL274">
        <v>1</v>
      </c>
      <c r="AN274">
        <v>0</v>
      </c>
      <c r="AO274">
        <v>1</v>
      </c>
      <c r="AP274">
        <v>0</v>
      </c>
      <c r="AQ274">
        <v>0</v>
      </c>
      <c r="AR274">
        <v>0</v>
      </c>
      <c r="AS274" t="s">
        <v>6</v>
      </c>
      <c r="AT274">
        <v>4.0000000000000001E-3</v>
      </c>
      <c r="AU274" t="s">
        <v>6</v>
      </c>
      <c r="AV274">
        <v>0</v>
      </c>
      <c r="AW274">
        <v>2</v>
      </c>
      <c r="AX274">
        <v>16688244</v>
      </c>
      <c r="AY274">
        <v>1</v>
      </c>
      <c r="AZ274">
        <v>0</v>
      </c>
      <c r="BA274">
        <v>256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CX274">
        <f>Y274*Source!I131</f>
        <v>1.2800000000000001E-5</v>
      </c>
      <c r="CY274">
        <f>AA274</f>
        <v>60426.75</v>
      </c>
      <c r="CZ274">
        <f>AE274</f>
        <v>8475</v>
      </c>
      <c r="DA274">
        <f>AI274</f>
        <v>7.13</v>
      </c>
      <c r="DB274">
        <v>0</v>
      </c>
    </row>
    <row r="275" spans="1:106" x14ac:dyDescent="0.2">
      <c r="A275">
        <f>ROW(Source!A131)</f>
        <v>131</v>
      </c>
      <c r="B275">
        <v>16687824</v>
      </c>
      <c r="C275">
        <v>16688239</v>
      </c>
      <c r="D275">
        <v>15191140</v>
      </c>
      <c r="E275">
        <v>1</v>
      </c>
      <c r="F275">
        <v>1</v>
      </c>
      <c r="G275">
        <v>1</v>
      </c>
      <c r="H275">
        <v>3</v>
      </c>
      <c r="I275" t="s">
        <v>583</v>
      </c>
      <c r="J275" t="s">
        <v>584</v>
      </c>
      <c r="K275" t="s">
        <v>585</v>
      </c>
      <c r="L275">
        <v>1348</v>
      </c>
      <c r="N275">
        <v>1009</v>
      </c>
      <c r="O275" t="s">
        <v>46</v>
      </c>
      <c r="P275" t="s">
        <v>46</v>
      </c>
      <c r="Q275">
        <v>1000</v>
      </c>
      <c r="W275">
        <v>0</v>
      </c>
      <c r="X275">
        <v>-177380457</v>
      </c>
      <c r="Y275">
        <v>1.2E-2</v>
      </c>
      <c r="AA275">
        <v>58394.7</v>
      </c>
      <c r="AB275">
        <v>0</v>
      </c>
      <c r="AC275">
        <v>0</v>
      </c>
      <c r="AD275">
        <v>0</v>
      </c>
      <c r="AE275">
        <v>8190</v>
      </c>
      <c r="AF275">
        <v>0</v>
      </c>
      <c r="AG275">
        <v>0</v>
      </c>
      <c r="AH275">
        <v>0</v>
      </c>
      <c r="AI275">
        <v>7.13</v>
      </c>
      <c r="AJ275">
        <v>1</v>
      </c>
      <c r="AK275">
        <v>1</v>
      </c>
      <c r="AL275">
        <v>1</v>
      </c>
      <c r="AN275">
        <v>0</v>
      </c>
      <c r="AO275">
        <v>1</v>
      </c>
      <c r="AP275">
        <v>0</v>
      </c>
      <c r="AQ275">
        <v>0</v>
      </c>
      <c r="AR275">
        <v>0</v>
      </c>
      <c r="AS275" t="s">
        <v>6</v>
      </c>
      <c r="AT275">
        <v>1.2E-2</v>
      </c>
      <c r="AU275" t="s">
        <v>6</v>
      </c>
      <c r="AV275">
        <v>0</v>
      </c>
      <c r="AW275">
        <v>2</v>
      </c>
      <c r="AX275">
        <v>16688245</v>
      </c>
      <c r="AY275">
        <v>1</v>
      </c>
      <c r="AZ275">
        <v>0</v>
      </c>
      <c r="BA275">
        <v>257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CX275">
        <f>Y275*Source!I131</f>
        <v>3.8400000000000005E-5</v>
      </c>
      <c r="CY275">
        <f>AA275</f>
        <v>58394.7</v>
      </c>
      <c r="CZ275">
        <f>AE275</f>
        <v>8190</v>
      </c>
      <c r="DA275">
        <f>AI275</f>
        <v>7.13</v>
      </c>
      <c r="DB275">
        <v>0</v>
      </c>
    </row>
    <row r="276" spans="1:106" x14ac:dyDescent="0.2">
      <c r="A276">
        <f>ROW(Source!A131)</f>
        <v>131</v>
      </c>
      <c r="B276">
        <v>16687824</v>
      </c>
      <c r="C276">
        <v>16688239</v>
      </c>
      <c r="D276">
        <v>15191387</v>
      </c>
      <c r="E276">
        <v>1</v>
      </c>
      <c r="F276">
        <v>1</v>
      </c>
      <c r="G276">
        <v>1</v>
      </c>
      <c r="H276">
        <v>3</v>
      </c>
      <c r="I276" t="s">
        <v>586</v>
      </c>
      <c r="J276" t="s">
        <v>587</v>
      </c>
      <c r="K276" t="s">
        <v>588</v>
      </c>
      <c r="L276">
        <v>1348</v>
      </c>
      <c r="N276">
        <v>1009</v>
      </c>
      <c r="O276" t="s">
        <v>46</v>
      </c>
      <c r="P276" t="s">
        <v>46</v>
      </c>
      <c r="Q276">
        <v>1000</v>
      </c>
      <c r="W276">
        <v>0</v>
      </c>
      <c r="X276">
        <v>-272931147</v>
      </c>
      <c r="Y276">
        <v>0.78200000000000003</v>
      </c>
      <c r="AA276">
        <v>79856</v>
      </c>
      <c r="AB276">
        <v>0</v>
      </c>
      <c r="AC276">
        <v>0</v>
      </c>
      <c r="AD276">
        <v>0</v>
      </c>
      <c r="AE276">
        <v>11200</v>
      </c>
      <c r="AF276">
        <v>0</v>
      </c>
      <c r="AG276">
        <v>0</v>
      </c>
      <c r="AH276">
        <v>0</v>
      </c>
      <c r="AI276">
        <v>7.13</v>
      </c>
      <c r="AJ276">
        <v>1</v>
      </c>
      <c r="AK276">
        <v>1</v>
      </c>
      <c r="AL276">
        <v>1</v>
      </c>
      <c r="AN276">
        <v>0</v>
      </c>
      <c r="AO276">
        <v>1</v>
      </c>
      <c r="AP276">
        <v>0</v>
      </c>
      <c r="AQ276">
        <v>0</v>
      </c>
      <c r="AR276">
        <v>0</v>
      </c>
      <c r="AS276" t="s">
        <v>6</v>
      </c>
      <c r="AT276">
        <v>0.78200000000000003</v>
      </c>
      <c r="AU276" t="s">
        <v>6</v>
      </c>
      <c r="AV276">
        <v>0</v>
      </c>
      <c r="AW276">
        <v>2</v>
      </c>
      <c r="AX276">
        <v>16688246</v>
      </c>
      <c r="AY276">
        <v>1</v>
      </c>
      <c r="AZ276">
        <v>0</v>
      </c>
      <c r="BA276">
        <v>258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CX276">
        <f>Y276*Source!I131</f>
        <v>2.5024000000000001E-3</v>
      </c>
      <c r="CY276">
        <f>AA276</f>
        <v>79856</v>
      </c>
      <c r="CZ276">
        <f>AE276</f>
        <v>11200</v>
      </c>
      <c r="DA276">
        <f>AI276</f>
        <v>7.13</v>
      </c>
      <c r="DB276">
        <v>0</v>
      </c>
    </row>
    <row r="277" spans="1:106" x14ac:dyDescent="0.2">
      <c r="A277">
        <f>ROW(Source!A132)</f>
        <v>132</v>
      </c>
      <c r="B277">
        <v>16687810</v>
      </c>
      <c r="C277">
        <v>16688247</v>
      </c>
      <c r="D277">
        <v>15438286</v>
      </c>
      <c r="E277">
        <v>1</v>
      </c>
      <c r="F277">
        <v>1</v>
      </c>
      <c r="G277">
        <v>1</v>
      </c>
      <c r="H277">
        <v>1</v>
      </c>
      <c r="I277" t="s">
        <v>589</v>
      </c>
      <c r="J277" t="s">
        <v>6</v>
      </c>
      <c r="K277" t="s">
        <v>590</v>
      </c>
      <c r="L277">
        <v>1191</v>
      </c>
      <c r="N277">
        <v>1013</v>
      </c>
      <c r="O277" t="s">
        <v>466</v>
      </c>
      <c r="P277" t="s">
        <v>466</v>
      </c>
      <c r="Q277">
        <v>1</v>
      </c>
      <c r="W277">
        <v>0</v>
      </c>
      <c r="X277">
        <v>-1027537862</v>
      </c>
      <c r="Y277">
        <v>191.44049999999999</v>
      </c>
      <c r="AA277">
        <v>0</v>
      </c>
      <c r="AB277">
        <v>0</v>
      </c>
      <c r="AC277">
        <v>0</v>
      </c>
      <c r="AD277">
        <v>9.18</v>
      </c>
      <c r="AE277">
        <v>0</v>
      </c>
      <c r="AF277">
        <v>0</v>
      </c>
      <c r="AG277">
        <v>0</v>
      </c>
      <c r="AH277">
        <v>9.18</v>
      </c>
      <c r="AI277">
        <v>1</v>
      </c>
      <c r="AJ277">
        <v>1</v>
      </c>
      <c r="AK277">
        <v>1</v>
      </c>
      <c r="AL277">
        <v>1</v>
      </c>
      <c r="AN277">
        <v>0</v>
      </c>
      <c r="AO277">
        <v>1</v>
      </c>
      <c r="AP277">
        <v>1</v>
      </c>
      <c r="AQ277">
        <v>0</v>
      </c>
      <c r="AR277">
        <v>0</v>
      </c>
      <c r="AS277" t="s">
        <v>6</v>
      </c>
      <c r="AT277">
        <v>166.47</v>
      </c>
      <c r="AU277" t="s">
        <v>69</v>
      </c>
      <c r="AV277">
        <v>1</v>
      </c>
      <c r="AW277">
        <v>2</v>
      </c>
      <c r="AX277">
        <v>16688248</v>
      </c>
      <c r="AY277">
        <v>1</v>
      </c>
      <c r="AZ277">
        <v>0</v>
      </c>
      <c r="BA277">
        <v>259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CX277">
        <f>Y277*Source!I132</f>
        <v>3.46507305</v>
      </c>
      <c r="CY277">
        <f>AD277</f>
        <v>9.18</v>
      </c>
      <c r="CZ277">
        <f>AH277</f>
        <v>9.18</v>
      </c>
      <c r="DA277">
        <f>AL277</f>
        <v>1</v>
      </c>
      <c r="DB277">
        <v>0</v>
      </c>
    </row>
    <row r="278" spans="1:106" x14ac:dyDescent="0.2">
      <c r="A278">
        <f>ROW(Source!A132)</f>
        <v>132</v>
      </c>
      <c r="B278">
        <v>16687810</v>
      </c>
      <c r="C278">
        <v>16688247</v>
      </c>
      <c r="D278">
        <v>15430395</v>
      </c>
      <c r="E278">
        <v>1</v>
      </c>
      <c r="F278">
        <v>1</v>
      </c>
      <c r="G278">
        <v>1</v>
      </c>
      <c r="H278">
        <v>1</v>
      </c>
      <c r="I278" t="s">
        <v>467</v>
      </c>
      <c r="J278" t="s">
        <v>6</v>
      </c>
      <c r="K278" t="s">
        <v>468</v>
      </c>
      <c r="L278">
        <v>1191</v>
      </c>
      <c r="N278">
        <v>1013</v>
      </c>
      <c r="O278" t="s">
        <v>466</v>
      </c>
      <c r="P278" t="s">
        <v>466</v>
      </c>
      <c r="Q278">
        <v>1</v>
      </c>
      <c r="W278">
        <v>0</v>
      </c>
      <c r="X278">
        <v>-1417349443</v>
      </c>
      <c r="Y278">
        <v>0.57999999999999996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1</v>
      </c>
      <c r="AJ278">
        <v>1</v>
      </c>
      <c r="AK278">
        <v>1</v>
      </c>
      <c r="AL278">
        <v>1</v>
      </c>
      <c r="AN278">
        <v>0</v>
      </c>
      <c r="AO278">
        <v>1</v>
      </c>
      <c r="AP278">
        <v>0</v>
      </c>
      <c r="AQ278">
        <v>0</v>
      </c>
      <c r="AR278">
        <v>0</v>
      </c>
      <c r="AS278" t="s">
        <v>6</v>
      </c>
      <c r="AT278">
        <v>0.57999999999999996</v>
      </c>
      <c r="AU278" t="s">
        <v>6</v>
      </c>
      <c r="AV278">
        <v>2</v>
      </c>
      <c r="AW278">
        <v>2</v>
      </c>
      <c r="AX278">
        <v>16688249</v>
      </c>
      <c r="AY278">
        <v>1</v>
      </c>
      <c r="AZ278">
        <v>2048</v>
      </c>
      <c r="BA278">
        <v>260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CX278">
        <f>Y278*Source!I132</f>
        <v>1.0498E-2</v>
      </c>
      <c r="CY278">
        <f>AD278</f>
        <v>0</v>
      </c>
      <c r="CZ278">
        <f>AH278</f>
        <v>0</v>
      </c>
      <c r="DA278">
        <f>AL278</f>
        <v>1</v>
      </c>
      <c r="DB278">
        <v>0</v>
      </c>
    </row>
    <row r="279" spans="1:106" x14ac:dyDescent="0.2">
      <c r="A279">
        <f>ROW(Source!A132)</f>
        <v>132</v>
      </c>
      <c r="B279">
        <v>16687810</v>
      </c>
      <c r="C279">
        <v>16688247</v>
      </c>
      <c r="D279">
        <v>15247974</v>
      </c>
      <c r="E279">
        <v>1</v>
      </c>
      <c r="F279">
        <v>1</v>
      </c>
      <c r="G279">
        <v>1</v>
      </c>
      <c r="H279">
        <v>2</v>
      </c>
      <c r="I279" t="s">
        <v>469</v>
      </c>
      <c r="J279" t="s">
        <v>470</v>
      </c>
      <c r="K279" t="s">
        <v>471</v>
      </c>
      <c r="L279">
        <v>1368</v>
      </c>
      <c r="N279">
        <v>1011</v>
      </c>
      <c r="O279" t="s">
        <v>472</v>
      </c>
      <c r="P279" t="s">
        <v>472</v>
      </c>
      <c r="Q279">
        <v>1</v>
      </c>
      <c r="W279">
        <v>0</v>
      </c>
      <c r="X279">
        <v>1188625873</v>
      </c>
      <c r="Y279">
        <v>0.1</v>
      </c>
      <c r="AA279">
        <v>0</v>
      </c>
      <c r="AB279">
        <v>31.26</v>
      </c>
      <c r="AC279">
        <v>13.5</v>
      </c>
      <c r="AD279">
        <v>0</v>
      </c>
      <c r="AE279">
        <v>0</v>
      </c>
      <c r="AF279">
        <v>31.26</v>
      </c>
      <c r="AG279">
        <v>13.5</v>
      </c>
      <c r="AH279">
        <v>0</v>
      </c>
      <c r="AI279">
        <v>1</v>
      </c>
      <c r="AJ279">
        <v>1</v>
      </c>
      <c r="AK279">
        <v>1</v>
      </c>
      <c r="AL279">
        <v>1</v>
      </c>
      <c r="AN279">
        <v>0</v>
      </c>
      <c r="AO279">
        <v>1</v>
      </c>
      <c r="AP279">
        <v>1</v>
      </c>
      <c r="AQ279">
        <v>0</v>
      </c>
      <c r="AR279">
        <v>0</v>
      </c>
      <c r="AS279" t="s">
        <v>6</v>
      </c>
      <c r="AT279">
        <v>0.08</v>
      </c>
      <c r="AU279" t="s">
        <v>68</v>
      </c>
      <c r="AV279">
        <v>0</v>
      </c>
      <c r="AW279">
        <v>2</v>
      </c>
      <c r="AX279">
        <v>16688250</v>
      </c>
      <c r="AY279">
        <v>1</v>
      </c>
      <c r="AZ279">
        <v>0</v>
      </c>
      <c r="BA279">
        <v>261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CX279">
        <f>Y279*Source!I132</f>
        <v>1.8100000000000002E-3</v>
      </c>
      <c r="CY279">
        <f>AB279</f>
        <v>31.26</v>
      </c>
      <c r="CZ279">
        <f>AF279</f>
        <v>31.26</v>
      </c>
      <c r="DA279">
        <f>AJ279</f>
        <v>1</v>
      </c>
      <c r="DB279">
        <v>0</v>
      </c>
    </row>
    <row r="280" spans="1:106" x14ac:dyDescent="0.2">
      <c r="A280">
        <f>ROW(Source!A132)</f>
        <v>132</v>
      </c>
      <c r="B280">
        <v>16687810</v>
      </c>
      <c r="C280">
        <v>16688247</v>
      </c>
      <c r="D280">
        <v>15249073</v>
      </c>
      <c r="E280">
        <v>1</v>
      </c>
      <c r="F280">
        <v>1</v>
      </c>
      <c r="G280">
        <v>1</v>
      </c>
      <c r="H280">
        <v>2</v>
      </c>
      <c r="I280" t="s">
        <v>482</v>
      </c>
      <c r="J280" t="s">
        <v>483</v>
      </c>
      <c r="K280" t="s">
        <v>484</v>
      </c>
      <c r="L280">
        <v>1368</v>
      </c>
      <c r="N280">
        <v>1011</v>
      </c>
      <c r="O280" t="s">
        <v>472</v>
      </c>
      <c r="P280" t="s">
        <v>472</v>
      </c>
      <c r="Q280">
        <v>1</v>
      </c>
      <c r="W280">
        <v>0</v>
      </c>
      <c r="X280">
        <v>1372534845</v>
      </c>
      <c r="Y280">
        <v>0.625</v>
      </c>
      <c r="AA280">
        <v>0</v>
      </c>
      <c r="AB280">
        <v>65.709999999999994</v>
      </c>
      <c r="AC280">
        <v>11.6</v>
      </c>
      <c r="AD280">
        <v>0</v>
      </c>
      <c r="AE280">
        <v>0</v>
      </c>
      <c r="AF280">
        <v>65.709999999999994</v>
      </c>
      <c r="AG280">
        <v>11.6</v>
      </c>
      <c r="AH280">
        <v>0</v>
      </c>
      <c r="AI280">
        <v>1</v>
      </c>
      <c r="AJ280">
        <v>1</v>
      </c>
      <c r="AK280">
        <v>1</v>
      </c>
      <c r="AL280">
        <v>1</v>
      </c>
      <c r="AN280">
        <v>0</v>
      </c>
      <c r="AO280">
        <v>1</v>
      </c>
      <c r="AP280">
        <v>1</v>
      </c>
      <c r="AQ280">
        <v>0</v>
      </c>
      <c r="AR280">
        <v>0</v>
      </c>
      <c r="AS280" t="s">
        <v>6</v>
      </c>
      <c r="AT280">
        <v>0.5</v>
      </c>
      <c r="AU280" t="s">
        <v>68</v>
      </c>
      <c r="AV280">
        <v>0</v>
      </c>
      <c r="AW280">
        <v>2</v>
      </c>
      <c r="AX280">
        <v>16688251</v>
      </c>
      <c r="AY280">
        <v>1</v>
      </c>
      <c r="AZ280">
        <v>0</v>
      </c>
      <c r="BA280">
        <v>262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CX280">
        <f>Y280*Source!I132</f>
        <v>1.1312500000000001E-2</v>
      </c>
      <c r="CY280">
        <f>AB280</f>
        <v>65.709999999999994</v>
      </c>
      <c r="CZ280">
        <f>AF280</f>
        <v>65.709999999999994</v>
      </c>
      <c r="DA280">
        <f>AJ280</f>
        <v>1</v>
      </c>
      <c r="DB280">
        <v>0</v>
      </c>
    </row>
    <row r="281" spans="1:106" x14ac:dyDescent="0.2">
      <c r="A281">
        <f>ROW(Source!A132)</f>
        <v>132</v>
      </c>
      <c r="B281">
        <v>16687810</v>
      </c>
      <c r="C281">
        <v>16688247</v>
      </c>
      <c r="D281">
        <v>15162999</v>
      </c>
      <c r="E281">
        <v>17</v>
      </c>
      <c r="F281">
        <v>1</v>
      </c>
      <c r="G281">
        <v>1</v>
      </c>
      <c r="H281">
        <v>3</v>
      </c>
      <c r="I281" t="s">
        <v>221</v>
      </c>
      <c r="J281" t="s">
        <v>6</v>
      </c>
      <c r="K281" t="s">
        <v>222</v>
      </c>
      <c r="L281">
        <v>1327</v>
      </c>
      <c r="N281">
        <v>1005</v>
      </c>
      <c r="O281" t="s">
        <v>150</v>
      </c>
      <c r="P281" t="s">
        <v>150</v>
      </c>
      <c r="Q281">
        <v>1</v>
      </c>
      <c r="W281">
        <v>0</v>
      </c>
      <c r="X281">
        <v>-112006704</v>
      </c>
      <c r="Y281">
        <v>105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1</v>
      </c>
      <c r="AJ281">
        <v>1</v>
      </c>
      <c r="AK281">
        <v>1</v>
      </c>
      <c r="AL281">
        <v>1</v>
      </c>
      <c r="AN281">
        <v>0</v>
      </c>
      <c r="AO281">
        <v>0</v>
      </c>
      <c r="AP281">
        <v>0</v>
      </c>
      <c r="AQ281">
        <v>0</v>
      </c>
      <c r="AR281">
        <v>0</v>
      </c>
      <c r="AS281" t="s">
        <v>6</v>
      </c>
      <c r="AT281">
        <v>105</v>
      </c>
      <c r="AU281" t="s">
        <v>6</v>
      </c>
      <c r="AV281">
        <v>0</v>
      </c>
      <c r="AW281">
        <v>2</v>
      </c>
      <c r="AX281">
        <v>16688252</v>
      </c>
      <c r="AY281">
        <v>1</v>
      </c>
      <c r="AZ281">
        <v>0</v>
      </c>
      <c r="BA281">
        <v>263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CX281">
        <f>Y281*Source!I132</f>
        <v>1.9005000000000001</v>
      </c>
      <c r="CY281">
        <f t="shared" ref="CY281:CY287" si="6">AA281</f>
        <v>0</v>
      </c>
      <c r="CZ281">
        <f t="shared" ref="CZ281:CZ287" si="7">AE281</f>
        <v>0</v>
      </c>
      <c r="DA281">
        <f t="shared" ref="DA281:DA287" si="8">AI281</f>
        <v>1</v>
      </c>
      <c r="DB281">
        <v>0</v>
      </c>
    </row>
    <row r="282" spans="1:106" x14ac:dyDescent="0.2">
      <c r="A282">
        <f>ROW(Source!A132)</f>
        <v>132</v>
      </c>
      <c r="B282">
        <v>16687810</v>
      </c>
      <c r="C282">
        <v>16688247</v>
      </c>
      <c r="D282">
        <v>15171018</v>
      </c>
      <c r="E282">
        <v>1</v>
      </c>
      <c r="F282">
        <v>1</v>
      </c>
      <c r="G282">
        <v>1</v>
      </c>
      <c r="H282">
        <v>3</v>
      </c>
      <c r="I282" t="s">
        <v>493</v>
      </c>
      <c r="J282" t="s">
        <v>494</v>
      </c>
      <c r="K282" t="s">
        <v>495</v>
      </c>
      <c r="L282">
        <v>1346</v>
      </c>
      <c r="N282">
        <v>1009</v>
      </c>
      <c r="O282" t="s">
        <v>51</v>
      </c>
      <c r="P282" t="s">
        <v>51</v>
      </c>
      <c r="Q282">
        <v>1</v>
      </c>
      <c r="W282">
        <v>0</v>
      </c>
      <c r="X282">
        <v>813963326</v>
      </c>
      <c r="Y282">
        <v>0.2</v>
      </c>
      <c r="AA282">
        <v>1.82</v>
      </c>
      <c r="AB282">
        <v>0</v>
      </c>
      <c r="AC282">
        <v>0</v>
      </c>
      <c r="AD282">
        <v>0</v>
      </c>
      <c r="AE282">
        <v>1.82</v>
      </c>
      <c r="AF282">
        <v>0</v>
      </c>
      <c r="AG282">
        <v>0</v>
      </c>
      <c r="AH282">
        <v>0</v>
      </c>
      <c r="AI282">
        <v>1</v>
      </c>
      <c r="AJ282">
        <v>1</v>
      </c>
      <c r="AK282">
        <v>1</v>
      </c>
      <c r="AL282">
        <v>1</v>
      </c>
      <c r="AN282">
        <v>0</v>
      </c>
      <c r="AO282">
        <v>1</v>
      </c>
      <c r="AP282">
        <v>0</v>
      </c>
      <c r="AQ282">
        <v>0</v>
      </c>
      <c r="AR282">
        <v>0</v>
      </c>
      <c r="AS282" t="s">
        <v>6</v>
      </c>
      <c r="AT282">
        <v>0.2</v>
      </c>
      <c r="AU282" t="s">
        <v>6</v>
      </c>
      <c r="AV282">
        <v>0</v>
      </c>
      <c r="AW282">
        <v>2</v>
      </c>
      <c r="AX282">
        <v>16688253</v>
      </c>
      <c r="AY282">
        <v>1</v>
      </c>
      <c r="AZ282">
        <v>0</v>
      </c>
      <c r="BA282">
        <v>264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CX282">
        <f>Y282*Source!I132</f>
        <v>3.6200000000000004E-3</v>
      </c>
      <c r="CY282">
        <f t="shared" si="6"/>
        <v>1.82</v>
      </c>
      <c r="CZ282">
        <f t="shared" si="7"/>
        <v>1.82</v>
      </c>
      <c r="DA282">
        <f t="shared" si="8"/>
        <v>1</v>
      </c>
      <c r="DB282">
        <v>0</v>
      </c>
    </row>
    <row r="283" spans="1:106" x14ac:dyDescent="0.2">
      <c r="A283">
        <f>ROW(Source!A132)</f>
        <v>132</v>
      </c>
      <c r="B283">
        <v>16687810</v>
      </c>
      <c r="C283">
        <v>16688247</v>
      </c>
      <c r="D283">
        <v>15197676</v>
      </c>
      <c r="E283">
        <v>1</v>
      </c>
      <c r="F283">
        <v>1</v>
      </c>
      <c r="G283">
        <v>1</v>
      </c>
      <c r="H283">
        <v>3</v>
      </c>
      <c r="I283" t="s">
        <v>224</v>
      </c>
      <c r="J283" t="s">
        <v>226</v>
      </c>
      <c r="K283" t="s">
        <v>225</v>
      </c>
      <c r="L283">
        <v>1327</v>
      </c>
      <c r="N283">
        <v>1005</v>
      </c>
      <c r="O283" t="s">
        <v>150</v>
      </c>
      <c r="P283" t="s">
        <v>150</v>
      </c>
      <c r="Q283">
        <v>1</v>
      </c>
      <c r="W283">
        <v>0</v>
      </c>
      <c r="X283">
        <v>-724546537</v>
      </c>
      <c r="Y283">
        <v>105</v>
      </c>
      <c r="AA283">
        <v>59.16</v>
      </c>
      <c r="AB283">
        <v>0</v>
      </c>
      <c r="AC283">
        <v>0</v>
      </c>
      <c r="AD283">
        <v>0</v>
      </c>
      <c r="AE283">
        <v>59.16</v>
      </c>
      <c r="AF283">
        <v>0</v>
      </c>
      <c r="AG283">
        <v>0</v>
      </c>
      <c r="AH283">
        <v>0</v>
      </c>
      <c r="AI283">
        <v>1</v>
      </c>
      <c r="AJ283">
        <v>1</v>
      </c>
      <c r="AK283">
        <v>1</v>
      </c>
      <c r="AL283">
        <v>1</v>
      </c>
      <c r="AN283">
        <v>0</v>
      </c>
      <c r="AO283">
        <v>0</v>
      </c>
      <c r="AP283">
        <v>0</v>
      </c>
      <c r="AQ283">
        <v>0</v>
      </c>
      <c r="AR283">
        <v>0</v>
      </c>
      <c r="AS283" t="s">
        <v>6</v>
      </c>
      <c r="AT283">
        <v>105</v>
      </c>
      <c r="AU283" t="s">
        <v>6</v>
      </c>
      <c r="AV283">
        <v>0</v>
      </c>
      <c r="AW283">
        <v>1</v>
      </c>
      <c r="AX283">
        <v>-1</v>
      </c>
      <c r="AY283">
        <v>0</v>
      </c>
      <c r="AZ283">
        <v>0</v>
      </c>
      <c r="BA283" t="s">
        <v>6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CX283">
        <f>Y283*Source!I132</f>
        <v>1.9005000000000001</v>
      </c>
      <c r="CY283">
        <f t="shared" si="6"/>
        <v>59.16</v>
      </c>
      <c r="CZ283">
        <f t="shared" si="7"/>
        <v>59.16</v>
      </c>
      <c r="DA283">
        <f t="shared" si="8"/>
        <v>1</v>
      </c>
      <c r="DB283">
        <v>0</v>
      </c>
    </row>
    <row r="284" spans="1:106" x14ac:dyDescent="0.2">
      <c r="A284">
        <f>ROW(Source!A132)</f>
        <v>132</v>
      </c>
      <c r="B284">
        <v>16687810</v>
      </c>
      <c r="C284">
        <v>16688247</v>
      </c>
      <c r="D284">
        <v>15202512</v>
      </c>
      <c r="E284">
        <v>1</v>
      </c>
      <c r="F284">
        <v>1</v>
      </c>
      <c r="G284">
        <v>1</v>
      </c>
      <c r="H284">
        <v>3</v>
      </c>
      <c r="I284" t="s">
        <v>233</v>
      </c>
      <c r="J284" t="s">
        <v>235</v>
      </c>
      <c r="K284" t="s">
        <v>234</v>
      </c>
      <c r="L284">
        <v>1346</v>
      </c>
      <c r="N284">
        <v>1009</v>
      </c>
      <c r="O284" t="s">
        <v>51</v>
      </c>
      <c r="P284" t="s">
        <v>51</v>
      </c>
      <c r="Q284">
        <v>1</v>
      </c>
      <c r="W284">
        <v>0</v>
      </c>
      <c r="X284">
        <v>-1130225270</v>
      </c>
      <c r="Y284">
        <v>30</v>
      </c>
      <c r="AA284">
        <v>43.1</v>
      </c>
      <c r="AB284">
        <v>0</v>
      </c>
      <c r="AC284">
        <v>0</v>
      </c>
      <c r="AD284">
        <v>0</v>
      </c>
      <c r="AE284">
        <v>43.1</v>
      </c>
      <c r="AF284">
        <v>0</v>
      </c>
      <c r="AG284">
        <v>0</v>
      </c>
      <c r="AH284">
        <v>0</v>
      </c>
      <c r="AI284">
        <v>1</v>
      </c>
      <c r="AJ284">
        <v>1</v>
      </c>
      <c r="AK284">
        <v>1</v>
      </c>
      <c r="AL284">
        <v>1</v>
      </c>
      <c r="AN284">
        <v>0</v>
      </c>
      <c r="AO284">
        <v>0</v>
      </c>
      <c r="AP284">
        <v>0</v>
      </c>
      <c r="AQ284">
        <v>0</v>
      </c>
      <c r="AR284">
        <v>0</v>
      </c>
      <c r="AS284" t="s">
        <v>6</v>
      </c>
      <c r="AT284">
        <v>30</v>
      </c>
      <c r="AU284" t="s">
        <v>6</v>
      </c>
      <c r="AV284">
        <v>0</v>
      </c>
      <c r="AW284">
        <v>1</v>
      </c>
      <c r="AX284">
        <v>-1</v>
      </c>
      <c r="AY284">
        <v>0</v>
      </c>
      <c r="AZ284">
        <v>0</v>
      </c>
      <c r="BA284" t="s">
        <v>6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CX284">
        <f>Y284*Source!I132</f>
        <v>0.54300000000000004</v>
      </c>
      <c r="CY284">
        <f t="shared" si="6"/>
        <v>43.1</v>
      </c>
      <c r="CZ284">
        <f t="shared" si="7"/>
        <v>43.1</v>
      </c>
      <c r="DA284">
        <f t="shared" si="8"/>
        <v>1</v>
      </c>
      <c r="DB284">
        <v>0</v>
      </c>
    </row>
    <row r="285" spans="1:106" x14ac:dyDescent="0.2">
      <c r="A285">
        <f>ROW(Source!A132)</f>
        <v>132</v>
      </c>
      <c r="B285">
        <v>16687810</v>
      </c>
      <c r="C285">
        <v>16688247</v>
      </c>
      <c r="D285">
        <v>15162932</v>
      </c>
      <c r="E285">
        <v>17</v>
      </c>
      <c r="F285">
        <v>1</v>
      </c>
      <c r="G285">
        <v>1</v>
      </c>
      <c r="H285">
        <v>3</v>
      </c>
      <c r="I285" t="s">
        <v>228</v>
      </c>
      <c r="J285" t="s">
        <v>6</v>
      </c>
      <c r="K285" t="s">
        <v>229</v>
      </c>
      <c r="L285">
        <v>1346</v>
      </c>
      <c r="N285">
        <v>1009</v>
      </c>
      <c r="O285" t="s">
        <v>51</v>
      </c>
      <c r="P285" t="s">
        <v>51</v>
      </c>
      <c r="Q285">
        <v>1</v>
      </c>
      <c r="W285">
        <v>0</v>
      </c>
      <c r="X285">
        <v>-1516100259</v>
      </c>
      <c r="Y285">
        <v>30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1</v>
      </c>
      <c r="AJ285">
        <v>1</v>
      </c>
      <c r="AK285">
        <v>1</v>
      </c>
      <c r="AL285">
        <v>1</v>
      </c>
      <c r="AN285">
        <v>0</v>
      </c>
      <c r="AO285">
        <v>0</v>
      </c>
      <c r="AP285">
        <v>0</v>
      </c>
      <c r="AQ285">
        <v>0</v>
      </c>
      <c r="AR285">
        <v>0</v>
      </c>
      <c r="AS285" t="s">
        <v>6</v>
      </c>
      <c r="AT285">
        <v>30</v>
      </c>
      <c r="AU285" t="s">
        <v>6</v>
      </c>
      <c r="AV285">
        <v>0</v>
      </c>
      <c r="AW285">
        <v>2</v>
      </c>
      <c r="AX285">
        <v>16688254</v>
      </c>
      <c r="AY285">
        <v>1</v>
      </c>
      <c r="AZ285">
        <v>0</v>
      </c>
      <c r="BA285">
        <v>265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CX285">
        <f>Y285*Source!I132</f>
        <v>0.54300000000000004</v>
      </c>
      <c r="CY285">
        <f t="shared" si="6"/>
        <v>0</v>
      </c>
      <c r="CZ285">
        <f t="shared" si="7"/>
        <v>0</v>
      </c>
      <c r="DA285">
        <f t="shared" si="8"/>
        <v>1</v>
      </c>
      <c r="DB285">
        <v>0</v>
      </c>
    </row>
    <row r="286" spans="1:106" x14ac:dyDescent="0.2">
      <c r="A286">
        <f>ROW(Source!A132)</f>
        <v>132</v>
      </c>
      <c r="B286">
        <v>16687810</v>
      </c>
      <c r="C286">
        <v>16688247</v>
      </c>
      <c r="D286">
        <v>15203211</v>
      </c>
      <c r="E286">
        <v>1</v>
      </c>
      <c r="F286">
        <v>1</v>
      </c>
      <c r="G286">
        <v>1</v>
      </c>
      <c r="H286">
        <v>3</v>
      </c>
      <c r="I286" t="s">
        <v>49</v>
      </c>
      <c r="J286" t="s">
        <v>52</v>
      </c>
      <c r="K286" t="s">
        <v>50</v>
      </c>
      <c r="L286">
        <v>1346</v>
      </c>
      <c r="N286">
        <v>1009</v>
      </c>
      <c r="O286" t="s">
        <v>51</v>
      </c>
      <c r="P286" t="s">
        <v>51</v>
      </c>
      <c r="Q286">
        <v>1</v>
      </c>
      <c r="W286">
        <v>0</v>
      </c>
      <c r="X286">
        <v>1453462043</v>
      </c>
      <c r="Y286">
        <v>8.8950279999999999</v>
      </c>
      <c r="AA286">
        <v>15.09</v>
      </c>
      <c r="AB286">
        <v>0</v>
      </c>
      <c r="AC286">
        <v>0</v>
      </c>
      <c r="AD286">
        <v>0</v>
      </c>
      <c r="AE286">
        <v>15.09</v>
      </c>
      <c r="AF286">
        <v>0</v>
      </c>
      <c r="AG286">
        <v>0</v>
      </c>
      <c r="AH286">
        <v>0</v>
      </c>
      <c r="AI286">
        <v>1</v>
      </c>
      <c r="AJ286">
        <v>1</v>
      </c>
      <c r="AK286">
        <v>1</v>
      </c>
      <c r="AL286">
        <v>1</v>
      </c>
      <c r="AN286">
        <v>0</v>
      </c>
      <c r="AO286">
        <v>0</v>
      </c>
      <c r="AP286">
        <v>0</v>
      </c>
      <c r="AQ286">
        <v>0</v>
      </c>
      <c r="AR286">
        <v>0</v>
      </c>
      <c r="AS286" t="s">
        <v>6</v>
      </c>
      <c r="AT286">
        <v>8.8950279999999999</v>
      </c>
      <c r="AU286" t="s">
        <v>6</v>
      </c>
      <c r="AV286">
        <v>0</v>
      </c>
      <c r="AW286">
        <v>1</v>
      </c>
      <c r="AX286">
        <v>-1</v>
      </c>
      <c r="AY286">
        <v>0</v>
      </c>
      <c r="AZ286">
        <v>0</v>
      </c>
      <c r="BA286" t="s">
        <v>6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CX286">
        <f>Y286*Source!I132</f>
        <v>0.16100000680000001</v>
      </c>
      <c r="CY286">
        <f t="shared" si="6"/>
        <v>15.09</v>
      </c>
      <c r="CZ286">
        <f t="shared" si="7"/>
        <v>15.09</v>
      </c>
      <c r="DA286">
        <f t="shared" si="8"/>
        <v>1</v>
      </c>
      <c r="DB286">
        <v>0</v>
      </c>
    </row>
    <row r="287" spans="1:106" x14ac:dyDescent="0.2">
      <c r="A287">
        <f>ROW(Source!A132)</f>
        <v>132</v>
      </c>
      <c r="B287">
        <v>16687810</v>
      </c>
      <c r="C287">
        <v>16688247</v>
      </c>
      <c r="D287">
        <v>15162572</v>
      </c>
      <c r="E287">
        <v>17</v>
      </c>
      <c r="F287">
        <v>1</v>
      </c>
      <c r="G287">
        <v>1</v>
      </c>
      <c r="H287">
        <v>3</v>
      </c>
      <c r="I287" t="s">
        <v>159</v>
      </c>
      <c r="J287" t="s">
        <v>6</v>
      </c>
      <c r="K287" t="s">
        <v>160</v>
      </c>
      <c r="L287">
        <v>1348</v>
      </c>
      <c r="N287">
        <v>1009</v>
      </c>
      <c r="O287" t="s">
        <v>46</v>
      </c>
      <c r="P287" t="s">
        <v>46</v>
      </c>
      <c r="Q287">
        <v>1000</v>
      </c>
      <c r="W287">
        <v>0</v>
      </c>
      <c r="X287">
        <v>-1212923053</v>
      </c>
      <c r="Y287">
        <v>8.8999999999999999E-3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1</v>
      </c>
      <c r="AJ287">
        <v>1</v>
      </c>
      <c r="AK287">
        <v>1</v>
      </c>
      <c r="AL287">
        <v>1</v>
      </c>
      <c r="AN287">
        <v>0</v>
      </c>
      <c r="AO287">
        <v>0</v>
      </c>
      <c r="AP287">
        <v>0</v>
      </c>
      <c r="AQ287">
        <v>0</v>
      </c>
      <c r="AR287">
        <v>0</v>
      </c>
      <c r="AS287" t="s">
        <v>6</v>
      </c>
      <c r="AT287">
        <v>8.8999999999999999E-3</v>
      </c>
      <c r="AU287" t="s">
        <v>6</v>
      </c>
      <c r="AV287">
        <v>0</v>
      </c>
      <c r="AW287">
        <v>2</v>
      </c>
      <c r="AX287">
        <v>16688255</v>
      </c>
      <c r="AY287">
        <v>1</v>
      </c>
      <c r="AZ287">
        <v>0</v>
      </c>
      <c r="BA287">
        <v>266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CX287">
        <f>Y287*Source!I132</f>
        <v>1.6109000000000002E-4</v>
      </c>
      <c r="CY287">
        <f t="shared" si="6"/>
        <v>0</v>
      </c>
      <c r="CZ287">
        <f t="shared" si="7"/>
        <v>0</v>
      </c>
      <c r="DA287">
        <f t="shared" si="8"/>
        <v>1</v>
      </c>
      <c r="DB287">
        <v>0</v>
      </c>
    </row>
    <row r="288" spans="1:106" x14ac:dyDescent="0.2">
      <c r="A288">
        <f>ROW(Source!A133)</f>
        <v>133</v>
      </c>
      <c r="B288">
        <v>16687824</v>
      </c>
      <c r="C288">
        <v>16688247</v>
      </c>
      <c r="D288">
        <v>15438286</v>
      </c>
      <c r="E288">
        <v>1</v>
      </c>
      <c r="F288">
        <v>1</v>
      </c>
      <c r="G288">
        <v>1</v>
      </c>
      <c r="H288">
        <v>1</v>
      </c>
      <c r="I288" t="s">
        <v>589</v>
      </c>
      <c r="J288" t="s">
        <v>6</v>
      </c>
      <c r="K288" t="s">
        <v>590</v>
      </c>
      <c r="L288">
        <v>1191</v>
      </c>
      <c r="N288">
        <v>1013</v>
      </c>
      <c r="O288" t="s">
        <v>466</v>
      </c>
      <c r="P288" t="s">
        <v>466</v>
      </c>
      <c r="Q288">
        <v>1</v>
      </c>
      <c r="W288">
        <v>0</v>
      </c>
      <c r="X288">
        <v>-1027537862</v>
      </c>
      <c r="Y288">
        <v>191.44049999999999</v>
      </c>
      <c r="AA288">
        <v>0</v>
      </c>
      <c r="AB288">
        <v>0</v>
      </c>
      <c r="AC288">
        <v>0</v>
      </c>
      <c r="AD288">
        <v>65.45</v>
      </c>
      <c r="AE288">
        <v>0</v>
      </c>
      <c r="AF288">
        <v>0</v>
      </c>
      <c r="AG288">
        <v>0</v>
      </c>
      <c r="AH288">
        <v>9.18</v>
      </c>
      <c r="AI288">
        <v>1</v>
      </c>
      <c r="AJ288">
        <v>1</v>
      </c>
      <c r="AK288">
        <v>1</v>
      </c>
      <c r="AL288">
        <v>7.13</v>
      </c>
      <c r="AN288">
        <v>0</v>
      </c>
      <c r="AO288">
        <v>1</v>
      </c>
      <c r="AP288">
        <v>1</v>
      </c>
      <c r="AQ288">
        <v>0</v>
      </c>
      <c r="AR288">
        <v>0</v>
      </c>
      <c r="AS288" t="s">
        <v>6</v>
      </c>
      <c r="AT288">
        <v>166.47</v>
      </c>
      <c r="AU288" t="s">
        <v>69</v>
      </c>
      <c r="AV288">
        <v>1</v>
      </c>
      <c r="AW288">
        <v>2</v>
      </c>
      <c r="AX288">
        <v>16688248</v>
      </c>
      <c r="AY288">
        <v>1</v>
      </c>
      <c r="AZ288">
        <v>0</v>
      </c>
      <c r="BA288">
        <v>267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CX288">
        <f>Y288*Source!I133</f>
        <v>3.46507305</v>
      </c>
      <c r="CY288">
        <f>AD288</f>
        <v>65.45</v>
      </c>
      <c r="CZ288">
        <f>AH288</f>
        <v>9.18</v>
      </c>
      <c r="DA288">
        <f>AL288</f>
        <v>7.13</v>
      </c>
      <c r="DB288">
        <v>0</v>
      </c>
    </row>
    <row r="289" spans="1:106" x14ac:dyDescent="0.2">
      <c r="A289">
        <f>ROW(Source!A133)</f>
        <v>133</v>
      </c>
      <c r="B289">
        <v>16687824</v>
      </c>
      <c r="C289">
        <v>16688247</v>
      </c>
      <c r="D289">
        <v>15430395</v>
      </c>
      <c r="E289">
        <v>1</v>
      </c>
      <c r="F289">
        <v>1</v>
      </c>
      <c r="G289">
        <v>1</v>
      </c>
      <c r="H289">
        <v>1</v>
      </c>
      <c r="I289" t="s">
        <v>467</v>
      </c>
      <c r="J289" t="s">
        <v>6</v>
      </c>
      <c r="K289" t="s">
        <v>468</v>
      </c>
      <c r="L289">
        <v>1191</v>
      </c>
      <c r="N289">
        <v>1013</v>
      </c>
      <c r="O289" t="s">
        <v>466</v>
      </c>
      <c r="P289" t="s">
        <v>466</v>
      </c>
      <c r="Q289">
        <v>1</v>
      </c>
      <c r="W289">
        <v>0</v>
      </c>
      <c r="X289">
        <v>-1417349443</v>
      </c>
      <c r="Y289">
        <v>0.57999999999999996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1</v>
      </c>
      <c r="AJ289">
        <v>1</v>
      </c>
      <c r="AK289">
        <v>7.13</v>
      </c>
      <c r="AL289">
        <v>1</v>
      </c>
      <c r="AN289">
        <v>0</v>
      </c>
      <c r="AO289">
        <v>1</v>
      </c>
      <c r="AP289">
        <v>0</v>
      </c>
      <c r="AQ289">
        <v>0</v>
      </c>
      <c r="AR289">
        <v>0</v>
      </c>
      <c r="AS289" t="s">
        <v>6</v>
      </c>
      <c r="AT289">
        <v>0.57999999999999996</v>
      </c>
      <c r="AU289" t="s">
        <v>6</v>
      </c>
      <c r="AV289">
        <v>2</v>
      </c>
      <c r="AW289">
        <v>2</v>
      </c>
      <c r="AX289">
        <v>16688249</v>
      </c>
      <c r="AY289">
        <v>1</v>
      </c>
      <c r="AZ289">
        <v>2048</v>
      </c>
      <c r="BA289">
        <v>268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CX289">
        <f>Y289*Source!I133</f>
        <v>1.0498E-2</v>
      </c>
      <c r="CY289">
        <f>AD289</f>
        <v>0</v>
      </c>
      <c r="CZ289">
        <f>AH289</f>
        <v>0</v>
      </c>
      <c r="DA289">
        <f>AL289</f>
        <v>1</v>
      </c>
      <c r="DB289">
        <v>0</v>
      </c>
    </row>
    <row r="290" spans="1:106" x14ac:dyDescent="0.2">
      <c r="A290">
        <f>ROW(Source!A133)</f>
        <v>133</v>
      </c>
      <c r="B290">
        <v>16687824</v>
      </c>
      <c r="C290">
        <v>16688247</v>
      </c>
      <c r="D290">
        <v>15247974</v>
      </c>
      <c r="E290">
        <v>1</v>
      </c>
      <c r="F290">
        <v>1</v>
      </c>
      <c r="G290">
        <v>1</v>
      </c>
      <c r="H290">
        <v>2</v>
      </c>
      <c r="I290" t="s">
        <v>469</v>
      </c>
      <c r="J290" t="s">
        <v>470</v>
      </c>
      <c r="K290" t="s">
        <v>471</v>
      </c>
      <c r="L290">
        <v>1368</v>
      </c>
      <c r="N290">
        <v>1011</v>
      </c>
      <c r="O290" t="s">
        <v>472</v>
      </c>
      <c r="P290" t="s">
        <v>472</v>
      </c>
      <c r="Q290">
        <v>1</v>
      </c>
      <c r="W290">
        <v>0</v>
      </c>
      <c r="X290">
        <v>1188625873</v>
      </c>
      <c r="Y290">
        <v>0.1</v>
      </c>
      <c r="AA290">
        <v>0</v>
      </c>
      <c r="AB290">
        <v>222.88</v>
      </c>
      <c r="AC290">
        <v>13.5</v>
      </c>
      <c r="AD290">
        <v>0</v>
      </c>
      <c r="AE290">
        <v>0</v>
      </c>
      <c r="AF290">
        <v>31.26</v>
      </c>
      <c r="AG290">
        <v>13.5</v>
      </c>
      <c r="AH290">
        <v>0</v>
      </c>
      <c r="AI290">
        <v>1</v>
      </c>
      <c r="AJ290">
        <v>7.13</v>
      </c>
      <c r="AK290">
        <v>1</v>
      </c>
      <c r="AL290">
        <v>1</v>
      </c>
      <c r="AN290">
        <v>0</v>
      </c>
      <c r="AO290">
        <v>1</v>
      </c>
      <c r="AP290">
        <v>1</v>
      </c>
      <c r="AQ290">
        <v>0</v>
      </c>
      <c r="AR290">
        <v>0</v>
      </c>
      <c r="AS290" t="s">
        <v>6</v>
      </c>
      <c r="AT290">
        <v>0.08</v>
      </c>
      <c r="AU290" t="s">
        <v>68</v>
      </c>
      <c r="AV290">
        <v>0</v>
      </c>
      <c r="AW290">
        <v>2</v>
      </c>
      <c r="AX290">
        <v>16688250</v>
      </c>
      <c r="AY290">
        <v>1</v>
      </c>
      <c r="AZ290">
        <v>0</v>
      </c>
      <c r="BA290">
        <v>269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CX290">
        <f>Y290*Source!I133</f>
        <v>1.8100000000000002E-3</v>
      </c>
      <c r="CY290">
        <f>AB290</f>
        <v>222.88</v>
      </c>
      <c r="CZ290">
        <f>AF290</f>
        <v>31.26</v>
      </c>
      <c r="DA290">
        <f>AJ290</f>
        <v>7.13</v>
      </c>
      <c r="DB290">
        <v>0</v>
      </c>
    </row>
    <row r="291" spans="1:106" x14ac:dyDescent="0.2">
      <c r="A291">
        <f>ROW(Source!A133)</f>
        <v>133</v>
      </c>
      <c r="B291">
        <v>16687824</v>
      </c>
      <c r="C291">
        <v>16688247</v>
      </c>
      <c r="D291">
        <v>15249073</v>
      </c>
      <c r="E291">
        <v>1</v>
      </c>
      <c r="F291">
        <v>1</v>
      </c>
      <c r="G291">
        <v>1</v>
      </c>
      <c r="H291">
        <v>2</v>
      </c>
      <c r="I291" t="s">
        <v>482</v>
      </c>
      <c r="J291" t="s">
        <v>483</v>
      </c>
      <c r="K291" t="s">
        <v>484</v>
      </c>
      <c r="L291">
        <v>1368</v>
      </c>
      <c r="N291">
        <v>1011</v>
      </c>
      <c r="O291" t="s">
        <v>472</v>
      </c>
      <c r="P291" t="s">
        <v>472</v>
      </c>
      <c r="Q291">
        <v>1</v>
      </c>
      <c r="W291">
        <v>0</v>
      </c>
      <c r="X291">
        <v>1372534845</v>
      </c>
      <c r="Y291">
        <v>0.625</v>
      </c>
      <c r="AA291">
        <v>0</v>
      </c>
      <c r="AB291">
        <v>468.51</v>
      </c>
      <c r="AC291">
        <v>11.6</v>
      </c>
      <c r="AD291">
        <v>0</v>
      </c>
      <c r="AE291">
        <v>0</v>
      </c>
      <c r="AF291">
        <v>65.709999999999994</v>
      </c>
      <c r="AG291">
        <v>11.6</v>
      </c>
      <c r="AH291">
        <v>0</v>
      </c>
      <c r="AI291">
        <v>1</v>
      </c>
      <c r="AJ291">
        <v>7.13</v>
      </c>
      <c r="AK291">
        <v>1</v>
      </c>
      <c r="AL291">
        <v>1</v>
      </c>
      <c r="AN291">
        <v>0</v>
      </c>
      <c r="AO291">
        <v>1</v>
      </c>
      <c r="AP291">
        <v>1</v>
      </c>
      <c r="AQ291">
        <v>0</v>
      </c>
      <c r="AR291">
        <v>0</v>
      </c>
      <c r="AS291" t="s">
        <v>6</v>
      </c>
      <c r="AT291">
        <v>0.5</v>
      </c>
      <c r="AU291" t="s">
        <v>68</v>
      </c>
      <c r="AV291">
        <v>0</v>
      </c>
      <c r="AW291">
        <v>2</v>
      </c>
      <c r="AX291">
        <v>16688251</v>
      </c>
      <c r="AY291">
        <v>1</v>
      </c>
      <c r="AZ291">
        <v>0</v>
      </c>
      <c r="BA291">
        <v>270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CX291">
        <f>Y291*Source!I133</f>
        <v>1.1312500000000001E-2</v>
      </c>
      <c r="CY291">
        <f>AB291</f>
        <v>468.51</v>
      </c>
      <c r="CZ291">
        <f>AF291</f>
        <v>65.709999999999994</v>
      </c>
      <c r="DA291">
        <f>AJ291</f>
        <v>7.13</v>
      </c>
      <c r="DB291">
        <v>0</v>
      </c>
    </row>
    <row r="292" spans="1:106" x14ac:dyDescent="0.2">
      <c r="A292">
        <f>ROW(Source!A133)</f>
        <v>133</v>
      </c>
      <c r="B292">
        <v>16687824</v>
      </c>
      <c r="C292">
        <v>16688247</v>
      </c>
      <c r="D292">
        <v>15162999</v>
      </c>
      <c r="E292">
        <v>17</v>
      </c>
      <c r="F292">
        <v>1</v>
      </c>
      <c r="G292">
        <v>1</v>
      </c>
      <c r="H292">
        <v>3</v>
      </c>
      <c r="I292" t="s">
        <v>221</v>
      </c>
      <c r="J292" t="s">
        <v>6</v>
      </c>
      <c r="K292" t="s">
        <v>222</v>
      </c>
      <c r="L292">
        <v>1327</v>
      </c>
      <c r="N292">
        <v>1005</v>
      </c>
      <c r="O292" t="s">
        <v>150</v>
      </c>
      <c r="P292" t="s">
        <v>150</v>
      </c>
      <c r="Q292">
        <v>1</v>
      </c>
      <c r="W292">
        <v>0</v>
      </c>
      <c r="X292">
        <v>-112006704</v>
      </c>
      <c r="Y292">
        <v>105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7.13</v>
      </c>
      <c r="AJ292">
        <v>1</v>
      </c>
      <c r="AK292">
        <v>1</v>
      </c>
      <c r="AL292">
        <v>1</v>
      </c>
      <c r="AN292">
        <v>0</v>
      </c>
      <c r="AO292">
        <v>0</v>
      </c>
      <c r="AP292">
        <v>0</v>
      </c>
      <c r="AQ292">
        <v>0</v>
      </c>
      <c r="AR292">
        <v>0</v>
      </c>
      <c r="AS292" t="s">
        <v>6</v>
      </c>
      <c r="AT292">
        <v>105</v>
      </c>
      <c r="AU292" t="s">
        <v>6</v>
      </c>
      <c r="AV292">
        <v>0</v>
      </c>
      <c r="AW292">
        <v>2</v>
      </c>
      <c r="AX292">
        <v>16688252</v>
      </c>
      <c r="AY292">
        <v>1</v>
      </c>
      <c r="AZ292">
        <v>0</v>
      </c>
      <c r="BA292">
        <v>271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CX292">
        <f>Y292*Source!I133</f>
        <v>1.9005000000000001</v>
      </c>
      <c r="CY292">
        <f t="shared" ref="CY292:CY298" si="9">AA292</f>
        <v>0</v>
      </c>
      <c r="CZ292">
        <f t="shared" ref="CZ292:CZ298" si="10">AE292</f>
        <v>0</v>
      </c>
      <c r="DA292">
        <f t="shared" ref="DA292:DA298" si="11">AI292</f>
        <v>7.13</v>
      </c>
      <c r="DB292">
        <v>0</v>
      </c>
    </row>
    <row r="293" spans="1:106" x14ac:dyDescent="0.2">
      <c r="A293">
        <f>ROW(Source!A133)</f>
        <v>133</v>
      </c>
      <c r="B293">
        <v>16687824</v>
      </c>
      <c r="C293">
        <v>16688247</v>
      </c>
      <c r="D293">
        <v>15171018</v>
      </c>
      <c r="E293">
        <v>1</v>
      </c>
      <c r="F293">
        <v>1</v>
      </c>
      <c r="G293">
        <v>1</v>
      </c>
      <c r="H293">
        <v>3</v>
      </c>
      <c r="I293" t="s">
        <v>493</v>
      </c>
      <c r="J293" t="s">
        <v>494</v>
      </c>
      <c r="K293" t="s">
        <v>495</v>
      </c>
      <c r="L293">
        <v>1346</v>
      </c>
      <c r="N293">
        <v>1009</v>
      </c>
      <c r="O293" t="s">
        <v>51</v>
      </c>
      <c r="P293" t="s">
        <v>51</v>
      </c>
      <c r="Q293">
        <v>1</v>
      </c>
      <c r="W293">
        <v>0</v>
      </c>
      <c r="X293">
        <v>813963326</v>
      </c>
      <c r="Y293">
        <v>0.2</v>
      </c>
      <c r="AA293">
        <v>12.98</v>
      </c>
      <c r="AB293">
        <v>0</v>
      </c>
      <c r="AC293">
        <v>0</v>
      </c>
      <c r="AD293">
        <v>0</v>
      </c>
      <c r="AE293">
        <v>1.82</v>
      </c>
      <c r="AF293">
        <v>0</v>
      </c>
      <c r="AG293">
        <v>0</v>
      </c>
      <c r="AH293">
        <v>0</v>
      </c>
      <c r="AI293">
        <v>7.13</v>
      </c>
      <c r="AJ293">
        <v>1</v>
      </c>
      <c r="AK293">
        <v>1</v>
      </c>
      <c r="AL293">
        <v>1</v>
      </c>
      <c r="AN293">
        <v>0</v>
      </c>
      <c r="AO293">
        <v>1</v>
      </c>
      <c r="AP293">
        <v>0</v>
      </c>
      <c r="AQ293">
        <v>0</v>
      </c>
      <c r="AR293">
        <v>0</v>
      </c>
      <c r="AS293" t="s">
        <v>6</v>
      </c>
      <c r="AT293">
        <v>0.2</v>
      </c>
      <c r="AU293" t="s">
        <v>6</v>
      </c>
      <c r="AV293">
        <v>0</v>
      </c>
      <c r="AW293">
        <v>2</v>
      </c>
      <c r="AX293">
        <v>16688253</v>
      </c>
      <c r="AY293">
        <v>1</v>
      </c>
      <c r="AZ293">
        <v>0</v>
      </c>
      <c r="BA293">
        <v>272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CX293">
        <f>Y293*Source!I133</f>
        <v>3.6200000000000004E-3</v>
      </c>
      <c r="CY293">
        <f t="shared" si="9"/>
        <v>12.98</v>
      </c>
      <c r="CZ293">
        <f t="shared" si="10"/>
        <v>1.82</v>
      </c>
      <c r="DA293">
        <f t="shared" si="11"/>
        <v>7.13</v>
      </c>
      <c r="DB293">
        <v>0</v>
      </c>
    </row>
    <row r="294" spans="1:106" x14ac:dyDescent="0.2">
      <c r="A294">
        <f>ROW(Source!A133)</f>
        <v>133</v>
      </c>
      <c r="B294">
        <v>16687824</v>
      </c>
      <c r="C294">
        <v>16688247</v>
      </c>
      <c r="D294">
        <v>15197676</v>
      </c>
      <c r="E294">
        <v>1</v>
      </c>
      <c r="F294">
        <v>1</v>
      </c>
      <c r="G294">
        <v>1</v>
      </c>
      <c r="H294">
        <v>3</v>
      </c>
      <c r="I294" t="s">
        <v>224</v>
      </c>
      <c r="J294" t="s">
        <v>226</v>
      </c>
      <c r="K294" t="s">
        <v>225</v>
      </c>
      <c r="L294">
        <v>1327</v>
      </c>
      <c r="N294">
        <v>1005</v>
      </c>
      <c r="O294" t="s">
        <v>150</v>
      </c>
      <c r="P294" t="s">
        <v>150</v>
      </c>
      <c r="Q294">
        <v>1</v>
      </c>
      <c r="W294">
        <v>0</v>
      </c>
      <c r="X294">
        <v>-724546537</v>
      </c>
      <c r="Y294">
        <v>105</v>
      </c>
      <c r="AA294">
        <v>421.81</v>
      </c>
      <c r="AB294">
        <v>0</v>
      </c>
      <c r="AC294">
        <v>0</v>
      </c>
      <c r="AD294">
        <v>0</v>
      </c>
      <c r="AE294">
        <v>59.16</v>
      </c>
      <c r="AF294">
        <v>0</v>
      </c>
      <c r="AG294">
        <v>0</v>
      </c>
      <c r="AH294">
        <v>0</v>
      </c>
      <c r="AI294">
        <v>7.13</v>
      </c>
      <c r="AJ294">
        <v>1</v>
      </c>
      <c r="AK294">
        <v>1</v>
      </c>
      <c r="AL294">
        <v>1</v>
      </c>
      <c r="AN294">
        <v>0</v>
      </c>
      <c r="AO294">
        <v>0</v>
      </c>
      <c r="AP294">
        <v>0</v>
      </c>
      <c r="AQ294">
        <v>0</v>
      </c>
      <c r="AR294">
        <v>0</v>
      </c>
      <c r="AS294" t="s">
        <v>6</v>
      </c>
      <c r="AT294">
        <v>105</v>
      </c>
      <c r="AU294" t="s">
        <v>6</v>
      </c>
      <c r="AV294">
        <v>0</v>
      </c>
      <c r="AW294">
        <v>1</v>
      </c>
      <c r="AX294">
        <v>-1</v>
      </c>
      <c r="AY294">
        <v>0</v>
      </c>
      <c r="AZ294">
        <v>0</v>
      </c>
      <c r="BA294" t="s">
        <v>6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CX294">
        <f>Y294*Source!I133</f>
        <v>1.9005000000000001</v>
      </c>
      <c r="CY294">
        <f t="shared" si="9"/>
        <v>421.81</v>
      </c>
      <c r="CZ294">
        <f t="shared" si="10"/>
        <v>59.16</v>
      </c>
      <c r="DA294">
        <f t="shared" si="11"/>
        <v>7.13</v>
      </c>
      <c r="DB294">
        <v>0</v>
      </c>
    </row>
    <row r="295" spans="1:106" x14ac:dyDescent="0.2">
      <c r="A295">
        <f>ROW(Source!A133)</f>
        <v>133</v>
      </c>
      <c r="B295">
        <v>16687824</v>
      </c>
      <c r="C295">
        <v>16688247</v>
      </c>
      <c r="D295">
        <v>15202512</v>
      </c>
      <c r="E295">
        <v>1</v>
      </c>
      <c r="F295">
        <v>1</v>
      </c>
      <c r="G295">
        <v>1</v>
      </c>
      <c r="H295">
        <v>3</v>
      </c>
      <c r="I295" t="s">
        <v>233</v>
      </c>
      <c r="J295" t="s">
        <v>235</v>
      </c>
      <c r="K295" t="s">
        <v>234</v>
      </c>
      <c r="L295">
        <v>1346</v>
      </c>
      <c r="N295">
        <v>1009</v>
      </c>
      <c r="O295" t="s">
        <v>51</v>
      </c>
      <c r="P295" t="s">
        <v>51</v>
      </c>
      <c r="Q295">
        <v>1</v>
      </c>
      <c r="W295">
        <v>0</v>
      </c>
      <c r="X295">
        <v>-1130225270</v>
      </c>
      <c r="Y295">
        <v>30</v>
      </c>
      <c r="AA295">
        <v>307.3</v>
      </c>
      <c r="AB295">
        <v>0</v>
      </c>
      <c r="AC295">
        <v>0</v>
      </c>
      <c r="AD295">
        <v>0</v>
      </c>
      <c r="AE295">
        <v>43.1</v>
      </c>
      <c r="AF295">
        <v>0</v>
      </c>
      <c r="AG295">
        <v>0</v>
      </c>
      <c r="AH295">
        <v>0</v>
      </c>
      <c r="AI295">
        <v>7.13</v>
      </c>
      <c r="AJ295">
        <v>1</v>
      </c>
      <c r="AK295">
        <v>1</v>
      </c>
      <c r="AL295">
        <v>1</v>
      </c>
      <c r="AN295">
        <v>0</v>
      </c>
      <c r="AO295">
        <v>0</v>
      </c>
      <c r="AP295">
        <v>0</v>
      </c>
      <c r="AQ295">
        <v>0</v>
      </c>
      <c r="AR295">
        <v>0</v>
      </c>
      <c r="AS295" t="s">
        <v>6</v>
      </c>
      <c r="AT295">
        <v>30</v>
      </c>
      <c r="AU295" t="s">
        <v>6</v>
      </c>
      <c r="AV295">
        <v>0</v>
      </c>
      <c r="AW295">
        <v>1</v>
      </c>
      <c r="AX295">
        <v>-1</v>
      </c>
      <c r="AY295">
        <v>0</v>
      </c>
      <c r="AZ295">
        <v>0</v>
      </c>
      <c r="BA295" t="s">
        <v>6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CX295">
        <f>Y295*Source!I133</f>
        <v>0.54300000000000004</v>
      </c>
      <c r="CY295">
        <f t="shared" si="9"/>
        <v>307.3</v>
      </c>
      <c r="CZ295">
        <f t="shared" si="10"/>
        <v>43.1</v>
      </c>
      <c r="DA295">
        <f t="shared" si="11"/>
        <v>7.13</v>
      </c>
      <c r="DB295">
        <v>0</v>
      </c>
    </row>
    <row r="296" spans="1:106" x14ac:dyDescent="0.2">
      <c r="A296">
        <f>ROW(Source!A133)</f>
        <v>133</v>
      </c>
      <c r="B296">
        <v>16687824</v>
      </c>
      <c r="C296">
        <v>16688247</v>
      </c>
      <c r="D296">
        <v>15162932</v>
      </c>
      <c r="E296">
        <v>17</v>
      </c>
      <c r="F296">
        <v>1</v>
      </c>
      <c r="G296">
        <v>1</v>
      </c>
      <c r="H296">
        <v>3</v>
      </c>
      <c r="I296" t="s">
        <v>228</v>
      </c>
      <c r="J296" t="s">
        <v>6</v>
      </c>
      <c r="K296" t="s">
        <v>229</v>
      </c>
      <c r="L296">
        <v>1346</v>
      </c>
      <c r="N296">
        <v>1009</v>
      </c>
      <c r="O296" t="s">
        <v>51</v>
      </c>
      <c r="P296" t="s">
        <v>51</v>
      </c>
      <c r="Q296">
        <v>1</v>
      </c>
      <c r="W296">
        <v>0</v>
      </c>
      <c r="X296">
        <v>-1516100259</v>
      </c>
      <c r="Y296">
        <v>30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7.13</v>
      </c>
      <c r="AJ296">
        <v>1</v>
      </c>
      <c r="AK296">
        <v>1</v>
      </c>
      <c r="AL296">
        <v>1</v>
      </c>
      <c r="AN296">
        <v>0</v>
      </c>
      <c r="AO296">
        <v>0</v>
      </c>
      <c r="AP296">
        <v>0</v>
      </c>
      <c r="AQ296">
        <v>0</v>
      </c>
      <c r="AR296">
        <v>0</v>
      </c>
      <c r="AS296" t="s">
        <v>6</v>
      </c>
      <c r="AT296">
        <v>30</v>
      </c>
      <c r="AU296" t="s">
        <v>6</v>
      </c>
      <c r="AV296">
        <v>0</v>
      </c>
      <c r="AW296">
        <v>2</v>
      </c>
      <c r="AX296">
        <v>16688254</v>
      </c>
      <c r="AY296">
        <v>1</v>
      </c>
      <c r="AZ296">
        <v>0</v>
      </c>
      <c r="BA296">
        <v>273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CX296">
        <f>Y296*Source!I133</f>
        <v>0.54300000000000004</v>
      </c>
      <c r="CY296">
        <f t="shared" si="9"/>
        <v>0</v>
      </c>
      <c r="CZ296">
        <f t="shared" si="10"/>
        <v>0</v>
      </c>
      <c r="DA296">
        <f t="shared" si="11"/>
        <v>7.13</v>
      </c>
      <c r="DB296">
        <v>0</v>
      </c>
    </row>
    <row r="297" spans="1:106" x14ac:dyDescent="0.2">
      <c r="A297">
        <f>ROW(Source!A133)</f>
        <v>133</v>
      </c>
      <c r="B297">
        <v>16687824</v>
      </c>
      <c r="C297">
        <v>16688247</v>
      </c>
      <c r="D297">
        <v>15203211</v>
      </c>
      <c r="E297">
        <v>1</v>
      </c>
      <c r="F297">
        <v>1</v>
      </c>
      <c r="G297">
        <v>1</v>
      </c>
      <c r="H297">
        <v>3</v>
      </c>
      <c r="I297" t="s">
        <v>49</v>
      </c>
      <c r="J297" t="s">
        <v>52</v>
      </c>
      <c r="K297" t="s">
        <v>50</v>
      </c>
      <c r="L297">
        <v>1346</v>
      </c>
      <c r="N297">
        <v>1009</v>
      </c>
      <c r="O297" t="s">
        <v>51</v>
      </c>
      <c r="P297" t="s">
        <v>51</v>
      </c>
      <c r="Q297">
        <v>1</v>
      </c>
      <c r="W297">
        <v>0</v>
      </c>
      <c r="X297">
        <v>1453462043</v>
      </c>
      <c r="Y297">
        <v>8.8950279999999999</v>
      </c>
      <c r="AA297">
        <v>107.59</v>
      </c>
      <c r="AB297">
        <v>0</v>
      </c>
      <c r="AC297">
        <v>0</v>
      </c>
      <c r="AD297">
        <v>0</v>
      </c>
      <c r="AE297">
        <v>15.09</v>
      </c>
      <c r="AF297">
        <v>0</v>
      </c>
      <c r="AG297">
        <v>0</v>
      </c>
      <c r="AH297">
        <v>0</v>
      </c>
      <c r="AI297">
        <v>7.13</v>
      </c>
      <c r="AJ297">
        <v>1</v>
      </c>
      <c r="AK297">
        <v>1</v>
      </c>
      <c r="AL297">
        <v>1</v>
      </c>
      <c r="AN297">
        <v>0</v>
      </c>
      <c r="AO297">
        <v>0</v>
      </c>
      <c r="AP297">
        <v>0</v>
      </c>
      <c r="AQ297">
        <v>0</v>
      </c>
      <c r="AR297">
        <v>0</v>
      </c>
      <c r="AS297" t="s">
        <v>6</v>
      </c>
      <c r="AT297">
        <v>8.8950279999999999</v>
      </c>
      <c r="AU297" t="s">
        <v>6</v>
      </c>
      <c r="AV297">
        <v>0</v>
      </c>
      <c r="AW297">
        <v>1</v>
      </c>
      <c r="AX297">
        <v>-1</v>
      </c>
      <c r="AY297">
        <v>0</v>
      </c>
      <c r="AZ297">
        <v>0</v>
      </c>
      <c r="BA297" t="s">
        <v>6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CX297">
        <f>Y297*Source!I133</f>
        <v>0.16100000680000001</v>
      </c>
      <c r="CY297">
        <f t="shared" si="9"/>
        <v>107.59</v>
      </c>
      <c r="CZ297">
        <f t="shared" si="10"/>
        <v>15.09</v>
      </c>
      <c r="DA297">
        <f t="shared" si="11"/>
        <v>7.13</v>
      </c>
      <c r="DB297">
        <v>0</v>
      </c>
    </row>
    <row r="298" spans="1:106" x14ac:dyDescent="0.2">
      <c r="A298">
        <f>ROW(Source!A133)</f>
        <v>133</v>
      </c>
      <c r="B298">
        <v>16687824</v>
      </c>
      <c r="C298">
        <v>16688247</v>
      </c>
      <c r="D298">
        <v>15162572</v>
      </c>
      <c r="E298">
        <v>17</v>
      </c>
      <c r="F298">
        <v>1</v>
      </c>
      <c r="G298">
        <v>1</v>
      </c>
      <c r="H298">
        <v>3</v>
      </c>
      <c r="I298" t="s">
        <v>159</v>
      </c>
      <c r="J298" t="s">
        <v>6</v>
      </c>
      <c r="K298" t="s">
        <v>160</v>
      </c>
      <c r="L298">
        <v>1348</v>
      </c>
      <c r="N298">
        <v>1009</v>
      </c>
      <c r="O298" t="s">
        <v>46</v>
      </c>
      <c r="P298" t="s">
        <v>46</v>
      </c>
      <c r="Q298">
        <v>1000</v>
      </c>
      <c r="W298">
        <v>0</v>
      </c>
      <c r="X298">
        <v>-1212923053</v>
      </c>
      <c r="Y298">
        <v>8.8999999999999999E-3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7.13</v>
      </c>
      <c r="AJ298">
        <v>1</v>
      </c>
      <c r="AK298">
        <v>1</v>
      </c>
      <c r="AL298">
        <v>1</v>
      </c>
      <c r="AN298">
        <v>0</v>
      </c>
      <c r="AO298">
        <v>0</v>
      </c>
      <c r="AP298">
        <v>0</v>
      </c>
      <c r="AQ298">
        <v>0</v>
      </c>
      <c r="AR298">
        <v>0</v>
      </c>
      <c r="AS298" t="s">
        <v>6</v>
      </c>
      <c r="AT298">
        <v>8.8999999999999999E-3</v>
      </c>
      <c r="AU298" t="s">
        <v>6</v>
      </c>
      <c r="AV298">
        <v>0</v>
      </c>
      <c r="AW298">
        <v>2</v>
      </c>
      <c r="AX298">
        <v>16688255</v>
      </c>
      <c r="AY298">
        <v>1</v>
      </c>
      <c r="AZ298">
        <v>0</v>
      </c>
      <c r="BA298">
        <v>274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CX298">
        <f>Y298*Source!I133</f>
        <v>1.6109000000000002E-4</v>
      </c>
      <c r="CY298">
        <f t="shared" si="9"/>
        <v>0</v>
      </c>
      <c r="CZ298">
        <f t="shared" si="10"/>
        <v>0</v>
      </c>
      <c r="DA298">
        <f t="shared" si="11"/>
        <v>7.13</v>
      </c>
      <c r="DB298">
        <v>0</v>
      </c>
    </row>
    <row r="299" spans="1:106" x14ac:dyDescent="0.2">
      <c r="A299">
        <f>ROW(Source!A180)</f>
        <v>180</v>
      </c>
      <c r="B299">
        <v>16687810</v>
      </c>
      <c r="C299">
        <v>16688321</v>
      </c>
      <c r="D299">
        <v>15430517</v>
      </c>
      <c r="E299">
        <v>1</v>
      </c>
      <c r="F299">
        <v>1</v>
      </c>
      <c r="G299">
        <v>1</v>
      </c>
      <c r="H299">
        <v>1</v>
      </c>
      <c r="I299" t="s">
        <v>475</v>
      </c>
      <c r="J299" t="s">
        <v>6</v>
      </c>
      <c r="K299" t="s">
        <v>476</v>
      </c>
      <c r="L299">
        <v>1191</v>
      </c>
      <c r="N299">
        <v>1013</v>
      </c>
      <c r="O299" t="s">
        <v>466</v>
      </c>
      <c r="P299" t="s">
        <v>466</v>
      </c>
      <c r="Q299">
        <v>1</v>
      </c>
      <c r="W299">
        <v>0</v>
      </c>
      <c r="X299">
        <v>735429535</v>
      </c>
      <c r="Y299">
        <v>2.54</v>
      </c>
      <c r="AA299">
        <v>0</v>
      </c>
      <c r="AB299">
        <v>0</v>
      </c>
      <c r="AC299">
        <v>0</v>
      </c>
      <c r="AD299">
        <v>7.8</v>
      </c>
      <c r="AE299">
        <v>0</v>
      </c>
      <c r="AF299">
        <v>0</v>
      </c>
      <c r="AG299">
        <v>0</v>
      </c>
      <c r="AH299">
        <v>7.8</v>
      </c>
      <c r="AI299">
        <v>1</v>
      </c>
      <c r="AJ299">
        <v>1</v>
      </c>
      <c r="AK299">
        <v>1</v>
      </c>
      <c r="AL299">
        <v>1</v>
      </c>
      <c r="AN299">
        <v>0</v>
      </c>
      <c r="AO299">
        <v>1</v>
      </c>
      <c r="AP299">
        <v>0</v>
      </c>
      <c r="AQ299">
        <v>0</v>
      </c>
      <c r="AR299">
        <v>0</v>
      </c>
      <c r="AS299" t="s">
        <v>6</v>
      </c>
      <c r="AT299">
        <v>2.54</v>
      </c>
      <c r="AU299" t="s">
        <v>6</v>
      </c>
      <c r="AV299">
        <v>1</v>
      </c>
      <c r="AW299">
        <v>2</v>
      </c>
      <c r="AX299">
        <v>16688322</v>
      </c>
      <c r="AY299">
        <v>1</v>
      </c>
      <c r="AZ299">
        <v>0</v>
      </c>
      <c r="BA299">
        <v>275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CX299">
        <f>Y299*Source!I180</f>
        <v>5.0800000000000005E-2</v>
      </c>
      <c r="CY299">
        <f>AD299</f>
        <v>7.8</v>
      </c>
      <c r="CZ299">
        <f>AH299</f>
        <v>7.8</v>
      </c>
      <c r="DA299">
        <f>AL299</f>
        <v>1</v>
      </c>
      <c r="DB299">
        <v>0</v>
      </c>
    </row>
    <row r="300" spans="1:106" x14ac:dyDescent="0.2">
      <c r="A300">
        <f>ROW(Source!A180)</f>
        <v>180</v>
      </c>
      <c r="B300">
        <v>16687810</v>
      </c>
      <c r="C300">
        <v>16688321</v>
      </c>
      <c r="D300">
        <v>15164566</v>
      </c>
      <c r="E300">
        <v>17</v>
      </c>
      <c r="F300">
        <v>1</v>
      </c>
      <c r="G300">
        <v>1</v>
      </c>
      <c r="H300">
        <v>3</v>
      </c>
      <c r="I300" t="s">
        <v>296</v>
      </c>
      <c r="J300" t="s">
        <v>6</v>
      </c>
      <c r="K300" t="s">
        <v>297</v>
      </c>
      <c r="L300">
        <v>1348</v>
      </c>
      <c r="N300">
        <v>1009</v>
      </c>
      <c r="O300" t="s">
        <v>46</v>
      </c>
      <c r="P300" t="s">
        <v>46</v>
      </c>
      <c r="Q300">
        <v>1000</v>
      </c>
      <c r="W300">
        <v>0</v>
      </c>
      <c r="X300">
        <v>-179832266</v>
      </c>
      <c r="Y300">
        <v>4.0000000000000001E-3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1</v>
      </c>
      <c r="AJ300">
        <v>1</v>
      </c>
      <c r="AK300">
        <v>1</v>
      </c>
      <c r="AL300">
        <v>1</v>
      </c>
      <c r="AN300">
        <v>0</v>
      </c>
      <c r="AO300">
        <v>0</v>
      </c>
      <c r="AP300">
        <v>0</v>
      </c>
      <c r="AQ300">
        <v>0</v>
      </c>
      <c r="AR300">
        <v>0</v>
      </c>
      <c r="AS300" t="s">
        <v>6</v>
      </c>
      <c r="AT300">
        <v>4.0000000000000001E-3</v>
      </c>
      <c r="AU300" t="s">
        <v>6</v>
      </c>
      <c r="AV300">
        <v>0</v>
      </c>
      <c r="AW300">
        <v>2</v>
      </c>
      <c r="AX300">
        <v>16688323</v>
      </c>
      <c r="AY300">
        <v>1</v>
      </c>
      <c r="AZ300">
        <v>0</v>
      </c>
      <c r="BA300">
        <v>276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CX300">
        <f>Y300*Source!I180</f>
        <v>8.0000000000000007E-5</v>
      </c>
      <c r="CY300">
        <f>AA300</f>
        <v>0</v>
      </c>
      <c r="CZ300">
        <f>AE300</f>
        <v>0</v>
      </c>
      <c r="DA300">
        <f>AI300</f>
        <v>1</v>
      </c>
      <c r="DB300">
        <v>0</v>
      </c>
    </row>
    <row r="301" spans="1:106" x14ac:dyDescent="0.2">
      <c r="A301">
        <f>ROW(Source!A181)</f>
        <v>181</v>
      </c>
      <c r="B301">
        <v>16687824</v>
      </c>
      <c r="C301">
        <v>16688321</v>
      </c>
      <c r="D301">
        <v>15430517</v>
      </c>
      <c r="E301">
        <v>1</v>
      </c>
      <c r="F301">
        <v>1</v>
      </c>
      <c r="G301">
        <v>1</v>
      </c>
      <c r="H301">
        <v>1</v>
      </c>
      <c r="I301" t="s">
        <v>475</v>
      </c>
      <c r="J301" t="s">
        <v>6</v>
      </c>
      <c r="K301" t="s">
        <v>476</v>
      </c>
      <c r="L301">
        <v>1191</v>
      </c>
      <c r="N301">
        <v>1013</v>
      </c>
      <c r="O301" t="s">
        <v>466</v>
      </c>
      <c r="P301" t="s">
        <v>466</v>
      </c>
      <c r="Q301">
        <v>1</v>
      </c>
      <c r="W301">
        <v>0</v>
      </c>
      <c r="X301">
        <v>735429535</v>
      </c>
      <c r="Y301">
        <v>2.54</v>
      </c>
      <c r="AA301">
        <v>0</v>
      </c>
      <c r="AB301">
        <v>0</v>
      </c>
      <c r="AC301">
        <v>0</v>
      </c>
      <c r="AD301">
        <v>55.61</v>
      </c>
      <c r="AE301">
        <v>0</v>
      </c>
      <c r="AF301">
        <v>0</v>
      </c>
      <c r="AG301">
        <v>0</v>
      </c>
      <c r="AH301">
        <v>7.8</v>
      </c>
      <c r="AI301">
        <v>1</v>
      </c>
      <c r="AJ301">
        <v>1</v>
      </c>
      <c r="AK301">
        <v>1</v>
      </c>
      <c r="AL301">
        <v>7.13</v>
      </c>
      <c r="AN301">
        <v>0</v>
      </c>
      <c r="AO301">
        <v>1</v>
      </c>
      <c r="AP301">
        <v>0</v>
      </c>
      <c r="AQ301">
        <v>0</v>
      </c>
      <c r="AR301">
        <v>0</v>
      </c>
      <c r="AS301" t="s">
        <v>6</v>
      </c>
      <c r="AT301">
        <v>2.54</v>
      </c>
      <c r="AU301" t="s">
        <v>6</v>
      </c>
      <c r="AV301">
        <v>1</v>
      </c>
      <c r="AW301">
        <v>2</v>
      </c>
      <c r="AX301">
        <v>16688322</v>
      </c>
      <c r="AY301">
        <v>1</v>
      </c>
      <c r="AZ301">
        <v>0</v>
      </c>
      <c r="BA301">
        <v>277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CX301">
        <f>Y301*Source!I181</f>
        <v>5.0800000000000005E-2</v>
      </c>
      <c r="CY301">
        <f>AD301</f>
        <v>55.61</v>
      </c>
      <c r="CZ301">
        <f>AH301</f>
        <v>7.8</v>
      </c>
      <c r="DA301">
        <f>AL301</f>
        <v>7.13</v>
      </c>
      <c r="DB301">
        <v>0</v>
      </c>
    </row>
    <row r="302" spans="1:106" x14ac:dyDescent="0.2">
      <c r="A302">
        <f>ROW(Source!A181)</f>
        <v>181</v>
      </c>
      <c r="B302">
        <v>16687824</v>
      </c>
      <c r="C302">
        <v>16688321</v>
      </c>
      <c r="D302">
        <v>15164566</v>
      </c>
      <c r="E302">
        <v>17</v>
      </c>
      <c r="F302">
        <v>1</v>
      </c>
      <c r="G302">
        <v>1</v>
      </c>
      <c r="H302">
        <v>3</v>
      </c>
      <c r="I302" t="s">
        <v>296</v>
      </c>
      <c r="J302" t="s">
        <v>6</v>
      </c>
      <c r="K302" t="s">
        <v>297</v>
      </c>
      <c r="L302">
        <v>1348</v>
      </c>
      <c r="N302">
        <v>1009</v>
      </c>
      <c r="O302" t="s">
        <v>46</v>
      </c>
      <c r="P302" t="s">
        <v>46</v>
      </c>
      <c r="Q302">
        <v>1000</v>
      </c>
      <c r="W302">
        <v>0</v>
      </c>
      <c r="X302">
        <v>-179832266</v>
      </c>
      <c r="Y302">
        <v>4.0000000000000001E-3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7.13</v>
      </c>
      <c r="AJ302">
        <v>1</v>
      </c>
      <c r="AK302">
        <v>1</v>
      </c>
      <c r="AL302">
        <v>1</v>
      </c>
      <c r="AN302">
        <v>0</v>
      </c>
      <c r="AO302">
        <v>0</v>
      </c>
      <c r="AP302">
        <v>0</v>
      </c>
      <c r="AQ302">
        <v>0</v>
      </c>
      <c r="AR302">
        <v>0</v>
      </c>
      <c r="AS302" t="s">
        <v>6</v>
      </c>
      <c r="AT302">
        <v>4.0000000000000001E-3</v>
      </c>
      <c r="AU302" t="s">
        <v>6</v>
      </c>
      <c r="AV302">
        <v>0</v>
      </c>
      <c r="AW302">
        <v>2</v>
      </c>
      <c r="AX302">
        <v>16688323</v>
      </c>
      <c r="AY302">
        <v>1</v>
      </c>
      <c r="AZ302">
        <v>0</v>
      </c>
      <c r="BA302">
        <v>278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CX302">
        <f>Y302*Source!I181</f>
        <v>8.0000000000000007E-5</v>
      </c>
      <c r="CY302">
        <f>AA302</f>
        <v>0</v>
      </c>
      <c r="CZ302">
        <f>AE302</f>
        <v>0</v>
      </c>
      <c r="DA302">
        <f>AI302</f>
        <v>7.13</v>
      </c>
      <c r="DB302">
        <v>0</v>
      </c>
    </row>
    <row r="303" spans="1:106" x14ac:dyDescent="0.2">
      <c r="A303">
        <f>ROW(Source!A184)</f>
        <v>184</v>
      </c>
      <c r="B303">
        <v>16687810</v>
      </c>
      <c r="C303">
        <v>16688325</v>
      </c>
      <c r="D303">
        <v>15430517</v>
      </c>
      <c r="E303">
        <v>1</v>
      </c>
      <c r="F303">
        <v>1</v>
      </c>
      <c r="G303">
        <v>1</v>
      </c>
      <c r="H303">
        <v>1</v>
      </c>
      <c r="I303" t="s">
        <v>475</v>
      </c>
      <c r="J303" t="s">
        <v>6</v>
      </c>
      <c r="K303" t="s">
        <v>476</v>
      </c>
      <c r="L303">
        <v>1191</v>
      </c>
      <c r="N303">
        <v>1013</v>
      </c>
      <c r="O303" t="s">
        <v>466</v>
      </c>
      <c r="P303" t="s">
        <v>466</v>
      </c>
      <c r="Q303">
        <v>1</v>
      </c>
      <c r="W303">
        <v>0</v>
      </c>
      <c r="X303">
        <v>735429535</v>
      </c>
      <c r="Y303">
        <v>6.32</v>
      </c>
      <c r="AA303">
        <v>0</v>
      </c>
      <c r="AB303">
        <v>0</v>
      </c>
      <c r="AC303">
        <v>0</v>
      </c>
      <c r="AD303">
        <v>7.8</v>
      </c>
      <c r="AE303">
        <v>0</v>
      </c>
      <c r="AF303">
        <v>0</v>
      </c>
      <c r="AG303">
        <v>0</v>
      </c>
      <c r="AH303">
        <v>7.8</v>
      </c>
      <c r="AI303">
        <v>1</v>
      </c>
      <c r="AJ303">
        <v>1</v>
      </c>
      <c r="AK303">
        <v>1</v>
      </c>
      <c r="AL303">
        <v>1</v>
      </c>
      <c r="AN303">
        <v>0</v>
      </c>
      <c r="AO303">
        <v>1</v>
      </c>
      <c r="AP303">
        <v>0</v>
      </c>
      <c r="AQ303">
        <v>0</v>
      </c>
      <c r="AR303">
        <v>0</v>
      </c>
      <c r="AS303" t="s">
        <v>6</v>
      </c>
      <c r="AT303">
        <v>6.32</v>
      </c>
      <c r="AU303" t="s">
        <v>6</v>
      </c>
      <c r="AV303">
        <v>1</v>
      </c>
      <c r="AW303">
        <v>2</v>
      </c>
      <c r="AX303">
        <v>16688326</v>
      </c>
      <c r="AY303">
        <v>1</v>
      </c>
      <c r="AZ303">
        <v>0</v>
      </c>
      <c r="BA303">
        <v>279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CX303">
        <f>Y303*Source!I184</f>
        <v>0.12640000000000001</v>
      </c>
      <c r="CY303">
        <f>AD303</f>
        <v>7.8</v>
      </c>
      <c r="CZ303">
        <f>AH303</f>
        <v>7.8</v>
      </c>
      <c r="DA303">
        <f>AL303</f>
        <v>1</v>
      </c>
      <c r="DB303">
        <v>0</v>
      </c>
    </row>
    <row r="304" spans="1:106" x14ac:dyDescent="0.2">
      <c r="A304">
        <f>ROW(Source!A184)</f>
        <v>184</v>
      </c>
      <c r="B304">
        <v>16687810</v>
      </c>
      <c r="C304">
        <v>16688325</v>
      </c>
      <c r="D304">
        <v>15430395</v>
      </c>
      <c r="E304">
        <v>1</v>
      </c>
      <c r="F304">
        <v>1</v>
      </c>
      <c r="G304">
        <v>1</v>
      </c>
      <c r="H304">
        <v>1</v>
      </c>
      <c r="I304" t="s">
        <v>467</v>
      </c>
      <c r="J304" t="s">
        <v>6</v>
      </c>
      <c r="K304" t="s">
        <v>468</v>
      </c>
      <c r="L304">
        <v>1191</v>
      </c>
      <c r="N304">
        <v>1013</v>
      </c>
      <c r="O304" t="s">
        <v>466</v>
      </c>
      <c r="P304" t="s">
        <v>466</v>
      </c>
      <c r="Q304">
        <v>1</v>
      </c>
      <c r="W304">
        <v>0</v>
      </c>
      <c r="X304">
        <v>-1417349443</v>
      </c>
      <c r="Y304">
        <v>0.03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1</v>
      </c>
      <c r="AJ304">
        <v>1</v>
      </c>
      <c r="AK304">
        <v>1</v>
      </c>
      <c r="AL304">
        <v>1</v>
      </c>
      <c r="AN304">
        <v>0</v>
      </c>
      <c r="AO304">
        <v>1</v>
      </c>
      <c r="AP304">
        <v>0</v>
      </c>
      <c r="AQ304">
        <v>0</v>
      </c>
      <c r="AR304">
        <v>0</v>
      </c>
      <c r="AS304" t="s">
        <v>6</v>
      </c>
      <c r="AT304">
        <v>0.03</v>
      </c>
      <c r="AU304" t="s">
        <v>6</v>
      </c>
      <c r="AV304">
        <v>2</v>
      </c>
      <c r="AW304">
        <v>2</v>
      </c>
      <c r="AX304">
        <v>16688327</v>
      </c>
      <c r="AY304">
        <v>1</v>
      </c>
      <c r="AZ304">
        <v>0</v>
      </c>
      <c r="BA304">
        <v>280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CX304">
        <f>Y304*Source!I184</f>
        <v>5.9999999999999995E-4</v>
      </c>
      <c r="CY304">
        <f>AD304</f>
        <v>0</v>
      </c>
      <c r="CZ304">
        <f>AH304</f>
        <v>0</v>
      </c>
      <c r="DA304">
        <f>AL304</f>
        <v>1</v>
      </c>
      <c r="DB304">
        <v>0</v>
      </c>
    </row>
    <row r="305" spans="1:106" x14ac:dyDescent="0.2">
      <c r="A305">
        <f>ROW(Source!A184)</f>
        <v>184</v>
      </c>
      <c r="B305">
        <v>16687810</v>
      </c>
      <c r="C305">
        <v>16688325</v>
      </c>
      <c r="D305">
        <v>15247974</v>
      </c>
      <c r="E305">
        <v>1</v>
      </c>
      <c r="F305">
        <v>1</v>
      </c>
      <c r="G305">
        <v>1</v>
      </c>
      <c r="H305">
        <v>2</v>
      </c>
      <c r="I305" t="s">
        <v>469</v>
      </c>
      <c r="J305" t="s">
        <v>470</v>
      </c>
      <c r="K305" t="s">
        <v>471</v>
      </c>
      <c r="L305">
        <v>1368</v>
      </c>
      <c r="N305">
        <v>1011</v>
      </c>
      <c r="O305" t="s">
        <v>472</v>
      </c>
      <c r="P305" t="s">
        <v>472</v>
      </c>
      <c r="Q305">
        <v>1</v>
      </c>
      <c r="W305">
        <v>0</v>
      </c>
      <c r="X305">
        <v>1188625873</v>
      </c>
      <c r="Y305">
        <v>0.03</v>
      </c>
      <c r="AA305">
        <v>0</v>
      </c>
      <c r="AB305">
        <v>31.26</v>
      </c>
      <c r="AC305">
        <v>13.5</v>
      </c>
      <c r="AD305">
        <v>0</v>
      </c>
      <c r="AE305">
        <v>0</v>
      </c>
      <c r="AF305">
        <v>31.26</v>
      </c>
      <c r="AG305">
        <v>13.5</v>
      </c>
      <c r="AH305">
        <v>0</v>
      </c>
      <c r="AI305">
        <v>1</v>
      </c>
      <c r="AJ305">
        <v>1</v>
      </c>
      <c r="AK305">
        <v>1</v>
      </c>
      <c r="AL305">
        <v>1</v>
      </c>
      <c r="AN305">
        <v>0</v>
      </c>
      <c r="AO305">
        <v>1</v>
      </c>
      <c r="AP305">
        <v>0</v>
      </c>
      <c r="AQ305">
        <v>0</v>
      </c>
      <c r="AR305">
        <v>0</v>
      </c>
      <c r="AS305" t="s">
        <v>6</v>
      </c>
      <c r="AT305">
        <v>0.03</v>
      </c>
      <c r="AU305" t="s">
        <v>6</v>
      </c>
      <c r="AV305">
        <v>0</v>
      </c>
      <c r="AW305">
        <v>2</v>
      </c>
      <c r="AX305">
        <v>16688328</v>
      </c>
      <c r="AY305">
        <v>1</v>
      </c>
      <c r="AZ305">
        <v>0</v>
      </c>
      <c r="BA305">
        <v>281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CX305">
        <f>Y305*Source!I184</f>
        <v>5.9999999999999995E-4</v>
      </c>
      <c r="CY305">
        <f>AB305</f>
        <v>31.26</v>
      </c>
      <c r="CZ305">
        <f>AF305</f>
        <v>31.26</v>
      </c>
      <c r="DA305">
        <f>AJ305</f>
        <v>1</v>
      </c>
      <c r="DB305">
        <v>0</v>
      </c>
    </row>
    <row r="306" spans="1:106" x14ac:dyDescent="0.2">
      <c r="A306">
        <f>ROW(Source!A185)</f>
        <v>185</v>
      </c>
      <c r="B306">
        <v>16687824</v>
      </c>
      <c r="C306">
        <v>16688325</v>
      </c>
      <c r="D306">
        <v>15430517</v>
      </c>
      <c r="E306">
        <v>1</v>
      </c>
      <c r="F306">
        <v>1</v>
      </c>
      <c r="G306">
        <v>1</v>
      </c>
      <c r="H306">
        <v>1</v>
      </c>
      <c r="I306" t="s">
        <v>475</v>
      </c>
      <c r="J306" t="s">
        <v>6</v>
      </c>
      <c r="K306" t="s">
        <v>476</v>
      </c>
      <c r="L306">
        <v>1191</v>
      </c>
      <c r="N306">
        <v>1013</v>
      </c>
      <c r="O306" t="s">
        <v>466</v>
      </c>
      <c r="P306" t="s">
        <v>466</v>
      </c>
      <c r="Q306">
        <v>1</v>
      </c>
      <c r="W306">
        <v>0</v>
      </c>
      <c r="X306">
        <v>735429535</v>
      </c>
      <c r="Y306">
        <v>6.32</v>
      </c>
      <c r="AA306">
        <v>0</v>
      </c>
      <c r="AB306">
        <v>0</v>
      </c>
      <c r="AC306">
        <v>0</v>
      </c>
      <c r="AD306">
        <v>55.61</v>
      </c>
      <c r="AE306">
        <v>0</v>
      </c>
      <c r="AF306">
        <v>0</v>
      </c>
      <c r="AG306">
        <v>0</v>
      </c>
      <c r="AH306">
        <v>7.8</v>
      </c>
      <c r="AI306">
        <v>1</v>
      </c>
      <c r="AJ306">
        <v>1</v>
      </c>
      <c r="AK306">
        <v>1</v>
      </c>
      <c r="AL306">
        <v>7.13</v>
      </c>
      <c r="AN306">
        <v>0</v>
      </c>
      <c r="AO306">
        <v>1</v>
      </c>
      <c r="AP306">
        <v>0</v>
      </c>
      <c r="AQ306">
        <v>0</v>
      </c>
      <c r="AR306">
        <v>0</v>
      </c>
      <c r="AS306" t="s">
        <v>6</v>
      </c>
      <c r="AT306">
        <v>6.32</v>
      </c>
      <c r="AU306" t="s">
        <v>6</v>
      </c>
      <c r="AV306">
        <v>1</v>
      </c>
      <c r="AW306">
        <v>2</v>
      </c>
      <c r="AX306">
        <v>16688326</v>
      </c>
      <c r="AY306">
        <v>1</v>
      </c>
      <c r="AZ306">
        <v>0</v>
      </c>
      <c r="BA306">
        <v>282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CX306">
        <f>Y306*Source!I185</f>
        <v>0.12640000000000001</v>
      </c>
      <c r="CY306">
        <f>AD306</f>
        <v>55.61</v>
      </c>
      <c r="CZ306">
        <f>AH306</f>
        <v>7.8</v>
      </c>
      <c r="DA306">
        <f>AL306</f>
        <v>7.13</v>
      </c>
      <c r="DB306">
        <v>0</v>
      </c>
    </row>
    <row r="307" spans="1:106" x14ac:dyDescent="0.2">
      <c r="A307">
        <f>ROW(Source!A185)</f>
        <v>185</v>
      </c>
      <c r="B307">
        <v>16687824</v>
      </c>
      <c r="C307">
        <v>16688325</v>
      </c>
      <c r="D307">
        <v>15430395</v>
      </c>
      <c r="E307">
        <v>1</v>
      </c>
      <c r="F307">
        <v>1</v>
      </c>
      <c r="G307">
        <v>1</v>
      </c>
      <c r="H307">
        <v>1</v>
      </c>
      <c r="I307" t="s">
        <v>467</v>
      </c>
      <c r="J307" t="s">
        <v>6</v>
      </c>
      <c r="K307" t="s">
        <v>468</v>
      </c>
      <c r="L307">
        <v>1191</v>
      </c>
      <c r="N307">
        <v>1013</v>
      </c>
      <c r="O307" t="s">
        <v>466</v>
      </c>
      <c r="P307" t="s">
        <v>466</v>
      </c>
      <c r="Q307">
        <v>1</v>
      </c>
      <c r="W307">
        <v>0</v>
      </c>
      <c r="X307">
        <v>-1417349443</v>
      </c>
      <c r="Y307">
        <v>0.03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1</v>
      </c>
      <c r="AJ307">
        <v>1</v>
      </c>
      <c r="AK307">
        <v>7.13</v>
      </c>
      <c r="AL307">
        <v>1</v>
      </c>
      <c r="AN307">
        <v>0</v>
      </c>
      <c r="AO307">
        <v>1</v>
      </c>
      <c r="AP307">
        <v>0</v>
      </c>
      <c r="AQ307">
        <v>0</v>
      </c>
      <c r="AR307">
        <v>0</v>
      </c>
      <c r="AS307" t="s">
        <v>6</v>
      </c>
      <c r="AT307">
        <v>0.03</v>
      </c>
      <c r="AU307" t="s">
        <v>6</v>
      </c>
      <c r="AV307">
        <v>2</v>
      </c>
      <c r="AW307">
        <v>2</v>
      </c>
      <c r="AX307">
        <v>16688327</v>
      </c>
      <c r="AY307">
        <v>1</v>
      </c>
      <c r="AZ307">
        <v>0</v>
      </c>
      <c r="BA307">
        <v>283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CX307">
        <f>Y307*Source!I185</f>
        <v>5.9999999999999995E-4</v>
      </c>
      <c r="CY307">
        <f>AD307</f>
        <v>0</v>
      </c>
      <c r="CZ307">
        <f>AH307</f>
        <v>0</v>
      </c>
      <c r="DA307">
        <f>AL307</f>
        <v>1</v>
      </c>
      <c r="DB307">
        <v>0</v>
      </c>
    </row>
    <row r="308" spans="1:106" x14ac:dyDescent="0.2">
      <c r="A308">
        <f>ROW(Source!A185)</f>
        <v>185</v>
      </c>
      <c r="B308">
        <v>16687824</v>
      </c>
      <c r="C308">
        <v>16688325</v>
      </c>
      <c r="D308">
        <v>15247974</v>
      </c>
      <c r="E308">
        <v>1</v>
      </c>
      <c r="F308">
        <v>1</v>
      </c>
      <c r="G308">
        <v>1</v>
      </c>
      <c r="H308">
        <v>2</v>
      </c>
      <c r="I308" t="s">
        <v>469</v>
      </c>
      <c r="J308" t="s">
        <v>470</v>
      </c>
      <c r="K308" t="s">
        <v>471</v>
      </c>
      <c r="L308">
        <v>1368</v>
      </c>
      <c r="N308">
        <v>1011</v>
      </c>
      <c r="O308" t="s">
        <v>472</v>
      </c>
      <c r="P308" t="s">
        <v>472</v>
      </c>
      <c r="Q308">
        <v>1</v>
      </c>
      <c r="W308">
        <v>0</v>
      </c>
      <c r="X308">
        <v>1188625873</v>
      </c>
      <c r="Y308">
        <v>0.03</v>
      </c>
      <c r="AA308">
        <v>0</v>
      </c>
      <c r="AB308">
        <v>222.88</v>
      </c>
      <c r="AC308">
        <v>13.5</v>
      </c>
      <c r="AD308">
        <v>0</v>
      </c>
      <c r="AE308">
        <v>0</v>
      </c>
      <c r="AF308">
        <v>31.26</v>
      </c>
      <c r="AG308">
        <v>13.5</v>
      </c>
      <c r="AH308">
        <v>0</v>
      </c>
      <c r="AI308">
        <v>1</v>
      </c>
      <c r="AJ308">
        <v>7.13</v>
      </c>
      <c r="AK308">
        <v>1</v>
      </c>
      <c r="AL308">
        <v>1</v>
      </c>
      <c r="AN308">
        <v>0</v>
      </c>
      <c r="AO308">
        <v>1</v>
      </c>
      <c r="AP308">
        <v>0</v>
      </c>
      <c r="AQ308">
        <v>0</v>
      </c>
      <c r="AR308">
        <v>0</v>
      </c>
      <c r="AS308" t="s">
        <v>6</v>
      </c>
      <c r="AT308">
        <v>0.03</v>
      </c>
      <c r="AU308" t="s">
        <v>6</v>
      </c>
      <c r="AV308">
        <v>0</v>
      </c>
      <c r="AW308">
        <v>2</v>
      </c>
      <c r="AX308">
        <v>16688328</v>
      </c>
      <c r="AY308">
        <v>1</v>
      </c>
      <c r="AZ308">
        <v>0</v>
      </c>
      <c r="BA308">
        <v>284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CX308">
        <f>Y308*Source!I185</f>
        <v>5.9999999999999995E-4</v>
      </c>
      <c r="CY308">
        <f>AB308</f>
        <v>222.88</v>
      </c>
      <c r="CZ308">
        <f>AF308</f>
        <v>31.26</v>
      </c>
      <c r="DA308">
        <f>AJ308</f>
        <v>7.13</v>
      </c>
      <c r="DB308">
        <v>0</v>
      </c>
    </row>
    <row r="309" spans="1:106" x14ac:dyDescent="0.2">
      <c r="A309">
        <f>ROW(Source!A186)</f>
        <v>186</v>
      </c>
      <c r="B309">
        <v>16687810</v>
      </c>
      <c r="C309">
        <v>16688329</v>
      </c>
      <c r="D309">
        <v>15430517</v>
      </c>
      <c r="E309">
        <v>1</v>
      </c>
      <c r="F309">
        <v>1</v>
      </c>
      <c r="G309">
        <v>1</v>
      </c>
      <c r="H309">
        <v>1</v>
      </c>
      <c r="I309" t="s">
        <v>475</v>
      </c>
      <c r="J309" t="s">
        <v>6</v>
      </c>
      <c r="K309" t="s">
        <v>476</v>
      </c>
      <c r="L309">
        <v>1191</v>
      </c>
      <c r="N309">
        <v>1013</v>
      </c>
      <c r="O309" t="s">
        <v>466</v>
      </c>
      <c r="P309" t="s">
        <v>466</v>
      </c>
      <c r="Q309">
        <v>1</v>
      </c>
      <c r="W309">
        <v>0</v>
      </c>
      <c r="X309">
        <v>735429535</v>
      </c>
      <c r="Y309">
        <v>5.84</v>
      </c>
      <c r="AA309">
        <v>0</v>
      </c>
      <c r="AB309">
        <v>0</v>
      </c>
      <c r="AC309">
        <v>0</v>
      </c>
      <c r="AD309">
        <v>7.8</v>
      </c>
      <c r="AE309">
        <v>0</v>
      </c>
      <c r="AF309">
        <v>0</v>
      </c>
      <c r="AG309">
        <v>0</v>
      </c>
      <c r="AH309">
        <v>7.8</v>
      </c>
      <c r="AI309">
        <v>1</v>
      </c>
      <c r="AJ309">
        <v>1</v>
      </c>
      <c r="AK309">
        <v>1</v>
      </c>
      <c r="AL309">
        <v>1</v>
      </c>
      <c r="AN309">
        <v>0</v>
      </c>
      <c r="AO309">
        <v>1</v>
      </c>
      <c r="AP309">
        <v>0</v>
      </c>
      <c r="AQ309">
        <v>0</v>
      </c>
      <c r="AR309">
        <v>0</v>
      </c>
      <c r="AS309" t="s">
        <v>6</v>
      </c>
      <c r="AT309">
        <v>5.84</v>
      </c>
      <c r="AU309" t="s">
        <v>6</v>
      </c>
      <c r="AV309">
        <v>1</v>
      </c>
      <c r="AW309">
        <v>2</v>
      </c>
      <c r="AX309">
        <v>16688330</v>
      </c>
      <c r="AY309">
        <v>1</v>
      </c>
      <c r="AZ309">
        <v>0</v>
      </c>
      <c r="BA309">
        <v>285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CX309">
        <f>Y309*Source!I186</f>
        <v>5.8400000000000001E-2</v>
      </c>
      <c r="CY309">
        <f>AD309</f>
        <v>7.8</v>
      </c>
      <c r="CZ309">
        <f>AH309</f>
        <v>7.8</v>
      </c>
      <c r="DA309">
        <f>AL309</f>
        <v>1</v>
      </c>
      <c r="DB309">
        <v>0</v>
      </c>
    </row>
    <row r="310" spans="1:106" x14ac:dyDescent="0.2">
      <c r="A310">
        <f>ROW(Source!A187)</f>
        <v>187</v>
      </c>
      <c r="B310">
        <v>16687824</v>
      </c>
      <c r="C310">
        <v>16688329</v>
      </c>
      <c r="D310">
        <v>15430517</v>
      </c>
      <c r="E310">
        <v>1</v>
      </c>
      <c r="F310">
        <v>1</v>
      </c>
      <c r="G310">
        <v>1</v>
      </c>
      <c r="H310">
        <v>1</v>
      </c>
      <c r="I310" t="s">
        <v>475</v>
      </c>
      <c r="J310" t="s">
        <v>6</v>
      </c>
      <c r="K310" t="s">
        <v>476</v>
      </c>
      <c r="L310">
        <v>1191</v>
      </c>
      <c r="N310">
        <v>1013</v>
      </c>
      <c r="O310" t="s">
        <v>466</v>
      </c>
      <c r="P310" t="s">
        <v>466</v>
      </c>
      <c r="Q310">
        <v>1</v>
      </c>
      <c r="W310">
        <v>0</v>
      </c>
      <c r="X310">
        <v>735429535</v>
      </c>
      <c r="Y310">
        <v>5.84</v>
      </c>
      <c r="AA310">
        <v>0</v>
      </c>
      <c r="AB310">
        <v>0</v>
      </c>
      <c r="AC310">
        <v>0</v>
      </c>
      <c r="AD310">
        <v>55.61</v>
      </c>
      <c r="AE310">
        <v>0</v>
      </c>
      <c r="AF310">
        <v>0</v>
      </c>
      <c r="AG310">
        <v>0</v>
      </c>
      <c r="AH310">
        <v>7.8</v>
      </c>
      <c r="AI310">
        <v>1</v>
      </c>
      <c r="AJ310">
        <v>1</v>
      </c>
      <c r="AK310">
        <v>1</v>
      </c>
      <c r="AL310">
        <v>7.13</v>
      </c>
      <c r="AN310">
        <v>0</v>
      </c>
      <c r="AO310">
        <v>1</v>
      </c>
      <c r="AP310">
        <v>0</v>
      </c>
      <c r="AQ310">
        <v>0</v>
      </c>
      <c r="AR310">
        <v>0</v>
      </c>
      <c r="AS310" t="s">
        <v>6</v>
      </c>
      <c r="AT310">
        <v>5.84</v>
      </c>
      <c r="AU310" t="s">
        <v>6</v>
      </c>
      <c r="AV310">
        <v>1</v>
      </c>
      <c r="AW310">
        <v>2</v>
      </c>
      <c r="AX310">
        <v>16688330</v>
      </c>
      <c r="AY310">
        <v>1</v>
      </c>
      <c r="AZ310">
        <v>0</v>
      </c>
      <c r="BA310">
        <v>286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CX310">
        <f>Y310*Source!I187</f>
        <v>5.8400000000000001E-2</v>
      </c>
      <c r="CY310">
        <f>AD310</f>
        <v>55.61</v>
      </c>
      <c r="CZ310">
        <f>AH310</f>
        <v>7.8</v>
      </c>
      <c r="DA310">
        <f>AL310</f>
        <v>7.13</v>
      </c>
      <c r="DB310">
        <v>0</v>
      </c>
    </row>
    <row r="311" spans="1:106" x14ac:dyDescent="0.2">
      <c r="A311">
        <f>ROW(Source!A188)</f>
        <v>188</v>
      </c>
      <c r="B311">
        <v>16687810</v>
      </c>
      <c r="C311">
        <v>16688331</v>
      </c>
      <c r="D311">
        <v>15442878</v>
      </c>
      <c r="E311">
        <v>1</v>
      </c>
      <c r="F311">
        <v>1</v>
      </c>
      <c r="G311">
        <v>1</v>
      </c>
      <c r="H311">
        <v>1</v>
      </c>
      <c r="I311" t="s">
        <v>591</v>
      </c>
      <c r="J311" t="s">
        <v>6</v>
      </c>
      <c r="K311" t="s">
        <v>592</v>
      </c>
      <c r="L311">
        <v>1191</v>
      </c>
      <c r="N311">
        <v>1013</v>
      </c>
      <c r="O311" t="s">
        <v>466</v>
      </c>
      <c r="P311" t="s">
        <v>466</v>
      </c>
      <c r="Q311">
        <v>1</v>
      </c>
      <c r="W311">
        <v>0</v>
      </c>
      <c r="X311">
        <v>-362667798</v>
      </c>
      <c r="Y311">
        <v>0.27</v>
      </c>
      <c r="AA311">
        <v>0</v>
      </c>
      <c r="AB311">
        <v>0</v>
      </c>
      <c r="AC311">
        <v>0</v>
      </c>
      <c r="AD311">
        <v>10.5</v>
      </c>
      <c r="AE311">
        <v>0</v>
      </c>
      <c r="AF311">
        <v>0</v>
      </c>
      <c r="AG311">
        <v>0</v>
      </c>
      <c r="AH311">
        <v>10.5</v>
      </c>
      <c r="AI311">
        <v>1</v>
      </c>
      <c r="AJ311">
        <v>1</v>
      </c>
      <c r="AK311">
        <v>1</v>
      </c>
      <c r="AL311">
        <v>1</v>
      </c>
      <c r="AN311">
        <v>0</v>
      </c>
      <c r="AO311">
        <v>1</v>
      </c>
      <c r="AP311">
        <v>1</v>
      </c>
      <c r="AQ311">
        <v>0</v>
      </c>
      <c r="AR311">
        <v>0</v>
      </c>
      <c r="AS311" t="s">
        <v>6</v>
      </c>
      <c r="AT311">
        <v>0.9</v>
      </c>
      <c r="AU311" t="s">
        <v>314</v>
      </c>
      <c r="AV311">
        <v>1</v>
      </c>
      <c r="AW311">
        <v>2</v>
      </c>
      <c r="AX311">
        <v>16688332</v>
      </c>
      <c r="AY311">
        <v>1</v>
      </c>
      <c r="AZ311">
        <v>0</v>
      </c>
      <c r="BA311">
        <v>287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CX311">
        <f>Y311*Source!I188</f>
        <v>0.54</v>
      </c>
      <c r="CY311">
        <f>AD311</f>
        <v>10.5</v>
      </c>
      <c r="CZ311">
        <f>AH311</f>
        <v>10.5</v>
      </c>
      <c r="DA311">
        <f>AL311</f>
        <v>1</v>
      </c>
      <c r="DB311">
        <v>0</v>
      </c>
    </row>
    <row r="312" spans="1:106" x14ac:dyDescent="0.2">
      <c r="A312">
        <f>ROW(Source!A188)</f>
        <v>188</v>
      </c>
      <c r="B312">
        <v>16687810</v>
      </c>
      <c r="C312">
        <v>16688331</v>
      </c>
      <c r="D312">
        <v>15430395</v>
      </c>
      <c r="E312">
        <v>1</v>
      </c>
      <c r="F312">
        <v>1</v>
      </c>
      <c r="G312">
        <v>1</v>
      </c>
      <c r="H312">
        <v>1</v>
      </c>
      <c r="I312" t="s">
        <v>467</v>
      </c>
      <c r="J312" t="s">
        <v>6</v>
      </c>
      <c r="K312" t="s">
        <v>468</v>
      </c>
      <c r="L312">
        <v>1191</v>
      </c>
      <c r="N312">
        <v>1013</v>
      </c>
      <c r="O312" t="s">
        <v>466</v>
      </c>
      <c r="P312" t="s">
        <v>466</v>
      </c>
      <c r="Q312">
        <v>1</v>
      </c>
      <c r="W312">
        <v>0</v>
      </c>
      <c r="X312">
        <v>-1417349443</v>
      </c>
      <c r="Y312">
        <v>0.2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1</v>
      </c>
      <c r="AJ312">
        <v>1</v>
      </c>
      <c r="AK312">
        <v>1</v>
      </c>
      <c r="AL312">
        <v>1</v>
      </c>
      <c r="AN312">
        <v>0</v>
      </c>
      <c r="AO312">
        <v>1</v>
      </c>
      <c r="AP312">
        <v>0</v>
      </c>
      <c r="AQ312">
        <v>0</v>
      </c>
      <c r="AR312">
        <v>0</v>
      </c>
      <c r="AS312" t="s">
        <v>6</v>
      </c>
      <c r="AT312">
        <v>0.2</v>
      </c>
      <c r="AU312" t="s">
        <v>6</v>
      </c>
      <c r="AV312">
        <v>2</v>
      </c>
      <c r="AW312">
        <v>2</v>
      </c>
      <c r="AX312">
        <v>16688333</v>
      </c>
      <c r="AY312">
        <v>1</v>
      </c>
      <c r="AZ312">
        <v>2048</v>
      </c>
      <c r="BA312">
        <v>288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CX312">
        <f>Y312*Source!I188</f>
        <v>0.4</v>
      </c>
      <c r="CY312">
        <f>AD312</f>
        <v>0</v>
      </c>
      <c r="CZ312">
        <f>AH312</f>
        <v>0</v>
      </c>
      <c r="DA312">
        <f>AL312</f>
        <v>1</v>
      </c>
      <c r="DB312">
        <v>0</v>
      </c>
    </row>
    <row r="313" spans="1:106" x14ac:dyDescent="0.2">
      <c r="A313">
        <f>ROW(Source!A188)</f>
        <v>188</v>
      </c>
      <c r="B313">
        <v>16687810</v>
      </c>
      <c r="C313">
        <v>16688331</v>
      </c>
      <c r="D313">
        <v>15247680</v>
      </c>
      <c r="E313">
        <v>1</v>
      </c>
      <c r="F313">
        <v>1</v>
      </c>
      <c r="G313">
        <v>1</v>
      </c>
      <c r="H313">
        <v>2</v>
      </c>
      <c r="I313" t="s">
        <v>593</v>
      </c>
      <c r="J313" t="s">
        <v>594</v>
      </c>
      <c r="K313" t="s">
        <v>595</v>
      </c>
      <c r="L313">
        <v>1368</v>
      </c>
      <c r="N313">
        <v>1011</v>
      </c>
      <c r="O313" t="s">
        <v>472</v>
      </c>
      <c r="P313" t="s">
        <v>472</v>
      </c>
      <c r="Q313">
        <v>1</v>
      </c>
      <c r="W313">
        <v>0</v>
      </c>
      <c r="X313">
        <v>-1718674368</v>
      </c>
      <c r="Y313">
        <v>0.03</v>
      </c>
      <c r="AA313">
        <v>0</v>
      </c>
      <c r="AB313">
        <v>111.99</v>
      </c>
      <c r="AC313">
        <v>13.5</v>
      </c>
      <c r="AD313">
        <v>0</v>
      </c>
      <c r="AE313">
        <v>0</v>
      </c>
      <c r="AF313">
        <v>111.99</v>
      </c>
      <c r="AG313">
        <v>13.5</v>
      </c>
      <c r="AH313">
        <v>0</v>
      </c>
      <c r="AI313">
        <v>1</v>
      </c>
      <c r="AJ313">
        <v>1</v>
      </c>
      <c r="AK313">
        <v>1</v>
      </c>
      <c r="AL313">
        <v>1</v>
      </c>
      <c r="AN313">
        <v>0</v>
      </c>
      <c r="AO313">
        <v>1</v>
      </c>
      <c r="AP313">
        <v>1</v>
      </c>
      <c r="AQ313">
        <v>0</v>
      </c>
      <c r="AR313">
        <v>0</v>
      </c>
      <c r="AS313" t="s">
        <v>6</v>
      </c>
      <c r="AT313">
        <v>0.1</v>
      </c>
      <c r="AU313" t="s">
        <v>314</v>
      </c>
      <c r="AV313">
        <v>0</v>
      </c>
      <c r="AW313">
        <v>2</v>
      </c>
      <c r="AX313">
        <v>16688334</v>
      </c>
      <c r="AY313">
        <v>1</v>
      </c>
      <c r="AZ313">
        <v>0</v>
      </c>
      <c r="BA313">
        <v>289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CX313">
        <f>Y313*Source!I188</f>
        <v>0.06</v>
      </c>
      <c r="CY313">
        <f>AB313</f>
        <v>111.99</v>
      </c>
      <c r="CZ313">
        <f>AF313</f>
        <v>111.99</v>
      </c>
      <c r="DA313">
        <f>AJ313</f>
        <v>1</v>
      </c>
      <c r="DB313">
        <v>0</v>
      </c>
    </row>
    <row r="314" spans="1:106" x14ac:dyDescent="0.2">
      <c r="A314">
        <f>ROW(Source!A188)</f>
        <v>188</v>
      </c>
      <c r="B314">
        <v>16687810</v>
      </c>
      <c r="C314">
        <v>16688331</v>
      </c>
      <c r="D314">
        <v>15249073</v>
      </c>
      <c r="E314">
        <v>1</v>
      </c>
      <c r="F314">
        <v>1</v>
      </c>
      <c r="G314">
        <v>1</v>
      </c>
      <c r="H314">
        <v>2</v>
      </c>
      <c r="I314" t="s">
        <v>482</v>
      </c>
      <c r="J314" t="s">
        <v>483</v>
      </c>
      <c r="K314" t="s">
        <v>484</v>
      </c>
      <c r="L314">
        <v>1368</v>
      </c>
      <c r="N314">
        <v>1011</v>
      </c>
      <c r="O314" t="s">
        <v>472</v>
      </c>
      <c r="P314" t="s">
        <v>472</v>
      </c>
      <c r="Q314">
        <v>1</v>
      </c>
      <c r="W314">
        <v>0</v>
      </c>
      <c r="X314">
        <v>1372534845</v>
      </c>
      <c r="Y314">
        <v>0.03</v>
      </c>
      <c r="AA314">
        <v>0</v>
      </c>
      <c r="AB314">
        <v>65.709999999999994</v>
      </c>
      <c r="AC314">
        <v>11.6</v>
      </c>
      <c r="AD314">
        <v>0</v>
      </c>
      <c r="AE314">
        <v>0</v>
      </c>
      <c r="AF314">
        <v>65.709999999999994</v>
      </c>
      <c r="AG314">
        <v>11.6</v>
      </c>
      <c r="AH314">
        <v>0</v>
      </c>
      <c r="AI314">
        <v>1</v>
      </c>
      <c r="AJ314">
        <v>1</v>
      </c>
      <c r="AK314">
        <v>1</v>
      </c>
      <c r="AL314">
        <v>1</v>
      </c>
      <c r="AN314">
        <v>0</v>
      </c>
      <c r="AO314">
        <v>1</v>
      </c>
      <c r="AP314">
        <v>1</v>
      </c>
      <c r="AQ314">
        <v>0</v>
      </c>
      <c r="AR314">
        <v>0</v>
      </c>
      <c r="AS314" t="s">
        <v>6</v>
      </c>
      <c r="AT314">
        <v>0.1</v>
      </c>
      <c r="AU314" t="s">
        <v>314</v>
      </c>
      <c r="AV314">
        <v>0</v>
      </c>
      <c r="AW314">
        <v>2</v>
      </c>
      <c r="AX314">
        <v>16688335</v>
      </c>
      <c r="AY314">
        <v>1</v>
      </c>
      <c r="AZ314">
        <v>0</v>
      </c>
      <c r="BA314">
        <v>290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CX314">
        <f>Y314*Source!I188</f>
        <v>0.06</v>
      </c>
      <c r="CY314">
        <f>AB314</f>
        <v>65.709999999999994</v>
      </c>
      <c r="CZ314">
        <f>AF314</f>
        <v>65.709999999999994</v>
      </c>
      <c r="DA314">
        <f>AJ314</f>
        <v>1</v>
      </c>
      <c r="DB314">
        <v>0</v>
      </c>
    </row>
    <row r="315" spans="1:106" x14ac:dyDescent="0.2">
      <c r="A315">
        <f>ROW(Source!A188)</f>
        <v>188</v>
      </c>
      <c r="B315">
        <v>16687810</v>
      </c>
      <c r="C315">
        <v>16688331</v>
      </c>
      <c r="D315">
        <v>15167588</v>
      </c>
      <c r="E315">
        <v>1</v>
      </c>
      <c r="F315">
        <v>1</v>
      </c>
      <c r="G315">
        <v>1</v>
      </c>
      <c r="H315">
        <v>3</v>
      </c>
      <c r="I315" t="s">
        <v>596</v>
      </c>
      <c r="J315" t="s">
        <v>597</v>
      </c>
      <c r="K315" t="s">
        <v>598</v>
      </c>
      <c r="L315">
        <v>1346</v>
      </c>
      <c r="N315">
        <v>1009</v>
      </c>
      <c r="O315" t="s">
        <v>51</v>
      </c>
      <c r="P315" t="s">
        <v>51</v>
      </c>
      <c r="Q315">
        <v>1</v>
      </c>
      <c r="W315">
        <v>0</v>
      </c>
      <c r="X315">
        <v>-1088866022</v>
      </c>
      <c r="Y315">
        <v>0</v>
      </c>
      <c r="AA315">
        <v>30.4</v>
      </c>
      <c r="AB315">
        <v>0</v>
      </c>
      <c r="AC315">
        <v>0</v>
      </c>
      <c r="AD315">
        <v>0</v>
      </c>
      <c r="AE315">
        <v>30.4</v>
      </c>
      <c r="AF315">
        <v>0</v>
      </c>
      <c r="AG315">
        <v>0</v>
      </c>
      <c r="AH315">
        <v>0</v>
      </c>
      <c r="AI315">
        <v>1</v>
      </c>
      <c r="AJ315">
        <v>1</v>
      </c>
      <c r="AK315">
        <v>1</v>
      </c>
      <c r="AL315">
        <v>1</v>
      </c>
      <c r="AN315">
        <v>0</v>
      </c>
      <c r="AO315">
        <v>1</v>
      </c>
      <c r="AP315">
        <v>1</v>
      </c>
      <c r="AQ315">
        <v>0</v>
      </c>
      <c r="AR315">
        <v>0</v>
      </c>
      <c r="AS315" t="s">
        <v>6</v>
      </c>
      <c r="AT315">
        <v>0.01</v>
      </c>
      <c r="AU315" t="s">
        <v>313</v>
      </c>
      <c r="AV315">
        <v>0</v>
      </c>
      <c r="AW315">
        <v>2</v>
      </c>
      <c r="AX315">
        <v>16688336</v>
      </c>
      <c r="AY315">
        <v>1</v>
      </c>
      <c r="AZ315">
        <v>0</v>
      </c>
      <c r="BA315">
        <v>291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CX315">
        <f>Y315*Source!I188</f>
        <v>0</v>
      </c>
      <c r="CY315">
        <f>AA315</f>
        <v>30.4</v>
      </c>
      <c r="CZ315">
        <f>AE315</f>
        <v>30.4</v>
      </c>
      <c r="DA315">
        <f>AI315</f>
        <v>1</v>
      </c>
      <c r="DB315">
        <v>0</v>
      </c>
    </row>
    <row r="316" spans="1:106" x14ac:dyDescent="0.2">
      <c r="A316">
        <f>ROW(Source!A188)</f>
        <v>188</v>
      </c>
      <c r="B316">
        <v>16687810</v>
      </c>
      <c r="C316">
        <v>16688331</v>
      </c>
      <c r="D316">
        <v>15169942</v>
      </c>
      <c r="E316">
        <v>1</v>
      </c>
      <c r="F316">
        <v>1</v>
      </c>
      <c r="G316">
        <v>1</v>
      </c>
      <c r="H316">
        <v>3</v>
      </c>
      <c r="I316" t="s">
        <v>599</v>
      </c>
      <c r="J316" t="s">
        <v>600</v>
      </c>
      <c r="K316" t="s">
        <v>601</v>
      </c>
      <c r="L316">
        <v>1346</v>
      </c>
      <c r="N316">
        <v>1009</v>
      </c>
      <c r="O316" t="s">
        <v>51</v>
      </c>
      <c r="P316" t="s">
        <v>51</v>
      </c>
      <c r="Q316">
        <v>1</v>
      </c>
      <c r="W316">
        <v>0</v>
      </c>
      <c r="X316">
        <v>103900845</v>
      </c>
      <c r="Y316">
        <v>0</v>
      </c>
      <c r="AA316">
        <v>9.0399999999999991</v>
      </c>
      <c r="AB316">
        <v>0</v>
      </c>
      <c r="AC316">
        <v>0</v>
      </c>
      <c r="AD316">
        <v>0</v>
      </c>
      <c r="AE316">
        <v>9.0399999999999991</v>
      </c>
      <c r="AF316">
        <v>0</v>
      </c>
      <c r="AG316">
        <v>0</v>
      </c>
      <c r="AH316">
        <v>0</v>
      </c>
      <c r="AI316">
        <v>1</v>
      </c>
      <c r="AJ316">
        <v>1</v>
      </c>
      <c r="AK316">
        <v>1</v>
      </c>
      <c r="AL316">
        <v>1</v>
      </c>
      <c r="AN316">
        <v>0</v>
      </c>
      <c r="AO316">
        <v>1</v>
      </c>
      <c r="AP316">
        <v>1</v>
      </c>
      <c r="AQ316">
        <v>0</v>
      </c>
      <c r="AR316">
        <v>0</v>
      </c>
      <c r="AS316" t="s">
        <v>6</v>
      </c>
      <c r="AT316">
        <v>0.3</v>
      </c>
      <c r="AU316" t="s">
        <v>313</v>
      </c>
      <c r="AV316">
        <v>0</v>
      </c>
      <c r="AW316">
        <v>2</v>
      </c>
      <c r="AX316">
        <v>16688337</v>
      </c>
      <c r="AY316">
        <v>1</v>
      </c>
      <c r="AZ316">
        <v>0</v>
      </c>
      <c r="BA316">
        <v>292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CX316">
        <f>Y316*Source!I188</f>
        <v>0</v>
      </c>
      <c r="CY316">
        <f>AA316</f>
        <v>9.0399999999999991</v>
      </c>
      <c r="CZ316">
        <f>AE316</f>
        <v>9.0399999999999991</v>
      </c>
      <c r="DA316">
        <f>AI316</f>
        <v>1</v>
      </c>
      <c r="DB316">
        <v>0</v>
      </c>
    </row>
    <row r="317" spans="1:106" x14ac:dyDescent="0.2">
      <c r="A317">
        <f>ROW(Source!A188)</f>
        <v>188</v>
      </c>
      <c r="B317">
        <v>16687810</v>
      </c>
      <c r="C317">
        <v>16688331</v>
      </c>
      <c r="D317">
        <v>15191488</v>
      </c>
      <c r="E317">
        <v>1</v>
      </c>
      <c r="F317">
        <v>1</v>
      </c>
      <c r="G317">
        <v>1</v>
      </c>
      <c r="H317">
        <v>3</v>
      </c>
      <c r="I317" t="s">
        <v>602</v>
      </c>
      <c r="J317" t="s">
        <v>603</v>
      </c>
      <c r="K317" t="s">
        <v>604</v>
      </c>
      <c r="L317">
        <v>1348</v>
      </c>
      <c r="N317">
        <v>1009</v>
      </c>
      <c r="O317" t="s">
        <v>46</v>
      </c>
      <c r="P317" t="s">
        <v>46</v>
      </c>
      <c r="Q317">
        <v>1000</v>
      </c>
      <c r="W317">
        <v>0</v>
      </c>
      <c r="X317">
        <v>-1598896989</v>
      </c>
      <c r="Y317">
        <v>0</v>
      </c>
      <c r="AA317">
        <v>5000</v>
      </c>
      <c r="AB317">
        <v>0</v>
      </c>
      <c r="AC317">
        <v>0</v>
      </c>
      <c r="AD317">
        <v>0</v>
      </c>
      <c r="AE317">
        <v>5000</v>
      </c>
      <c r="AF317">
        <v>0</v>
      </c>
      <c r="AG317">
        <v>0</v>
      </c>
      <c r="AH317">
        <v>0</v>
      </c>
      <c r="AI317">
        <v>1</v>
      </c>
      <c r="AJ317">
        <v>1</v>
      </c>
      <c r="AK317">
        <v>1</v>
      </c>
      <c r="AL317">
        <v>1</v>
      </c>
      <c r="AN317">
        <v>0</v>
      </c>
      <c r="AO317">
        <v>1</v>
      </c>
      <c r="AP317">
        <v>1</v>
      </c>
      <c r="AQ317">
        <v>0</v>
      </c>
      <c r="AR317">
        <v>0</v>
      </c>
      <c r="AS317" t="s">
        <v>6</v>
      </c>
      <c r="AT317">
        <v>5.9999999999999995E-4</v>
      </c>
      <c r="AU317" t="s">
        <v>313</v>
      </c>
      <c r="AV317">
        <v>0</v>
      </c>
      <c r="AW317">
        <v>2</v>
      </c>
      <c r="AX317">
        <v>16688338</v>
      </c>
      <c r="AY317">
        <v>1</v>
      </c>
      <c r="AZ317">
        <v>0</v>
      </c>
      <c r="BA317">
        <v>293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CX317">
        <f>Y317*Source!I188</f>
        <v>0</v>
      </c>
      <c r="CY317">
        <f>AA317</f>
        <v>5000</v>
      </c>
      <c r="CZ317">
        <f>AE317</f>
        <v>5000</v>
      </c>
      <c r="DA317">
        <f>AI317</f>
        <v>1</v>
      </c>
      <c r="DB317">
        <v>0</v>
      </c>
    </row>
    <row r="318" spans="1:106" x14ac:dyDescent="0.2">
      <c r="A318">
        <f>ROW(Source!A188)</f>
        <v>188</v>
      </c>
      <c r="B318">
        <v>16687810</v>
      </c>
      <c r="C318">
        <v>16688331</v>
      </c>
      <c r="D318">
        <v>15164559</v>
      </c>
      <c r="E318">
        <v>17</v>
      </c>
      <c r="F318">
        <v>1</v>
      </c>
      <c r="G318">
        <v>1</v>
      </c>
      <c r="H318">
        <v>3</v>
      </c>
      <c r="I318" t="s">
        <v>605</v>
      </c>
      <c r="J318" t="s">
        <v>6</v>
      </c>
      <c r="K318" t="s">
        <v>606</v>
      </c>
      <c r="L318">
        <v>1374</v>
      </c>
      <c r="N318">
        <v>1013</v>
      </c>
      <c r="O318" t="s">
        <v>607</v>
      </c>
      <c r="P318" t="s">
        <v>607</v>
      </c>
      <c r="Q318">
        <v>1</v>
      </c>
      <c r="W318">
        <v>0</v>
      </c>
      <c r="X318">
        <v>-1731369543</v>
      </c>
      <c r="Y318">
        <v>0</v>
      </c>
      <c r="AA318">
        <v>1</v>
      </c>
      <c r="AB318">
        <v>0</v>
      </c>
      <c r="AC318">
        <v>0</v>
      </c>
      <c r="AD318">
        <v>0</v>
      </c>
      <c r="AE318">
        <v>1</v>
      </c>
      <c r="AF318">
        <v>0</v>
      </c>
      <c r="AG318">
        <v>0</v>
      </c>
      <c r="AH318">
        <v>0</v>
      </c>
      <c r="AI318">
        <v>1</v>
      </c>
      <c r="AJ318">
        <v>1</v>
      </c>
      <c r="AK318">
        <v>1</v>
      </c>
      <c r="AL318">
        <v>1</v>
      </c>
      <c r="AN318">
        <v>0</v>
      </c>
      <c r="AO318">
        <v>1</v>
      </c>
      <c r="AP318">
        <v>1</v>
      </c>
      <c r="AQ318">
        <v>0</v>
      </c>
      <c r="AR318">
        <v>0</v>
      </c>
      <c r="AS318" t="s">
        <v>6</v>
      </c>
      <c r="AT318">
        <v>0.19</v>
      </c>
      <c r="AU318" t="s">
        <v>313</v>
      </c>
      <c r="AV318">
        <v>0</v>
      </c>
      <c r="AW318">
        <v>2</v>
      </c>
      <c r="AX318">
        <v>16688339</v>
      </c>
      <c r="AY318">
        <v>1</v>
      </c>
      <c r="AZ318">
        <v>0</v>
      </c>
      <c r="BA318">
        <v>294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CX318">
        <f>Y318*Source!I188</f>
        <v>0</v>
      </c>
      <c r="CY318">
        <f>AA318</f>
        <v>1</v>
      </c>
      <c r="CZ318">
        <f>AE318</f>
        <v>1</v>
      </c>
      <c r="DA318">
        <f>AI318</f>
        <v>1</v>
      </c>
      <c r="DB318">
        <v>0</v>
      </c>
    </row>
    <row r="319" spans="1:106" x14ac:dyDescent="0.2">
      <c r="A319">
        <f>ROW(Source!A189)</f>
        <v>189</v>
      </c>
      <c r="B319">
        <v>16687824</v>
      </c>
      <c r="C319">
        <v>16688331</v>
      </c>
      <c r="D319">
        <v>15442878</v>
      </c>
      <c r="E319">
        <v>1</v>
      </c>
      <c r="F319">
        <v>1</v>
      </c>
      <c r="G319">
        <v>1</v>
      </c>
      <c r="H319">
        <v>1</v>
      </c>
      <c r="I319" t="s">
        <v>591</v>
      </c>
      <c r="J319" t="s">
        <v>6</v>
      </c>
      <c r="K319" t="s">
        <v>592</v>
      </c>
      <c r="L319">
        <v>1191</v>
      </c>
      <c r="N319">
        <v>1013</v>
      </c>
      <c r="O319" t="s">
        <v>466</v>
      </c>
      <c r="P319" t="s">
        <v>466</v>
      </c>
      <c r="Q319">
        <v>1</v>
      </c>
      <c r="W319">
        <v>0</v>
      </c>
      <c r="X319">
        <v>-362667798</v>
      </c>
      <c r="Y319">
        <v>0.27</v>
      </c>
      <c r="AA319">
        <v>0</v>
      </c>
      <c r="AB319">
        <v>0</v>
      </c>
      <c r="AC319">
        <v>0</v>
      </c>
      <c r="AD319">
        <v>74.87</v>
      </c>
      <c r="AE319">
        <v>0</v>
      </c>
      <c r="AF319">
        <v>0</v>
      </c>
      <c r="AG319">
        <v>0</v>
      </c>
      <c r="AH319">
        <v>10.5</v>
      </c>
      <c r="AI319">
        <v>1</v>
      </c>
      <c r="AJ319">
        <v>1</v>
      </c>
      <c r="AK319">
        <v>1</v>
      </c>
      <c r="AL319">
        <v>7.13</v>
      </c>
      <c r="AN319">
        <v>0</v>
      </c>
      <c r="AO319">
        <v>1</v>
      </c>
      <c r="AP319">
        <v>1</v>
      </c>
      <c r="AQ319">
        <v>0</v>
      </c>
      <c r="AR319">
        <v>0</v>
      </c>
      <c r="AS319" t="s">
        <v>6</v>
      </c>
      <c r="AT319">
        <v>0.9</v>
      </c>
      <c r="AU319" t="s">
        <v>314</v>
      </c>
      <c r="AV319">
        <v>1</v>
      </c>
      <c r="AW319">
        <v>2</v>
      </c>
      <c r="AX319">
        <v>16688332</v>
      </c>
      <c r="AY319">
        <v>1</v>
      </c>
      <c r="AZ319">
        <v>0</v>
      </c>
      <c r="BA319">
        <v>295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CX319">
        <f>Y319*Source!I189</f>
        <v>0.54</v>
      </c>
      <c r="CY319">
        <f>AD319</f>
        <v>74.87</v>
      </c>
      <c r="CZ319">
        <f>AH319</f>
        <v>10.5</v>
      </c>
      <c r="DA319">
        <f>AL319</f>
        <v>7.13</v>
      </c>
      <c r="DB319">
        <v>0</v>
      </c>
    </row>
    <row r="320" spans="1:106" x14ac:dyDescent="0.2">
      <c r="A320">
        <f>ROW(Source!A189)</f>
        <v>189</v>
      </c>
      <c r="B320">
        <v>16687824</v>
      </c>
      <c r="C320">
        <v>16688331</v>
      </c>
      <c r="D320">
        <v>15430395</v>
      </c>
      <c r="E320">
        <v>1</v>
      </c>
      <c r="F320">
        <v>1</v>
      </c>
      <c r="G320">
        <v>1</v>
      </c>
      <c r="H320">
        <v>1</v>
      </c>
      <c r="I320" t="s">
        <v>467</v>
      </c>
      <c r="J320" t="s">
        <v>6</v>
      </c>
      <c r="K320" t="s">
        <v>468</v>
      </c>
      <c r="L320">
        <v>1191</v>
      </c>
      <c r="N320">
        <v>1013</v>
      </c>
      <c r="O320" t="s">
        <v>466</v>
      </c>
      <c r="P320" t="s">
        <v>466</v>
      </c>
      <c r="Q320">
        <v>1</v>
      </c>
      <c r="W320">
        <v>0</v>
      </c>
      <c r="X320">
        <v>-1417349443</v>
      </c>
      <c r="Y320">
        <v>0.2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1</v>
      </c>
      <c r="AJ320">
        <v>1</v>
      </c>
      <c r="AK320">
        <v>7.13</v>
      </c>
      <c r="AL320">
        <v>1</v>
      </c>
      <c r="AN320">
        <v>0</v>
      </c>
      <c r="AO320">
        <v>1</v>
      </c>
      <c r="AP320">
        <v>0</v>
      </c>
      <c r="AQ320">
        <v>0</v>
      </c>
      <c r="AR320">
        <v>0</v>
      </c>
      <c r="AS320" t="s">
        <v>6</v>
      </c>
      <c r="AT320">
        <v>0.2</v>
      </c>
      <c r="AU320" t="s">
        <v>6</v>
      </c>
      <c r="AV320">
        <v>2</v>
      </c>
      <c r="AW320">
        <v>2</v>
      </c>
      <c r="AX320">
        <v>16688333</v>
      </c>
      <c r="AY320">
        <v>1</v>
      </c>
      <c r="AZ320">
        <v>2048</v>
      </c>
      <c r="BA320">
        <v>296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CX320">
        <f>Y320*Source!I189</f>
        <v>0.4</v>
      </c>
      <c r="CY320">
        <f>AD320</f>
        <v>0</v>
      </c>
      <c r="CZ320">
        <f>AH320</f>
        <v>0</v>
      </c>
      <c r="DA320">
        <f>AL320</f>
        <v>1</v>
      </c>
      <c r="DB320">
        <v>0</v>
      </c>
    </row>
    <row r="321" spans="1:106" x14ac:dyDescent="0.2">
      <c r="A321">
        <f>ROW(Source!A189)</f>
        <v>189</v>
      </c>
      <c r="B321">
        <v>16687824</v>
      </c>
      <c r="C321">
        <v>16688331</v>
      </c>
      <c r="D321">
        <v>15247680</v>
      </c>
      <c r="E321">
        <v>1</v>
      </c>
      <c r="F321">
        <v>1</v>
      </c>
      <c r="G321">
        <v>1</v>
      </c>
      <c r="H321">
        <v>2</v>
      </c>
      <c r="I321" t="s">
        <v>593</v>
      </c>
      <c r="J321" t="s">
        <v>594</v>
      </c>
      <c r="K321" t="s">
        <v>595</v>
      </c>
      <c r="L321">
        <v>1368</v>
      </c>
      <c r="N321">
        <v>1011</v>
      </c>
      <c r="O321" t="s">
        <v>472</v>
      </c>
      <c r="P321" t="s">
        <v>472</v>
      </c>
      <c r="Q321">
        <v>1</v>
      </c>
      <c r="W321">
        <v>0</v>
      </c>
      <c r="X321">
        <v>-1718674368</v>
      </c>
      <c r="Y321">
        <v>0.03</v>
      </c>
      <c r="AA321">
        <v>0</v>
      </c>
      <c r="AB321">
        <v>798.49</v>
      </c>
      <c r="AC321">
        <v>13.5</v>
      </c>
      <c r="AD321">
        <v>0</v>
      </c>
      <c r="AE321">
        <v>0</v>
      </c>
      <c r="AF321">
        <v>111.99</v>
      </c>
      <c r="AG321">
        <v>13.5</v>
      </c>
      <c r="AH321">
        <v>0</v>
      </c>
      <c r="AI321">
        <v>1</v>
      </c>
      <c r="AJ321">
        <v>7.13</v>
      </c>
      <c r="AK321">
        <v>1</v>
      </c>
      <c r="AL321">
        <v>1</v>
      </c>
      <c r="AN321">
        <v>0</v>
      </c>
      <c r="AO321">
        <v>1</v>
      </c>
      <c r="AP321">
        <v>1</v>
      </c>
      <c r="AQ321">
        <v>0</v>
      </c>
      <c r="AR321">
        <v>0</v>
      </c>
      <c r="AS321" t="s">
        <v>6</v>
      </c>
      <c r="AT321">
        <v>0.1</v>
      </c>
      <c r="AU321" t="s">
        <v>314</v>
      </c>
      <c r="AV321">
        <v>0</v>
      </c>
      <c r="AW321">
        <v>2</v>
      </c>
      <c r="AX321">
        <v>16688334</v>
      </c>
      <c r="AY321">
        <v>1</v>
      </c>
      <c r="AZ321">
        <v>0</v>
      </c>
      <c r="BA321">
        <v>297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CX321">
        <f>Y321*Source!I189</f>
        <v>0.06</v>
      </c>
      <c r="CY321">
        <f>AB321</f>
        <v>798.49</v>
      </c>
      <c r="CZ321">
        <f>AF321</f>
        <v>111.99</v>
      </c>
      <c r="DA321">
        <f>AJ321</f>
        <v>7.13</v>
      </c>
      <c r="DB321">
        <v>0</v>
      </c>
    </row>
    <row r="322" spans="1:106" x14ac:dyDescent="0.2">
      <c r="A322">
        <f>ROW(Source!A189)</f>
        <v>189</v>
      </c>
      <c r="B322">
        <v>16687824</v>
      </c>
      <c r="C322">
        <v>16688331</v>
      </c>
      <c r="D322">
        <v>15249073</v>
      </c>
      <c r="E322">
        <v>1</v>
      </c>
      <c r="F322">
        <v>1</v>
      </c>
      <c r="G322">
        <v>1</v>
      </c>
      <c r="H322">
        <v>2</v>
      </c>
      <c r="I322" t="s">
        <v>482</v>
      </c>
      <c r="J322" t="s">
        <v>483</v>
      </c>
      <c r="K322" t="s">
        <v>484</v>
      </c>
      <c r="L322">
        <v>1368</v>
      </c>
      <c r="N322">
        <v>1011</v>
      </c>
      <c r="O322" t="s">
        <v>472</v>
      </c>
      <c r="P322" t="s">
        <v>472</v>
      </c>
      <c r="Q322">
        <v>1</v>
      </c>
      <c r="W322">
        <v>0</v>
      </c>
      <c r="X322">
        <v>1372534845</v>
      </c>
      <c r="Y322">
        <v>0.03</v>
      </c>
      <c r="AA322">
        <v>0</v>
      </c>
      <c r="AB322">
        <v>468.51</v>
      </c>
      <c r="AC322">
        <v>11.6</v>
      </c>
      <c r="AD322">
        <v>0</v>
      </c>
      <c r="AE322">
        <v>0</v>
      </c>
      <c r="AF322">
        <v>65.709999999999994</v>
      </c>
      <c r="AG322">
        <v>11.6</v>
      </c>
      <c r="AH322">
        <v>0</v>
      </c>
      <c r="AI322">
        <v>1</v>
      </c>
      <c r="AJ322">
        <v>7.13</v>
      </c>
      <c r="AK322">
        <v>1</v>
      </c>
      <c r="AL322">
        <v>1</v>
      </c>
      <c r="AN322">
        <v>0</v>
      </c>
      <c r="AO322">
        <v>1</v>
      </c>
      <c r="AP322">
        <v>1</v>
      </c>
      <c r="AQ322">
        <v>0</v>
      </c>
      <c r="AR322">
        <v>0</v>
      </c>
      <c r="AS322" t="s">
        <v>6</v>
      </c>
      <c r="AT322">
        <v>0.1</v>
      </c>
      <c r="AU322" t="s">
        <v>314</v>
      </c>
      <c r="AV322">
        <v>0</v>
      </c>
      <c r="AW322">
        <v>2</v>
      </c>
      <c r="AX322">
        <v>16688335</v>
      </c>
      <c r="AY322">
        <v>1</v>
      </c>
      <c r="AZ322">
        <v>0</v>
      </c>
      <c r="BA322">
        <v>298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CX322">
        <f>Y322*Source!I189</f>
        <v>0.06</v>
      </c>
      <c r="CY322">
        <f>AB322</f>
        <v>468.51</v>
      </c>
      <c r="CZ322">
        <f>AF322</f>
        <v>65.709999999999994</v>
      </c>
      <c r="DA322">
        <f>AJ322</f>
        <v>7.13</v>
      </c>
      <c r="DB322">
        <v>0</v>
      </c>
    </row>
    <row r="323" spans="1:106" x14ac:dyDescent="0.2">
      <c r="A323">
        <f>ROW(Source!A189)</f>
        <v>189</v>
      </c>
      <c r="B323">
        <v>16687824</v>
      </c>
      <c r="C323">
        <v>16688331</v>
      </c>
      <c r="D323">
        <v>15167588</v>
      </c>
      <c r="E323">
        <v>1</v>
      </c>
      <c r="F323">
        <v>1</v>
      </c>
      <c r="G323">
        <v>1</v>
      </c>
      <c r="H323">
        <v>3</v>
      </c>
      <c r="I323" t="s">
        <v>596</v>
      </c>
      <c r="J323" t="s">
        <v>597</v>
      </c>
      <c r="K323" t="s">
        <v>598</v>
      </c>
      <c r="L323">
        <v>1346</v>
      </c>
      <c r="N323">
        <v>1009</v>
      </c>
      <c r="O323" t="s">
        <v>51</v>
      </c>
      <c r="P323" t="s">
        <v>51</v>
      </c>
      <c r="Q323">
        <v>1</v>
      </c>
      <c r="W323">
        <v>0</v>
      </c>
      <c r="X323">
        <v>-1088866022</v>
      </c>
      <c r="Y323">
        <v>0</v>
      </c>
      <c r="AA323">
        <v>216.75</v>
      </c>
      <c r="AB323">
        <v>0</v>
      </c>
      <c r="AC323">
        <v>0</v>
      </c>
      <c r="AD323">
        <v>0</v>
      </c>
      <c r="AE323">
        <v>30.4</v>
      </c>
      <c r="AF323">
        <v>0</v>
      </c>
      <c r="AG323">
        <v>0</v>
      </c>
      <c r="AH323">
        <v>0</v>
      </c>
      <c r="AI323">
        <v>7.13</v>
      </c>
      <c r="AJ323">
        <v>1</v>
      </c>
      <c r="AK323">
        <v>1</v>
      </c>
      <c r="AL323">
        <v>1</v>
      </c>
      <c r="AN323">
        <v>0</v>
      </c>
      <c r="AO323">
        <v>1</v>
      </c>
      <c r="AP323">
        <v>1</v>
      </c>
      <c r="AQ323">
        <v>0</v>
      </c>
      <c r="AR323">
        <v>0</v>
      </c>
      <c r="AS323" t="s">
        <v>6</v>
      </c>
      <c r="AT323">
        <v>0.01</v>
      </c>
      <c r="AU323" t="s">
        <v>313</v>
      </c>
      <c r="AV323">
        <v>0</v>
      </c>
      <c r="AW323">
        <v>2</v>
      </c>
      <c r="AX323">
        <v>16688336</v>
      </c>
      <c r="AY323">
        <v>1</v>
      </c>
      <c r="AZ323">
        <v>0</v>
      </c>
      <c r="BA323">
        <v>299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CX323">
        <f>Y323*Source!I189</f>
        <v>0</v>
      </c>
      <c r="CY323">
        <f>AA323</f>
        <v>216.75</v>
      </c>
      <c r="CZ323">
        <f>AE323</f>
        <v>30.4</v>
      </c>
      <c r="DA323">
        <f>AI323</f>
        <v>7.13</v>
      </c>
      <c r="DB323">
        <v>0</v>
      </c>
    </row>
    <row r="324" spans="1:106" x14ac:dyDescent="0.2">
      <c r="A324">
        <f>ROW(Source!A189)</f>
        <v>189</v>
      </c>
      <c r="B324">
        <v>16687824</v>
      </c>
      <c r="C324">
        <v>16688331</v>
      </c>
      <c r="D324">
        <v>15169942</v>
      </c>
      <c r="E324">
        <v>1</v>
      </c>
      <c r="F324">
        <v>1</v>
      </c>
      <c r="G324">
        <v>1</v>
      </c>
      <c r="H324">
        <v>3</v>
      </c>
      <c r="I324" t="s">
        <v>599</v>
      </c>
      <c r="J324" t="s">
        <v>600</v>
      </c>
      <c r="K324" t="s">
        <v>601</v>
      </c>
      <c r="L324">
        <v>1346</v>
      </c>
      <c r="N324">
        <v>1009</v>
      </c>
      <c r="O324" t="s">
        <v>51</v>
      </c>
      <c r="P324" t="s">
        <v>51</v>
      </c>
      <c r="Q324">
        <v>1</v>
      </c>
      <c r="W324">
        <v>0</v>
      </c>
      <c r="X324">
        <v>103900845</v>
      </c>
      <c r="Y324">
        <v>0</v>
      </c>
      <c r="AA324">
        <v>64.459999999999994</v>
      </c>
      <c r="AB324">
        <v>0</v>
      </c>
      <c r="AC324">
        <v>0</v>
      </c>
      <c r="AD324">
        <v>0</v>
      </c>
      <c r="AE324">
        <v>9.0399999999999991</v>
      </c>
      <c r="AF324">
        <v>0</v>
      </c>
      <c r="AG324">
        <v>0</v>
      </c>
      <c r="AH324">
        <v>0</v>
      </c>
      <c r="AI324">
        <v>7.13</v>
      </c>
      <c r="AJ324">
        <v>1</v>
      </c>
      <c r="AK324">
        <v>1</v>
      </c>
      <c r="AL324">
        <v>1</v>
      </c>
      <c r="AN324">
        <v>0</v>
      </c>
      <c r="AO324">
        <v>1</v>
      </c>
      <c r="AP324">
        <v>1</v>
      </c>
      <c r="AQ324">
        <v>0</v>
      </c>
      <c r="AR324">
        <v>0</v>
      </c>
      <c r="AS324" t="s">
        <v>6</v>
      </c>
      <c r="AT324">
        <v>0.3</v>
      </c>
      <c r="AU324" t="s">
        <v>313</v>
      </c>
      <c r="AV324">
        <v>0</v>
      </c>
      <c r="AW324">
        <v>2</v>
      </c>
      <c r="AX324">
        <v>16688337</v>
      </c>
      <c r="AY324">
        <v>1</v>
      </c>
      <c r="AZ324">
        <v>0</v>
      </c>
      <c r="BA324">
        <v>300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CX324">
        <f>Y324*Source!I189</f>
        <v>0</v>
      </c>
      <c r="CY324">
        <f>AA324</f>
        <v>64.459999999999994</v>
      </c>
      <c r="CZ324">
        <f>AE324</f>
        <v>9.0399999999999991</v>
      </c>
      <c r="DA324">
        <f>AI324</f>
        <v>7.13</v>
      </c>
      <c r="DB324">
        <v>0</v>
      </c>
    </row>
    <row r="325" spans="1:106" x14ac:dyDescent="0.2">
      <c r="A325">
        <f>ROW(Source!A189)</f>
        <v>189</v>
      </c>
      <c r="B325">
        <v>16687824</v>
      </c>
      <c r="C325">
        <v>16688331</v>
      </c>
      <c r="D325">
        <v>15191488</v>
      </c>
      <c r="E325">
        <v>1</v>
      </c>
      <c r="F325">
        <v>1</v>
      </c>
      <c r="G325">
        <v>1</v>
      </c>
      <c r="H325">
        <v>3</v>
      </c>
      <c r="I325" t="s">
        <v>602</v>
      </c>
      <c r="J325" t="s">
        <v>603</v>
      </c>
      <c r="K325" t="s">
        <v>604</v>
      </c>
      <c r="L325">
        <v>1348</v>
      </c>
      <c r="N325">
        <v>1009</v>
      </c>
      <c r="O325" t="s">
        <v>46</v>
      </c>
      <c r="P325" t="s">
        <v>46</v>
      </c>
      <c r="Q325">
        <v>1000</v>
      </c>
      <c r="W325">
        <v>0</v>
      </c>
      <c r="X325">
        <v>-1598896989</v>
      </c>
      <c r="Y325">
        <v>0</v>
      </c>
      <c r="AA325">
        <v>35650</v>
      </c>
      <c r="AB325">
        <v>0</v>
      </c>
      <c r="AC325">
        <v>0</v>
      </c>
      <c r="AD325">
        <v>0</v>
      </c>
      <c r="AE325">
        <v>5000</v>
      </c>
      <c r="AF325">
        <v>0</v>
      </c>
      <c r="AG325">
        <v>0</v>
      </c>
      <c r="AH325">
        <v>0</v>
      </c>
      <c r="AI325">
        <v>7.13</v>
      </c>
      <c r="AJ325">
        <v>1</v>
      </c>
      <c r="AK325">
        <v>1</v>
      </c>
      <c r="AL325">
        <v>1</v>
      </c>
      <c r="AN325">
        <v>0</v>
      </c>
      <c r="AO325">
        <v>1</v>
      </c>
      <c r="AP325">
        <v>1</v>
      </c>
      <c r="AQ325">
        <v>0</v>
      </c>
      <c r="AR325">
        <v>0</v>
      </c>
      <c r="AS325" t="s">
        <v>6</v>
      </c>
      <c r="AT325">
        <v>5.9999999999999995E-4</v>
      </c>
      <c r="AU325" t="s">
        <v>313</v>
      </c>
      <c r="AV325">
        <v>0</v>
      </c>
      <c r="AW325">
        <v>2</v>
      </c>
      <c r="AX325">
        <v>16688338</v>
      </c>
      <c r="AY325">
        <v>1</v>
      </c>
      <c r="AZ325">
        <v>0</v>
      </c>
      <c r="BA325">
        <v>301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CX325">
        <f>Y325*Source!I189</f>
        <v>0</v>
      </c>
      <c r="CY325">
        <f>AA325</f>
        <v>35650</v>
      </c>
      <c r="CZ325">
        <f>AE325</f>
        <v>5000</v>
      </c>
      <c r="DA325">
        <f>AI325</f>
        <v>7.13</v>
      </c>
      <c r="DB325">
        <v>0</v>
      </c>
    </row>
    <row r="326" spans="1:106" x14ac:dyDescent="0.2">
      <c r="A326">
        <f>ROW(Source!A189)</f>
        <v>189</v>
      </c>
      <c r="B326">
        <v>16687824</v>
      </c>
      <c r="C326">
        <v>16688331</v>
      </c>
      <c r="D326">
        <v>15164559</v>
      </c>
      <c r="E326">
        <v>17</v>
      </c>
      <c r="F326">
        <v>1</v>
      </c>
      <c r="G326">
        <v>1</v>
      </c>
      <c r="H326">
        <v>3</v>
      </c>
      <c r="I326" t="s">
        <v>605</v>
      </c>
      <c r="J326" t="s">
        <v>6</v>
      </c>
      <c r="K326" t="s">
        <v>606</v>
      </c>
      <c r="L326">
        <v>1374</v>
      </c>
      <c r="N326">
        <v>1013</v>
      </c>
      <c r="O326" t="s">
        <v>607</v>
      </c>
      <c r="P326" t="s">
        <v>607</v>
      </c>
      <c r="Q326">
        <v>1</v>
      </c>
      <c r="W326">
        <v>0</v>
      </c>
      <c r="X326">
        <v>-1731369543</v>
      </c>
      <c r="Y326">
        <v>0</v>
      </c>
      <c r="AA326">
        <v>1</v>
      </c>
      <c r="AB326">
        <v>0</v>
      </c>
      <c r="AC326">
        <v>0</v>
      </c>
      <c r="AD326">
        <v>0</v>
      </c>
      <c r="AE326">
        <v>1</v>
      </c>
      <c r="AF326">
        <v>0</v>
      </c>
      <c r="AG326">
        <v>0</v>
      </c>
      <c r="AH326">
        <v>0</v>
      </c>
      <c r="AI326">
        <v>1</v>
      </c>
      <c r="AJ326">
        <v>1</v>
      </c>
      <c r="AK326">
        <v>1</v>
      </c>
      <c r="AL326">
        <v>1</v>
      </c>
      <c r="AN326">
        <v>0</v>
      </c>
      <c r="AO326">
        <v>1</v>
      </c>
      <c r="AP326">
        <v>1</v>
      </c>
      <c r="AQ326">
        <v>0</v>
      </c>
      <c r="AR326">
        <v>0</v>
      </c>
      <c r="AS326" t="s">
        <v>6</v>
      </c>
      <c r="AT326">
        <v>0.19</v>
      </c>
      <c r="AU326" t="s">
        <v>313</v>
      </c>
      <c r="AV326">
        <v>0</v>
      </c>
      <c r="AW326">
        <v>2</v>
      </c>
      <c r="AX326">
        <v>16688339</v>
      </c>
      <c r="AY326">
        <v>1</v>
      </c>
      <c r="AZ326">
        <v>0</v>
      </c>
      <c r="BA326">
        <v>302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CX326">
        <f>Y326*Source!I189</f>
        <v>0</v>
      </c>
      <c r="CY326">
        <f>AA326</f>
        <v>1</v>
      </c>
      <c r="CZ326">
        <f>AE326</f>
        <v>1</v>
      </c>
      <c r="DA326">
        <f>AI326</f>
        <v>1</v>
      </c>
      <c r="DB326">
        <v>0</v>
      </c>
    </row>
    <row r="327" spans="1:106" x14ac:dyDescent="0.2">
      <c r="A327">
        <f>ROW(Source!A190)</f>
        <v>190</v>
      </c>
      <c r="B327">
        <v>16687810</v>
      </c>
      <c r="C327">
        <v>16688340</v>
      </c>
      <c r="D327">
        <v>15430447</v>
      </c>
      <c r="E327">
        <v>1</v>
      </c>
      <c r="F327">
        <v>1</v>
      </c>
      <c r="G327">
        <v>1</v>
      </c>
      <c r="H327">
        <v>1</v>
      </c>
      <c r="I327" t="s">
        <v>608</v>
      </c>
      <c r="J327" t="s">
        <v>6</v>
      </c>
      <c r="K327" t="s">
        <v>609</v>
      </c>
      <c r="L327">
        <v>1191</v>
      </c>
      <c r="N327">
        <v>1013</v>
      </c>
      <c r="O327" t="s">
        <v>466</v>
      </c>
      <c r="P327" t="s">
        <v>466</v>
      </c>
      <c r="Q327">
        <v>1</v>
      </c>
      <c r="W327">
        <v>0</v>
      </c>
      <c r="X327">
        <v>145020957</v>
      </c>
      <c r="Y327">
        <v>0.6</v>
      </c>
      <c r="AA327">
        <v>0</v>
      </c>
      <c r="AB327">
        <v>0</v>
      </c>
      <c r="AC327">
        <v>0</v>
      </c>
      <c r="AD327">
        <v>9.07</v>
      </c>
      <c r="AE327">
        <v>0</v>
      </c>
      <c r="AF327">
        <v>0</v>
      </c>
      <c r="AG327">
        <v>0</v>
      </c>
      <c r="AH327">
        <v>9.07</v>
      </c>
      <c r="AI327">
        <v>1</v>
      </c>
      <c r="AJ327">
        <v>1</v>
      </c>
      <c r="AK327">
        <v>1</v>
      </c>
      <c r="AL327">
        <v>1</v>
      </c>
      <c r="AN327">
        <v>0</v>
      </c>
      <c r="AO327">
        <v>1</v>
      </c>
      <c r="AP327">
        <v>1</v>
      </c>
      <c r="AQ327">
        <v>0</v>
      </c>
      <c r="AR327">
        <v>0</v>
      </c>
      <c r="AS327" t="s">
        <v>6</v>
      </c>
      <c r="AT327">
        <v>2</v>
      </c>
      <c r="AU327" t="s">
        <v>314</v>
      </c>
      <c r="AV327">
        <v>1</v>
      </c>
      <c r="AW327">
        <v>2</v>
      </c>
      <c r="AX327">
        <v>16688341</v>
      </c>
      <c r="AY327">
        <v>1</v>
      </c>
      <c r="AZ327">
        <v>0</v>
      </c>
      <c r="BA327">
        <v>303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CX327">
        <f>Y327*Source!I190</f>
        <v>3</v>
      </c>
      <c r="CY327">
        <f>AD327</f>
        <v>9.07</v>
      </c>
      <c r="CZ327">
        <f>AH327</f>
        <v>9.07</v>
      </c>
      <c r="DA327">
        <f>AL327</f>
        <v>1</v>
      </c>
      <c r="DB327">
        <v>0</v>
      </c>
    </row>
    <row r="328" spans="1:106" x14ac:dyDescent="0.2">
      <c r="A328">
        <f>ROW(Source!A190)</f>
        <v>190</v>
      </c>
      <c r="B328">
        <v>16687810</v>
      </c>
      <c r="C328">
        <v>16688340</v>
      </c>
      <c r="D328">
        <v>15167589</v>
      </c>
      <c r="E328">
        <v>1</v>
      </c>
      <c r="F328">
        <v>1</v>
      </c>
      <c r="G328">
        <v>1</v>
      </c>
      <c r="H328">
        <v>3</v>
      </c>
      <c r="I328" t="s">
        <v>610</v>
      </c>
      <c r="J328" t="s">
        <v>611</v>
      </c>
      <c r="K328" t="s">
        <v>612</v>
      </c>
      <c r="L328">
        <v>1346</v>
      </c>
      <c r="N328">
        <v>1009</v>
      </c>
      <c r="O328" t="s">
        <v>51</v>
      </c>
      <c r="P328" t="s">
        <v>51</v>
      </c>
      <c r="Q328">
        <v>1</v>
      </c>
      <c r="W328">
        <v>0</v>
      </c>
      <c r="X328">
        <v>-2124370092</v>
      </c>
      <c r="Y328">
        <v>0</v>
      </c>
      <c r="AA328">
        <v>91.29</v>
      </c>
      <c r="AB328">
        <v>0</v>
      </c>
      <c r="AC328">
        <v>0</v>
      </c>
      <c r="AD328">
        <v>0</v>
      </c>
      <c r="AE328">
        <v>91.29</v>
      </c>
      <c r="AF328">
        <v>0</v>
      </c>
      <c r="AG328">
        <v>0</v>
      </c>
      <c r="AH328">
        <v>0</v>
      </c>
      <c r="AI328">
        <v>1</v>
      </c>
      <c r="AJ328">
        <v>1</v>
      </c>
      <c r="AK328">
        <v>1</v>
      </c>
      <c r="AL328">
        <v>1</v>
      </c>
      <c r="AN328">
        <v>0</v>
      </c>
      <c r="AO328">
        <v>1</v>
      </c>
      <c r="AP328">
        <v>1</v>
      </c>
      <c r="AQ328">
        <v>0</v>
      </c>
      <c r="AR328">
        <v>0</v>
      </c>
      <c r="AS328" t="s">
        <v>6</v>
      </c>
      <c r="AT328">
        <v>1.4999999999999999E-2</v>
      </c>
      <c r="AU328" t="s">
        <v>313</v>
      </c>
      <c r="AV328">
        <v>0</v>
      </c>
      <c r="AW328">
        <v>2</v>
      </c>
      <c r="AX328">
        <v>16688342</v>
      </c>
      <c r="AY328">
        <v>1</v>
      </c>
      <c r="AZ328">
        <v>0</v>
      </c>
      <c r="BA328">
        <v>304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CX328">
        <f>Y328*Source!I190</f>
        <v>0</v>
      </c>
      <c r="CY328">
        <f>AA328</f>
        <v>91.29</v>
      </c>
      <c r="CZ328">
        <f>AE328</f>
        <v>91.29</v>
      </c>
      <c r="DA328">
        <f>AI328</f>
        <v>1</v>
      </c>
      <c r="DB328">
        <v>0</v>
      </c>
    </row>
    <row r="329" spans="1:106" x14ac:dyDescent="0.2">
      <c r="A329">
        <f>ROW(Source!A190)</f>
        <v>190</v>
      </c>
      <c r="B329">
        <v>16687810</v>
      </c>
      <c r="C329">
        <v>16688340</v>
      </c>
      <c r="D329">
        <v>15225559</v>
      </c>
      <c r="E329">
        <v>1</v>
      </c>
      <c r="F329">
        <v>1</v>
      </c>
      <c r="G329">
        <v>1</v>
      </c>
      <c r="H329">
        <v>3</v>
      </c>
      <c r="I329" t="s">
        <v>613</v>
      </c>
      <c r="J329" t="s">
        <v>614</v>
      </c>
      <c r="K329" t="s">
        <v>615</v>
      </c>
      <c r="L329">
        <v>1477</v>
      </c>
      <c r="N329">
        <v>1013</v>
      </c>
      <c r="O329" t="s">
        <v>340</v>
      </c>
      <c r="P329" t="s">
        <v>342</v>
      </c>
      <c r="Q329">
        <v>1</v>
      </c>
      <c r="W329">
        <v>0</v>
      </c>
      <c r="X329">
        <v>2077511803</v>
      </c>
      <c r="Y329">
        <v>0</v>
      </c>
      <c r="AA329">
        <v>1819.3</v>
      </c>
      <c r="AB329">
        <v>0</v>
      </c>
      <c r="AC329">
        <v>0</v>
      </c>
      <c r="AD329">
        <v>0</v>
      </c>
      <c r="AE329">
        <v>1819.3</v>
      </c>
      <c r="AF329">
        <v>0</v>
      </c>
      <c r="AG329">
        <v>0</v>
      </c>
      <c r="AH329">
        <v>0</v>
      </c>
      <c r="AI329">
        <v>1</v>
      </c>
      <c r="AJ329">
        <v>1</v>
      </c>
      <c r="AK329">
        <v>1</v>
      </c>
      <c r="AL329">
        <v>1</v>
      </c>
      <c r="AN329">
        <v>0</v>
      </c>
      <c r="AO329">
        <v>1</v>
      </c>
      <c r="AP329">
        <v>1</v>
      </c>
      <c r="AQ329">
        <v>0</v>
      </c>
      <c r="AR329">
        <v>0</v>
      </c>
      <c r="AS329" t="s">
        <v>6</v>
      </c>
      <c r="AT329">
        <v>5.0000000000000001E-3</v>
      </c>
      <c r="AU329" t="s">
        <v>313</v>
      </c>
      <c r="AV329">
        <v>0</v>
      </c>
      <c r="AW329">
        <v>2</v>
      </c>
      <c r="AX329">
        <v>16688343</v>
      </c>
      <c r="AY329">
        <v>1</v>
      </c>
      <c r="AZ329">
        <v>0</v>
      </c>
      <c r="BA329">
        <v>305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CX329">
        <f>Y329*Source!I190</f>
        <v>0</v>
      </c>
      <c r="CY329">
        <f>AA329</f>
        <v>1819.3</v>
      </c>
      <c r="CZ329">
        <f>AE329</f>
        <v>1819.3</v>
      </c>
      <c r="DA329">
        <f>AI329</f>
        <v>1</v>
      </c>
      <c r="DB329">
        <v>0</v>
      </c>
    </row>
    <row r="330" spans="1:106" x14ac:dyDescent="0.2">
      <c r="A330">
        <f>ROW(Source!A190)</f>
        <v>190</v>
      </c>
      <c r="B330">
        <v>16687810</v>
      </c>
      <c r="C330">
        <v>16688340</v>
      </c>
      <c r="D330">
        <v>15226127</v>
      </c>
      <c r="E330">
        <v>1</v>
      </c>
      <c r="F330">
        <v>1</v>
      </c>
      <c r="G330">
        <v>1</v>
      </c>
      <c r="H330">
        <v>3</v>
      </c>
      <c r="I330" t="s">
        <v>616</v>
      </c>
      <c r="J330" t="s">
        <v>617</v>
      </c>
      <c r="K330" t="s">
        <v>618</v>
      </c>
      <c r="L330">
        <v>1355</v>
      </c>
      <c r="N330">
        <v>1010</v>
      </c>
      <c r="O330" t="s">
        <v>573</v>
      </c>
      <c r="P330" t="s">
        <v>573</v>
      </c>
      <c r="Q330">
        <v>100</v>
      </c>
      <c r="W330">
        <v>0</v>
      </c>
      <c r="X330">
        <v>-803502612</v>
      </c>
      <c r="Y330">
        <v>0</v>
      </c>
      <c r="AA330">
        <v>164</v>
      </c>
      <c r="AB330">
        <v>0</v>
      </c>
      <c r="AC330">
        <v>0</v>
      </c>
      <c r="AD330">
        <v>0</v>
      </c>
      <c r="AE330">
        <v>164</v>
      </c>
      <c r="AF330">
        <v>0</v>
      </c>
      <c r="AG330">
        <v>0</v>
      </c>
      <c r="AH330">
        <v>0</v>
      </c>
      <c r="AI330">
        <v>1</v>
      </c>
      <c r="AJ330">
        <v>1</v>
      </c>
      <c r="AK330">
        <v>1</v>
      </c>
      <c r="AL330">
        <v>1</v>
      </c>
      <c r="AN330">
        <v>0</v>
      </c>
      <c r="AO330">
        <v>1</v>
      </c>
      <c r="AP330">
        <v>1</v>
      </c>
      <c r="AQ330">
        <v>0</v>
      </c>
      <c r="AR330">
        <v>0</v>
      </c>
      <c r="AS330" t="s">
        <v>6</v>
      </c>
      <c r="AT330">
        <v>1.0999999999999999E-2</v>
      </c>
      <c r="AU330" t="s">
        <v>313</v>
      </c>
      <c r="AV330">
        <v>0</v>
      </c>
      <c r="AW330">
        <v>2</v>
      </c>
      <c r="AX330">
        <v>16688344</v>
      </c>
      <c r="AY330">
        <v>1</v>
      </c>
      <c r="AZ330">
        <v>0</v>
      </c>
      <c r="BA330">
        <v>306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CX330">
        <f>Y330*Source!I190</f>
        <v>0</v>
      </c>
      <c r="CY330">
        <f>AA330</f>
        <v>164</v>
      </c>
      <c r="CZ330">
        <f>AE330</f>
        <v>164</v>
      </c>
      <c r="DA330">
        <f>AI330</f>
        <v>1</v>
      </c>
      <c r="DB330">
        <v>0</v>
      </c>
    </row>
    <row r="331" spans="1:106" x14ac:dyDescent="0.2">
      <c r="A331">
        <f>ROW(Source!A190)</f>
        <v>190</v>
      </c>
      <c r="B331">
        <v>16687810</v>
      </c>
      <c r="C331">
        <v>16688340</v>
      </c>
      <c r="D331">
        <v>15164559</v>
      </c>
      <c r="E331">
        <v>17</v>
      </c>
      <c r="F331">
        <v>1</v>
      </c>
      <c r="G331">
        <v>1</v>
      </c>
      <c r="H331">
        <v>3</v>
      </c>
      <c r="I331" t="s">
        <v>605</v>
      </c>
      <c r="J331" t="s">
        <v>6</v>
      </c>
      <c r="K331" t="s">
        <v>606</v>
      </c>
      <c r="L331">
        <v>1374</v>
      </c>
      <c r="N331">
        <v>1013</v>
      </c>
      <c r="O331" t="s">
        <v>607</v>
      </c>
      <c r="P331" t="s">
        <v>607</v>
      </c>
      <c r="Q331">
        <v>1</v>
      </c>
      <c r="W331">
        <v>0</v>
      </c>
      <c r="X331">
        <v>-1731369543</v>
      </c>
      <c r="Y331">
        <v>0</v>
      </c>
      <c r="AA331">
        <v>1</v>
      </c>
      <c r="AB331">
        <v>0</v>
      </c>
      <c r="AC331">
        <v>0</v>
      </c>
      <c r="AD331">
        <v>0</v>
      </c>
      <c r="AE331">
        <v>1</v>
      </c>
      <c r="AF331">
        <v>0</v>
      </c>
      <c r="AG331">
        <v>0</v>
      </c>
      <c r="AH331">
        <v>0</v>
      </c>
      <c r="AI331">
        <v>1</v>
      </c>
      <c r="AJ331">
        <v>1</v>
      </c>
      <c r="AK331">
        <v>1</v>
      </c>
      <c r="AL331">
        <v>1</v>
      </c>
      <c r="AN331">
        <v>0</v>
      </c>
      <c r="AO331">
        <v>1</v>
      </c>
      <c r="AP331">
        <v>1</v>
      </c>
      <c r="AQ331">
        <v>0</v>
      </c>
      <c r="AR331">
        <v>0</v>
      </c>
      <c r="AS331" t="s">
        <v>6</v>
      </c>
      <c r="AT331">
        <v>0.36</v>
      </c>
      <c r="AU331" t="s">
        <v>313</v>
      </c>
      <c r="AV331">
        <v>0</v>
      </c>
      <c r="AW331">
        <v>2</v>
      </c>
      <c r="AX331">
        <v>16688345</v>
      </c>
      <c r="AY331">
        <v>1</v>
      </c>
      <c r="AZ331">
        <v>0</v>
      </c>
      <c r="BA331">
        <v>307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CX331">
        <f>Y331*Source!I190</f>
        <v>0</v>
      </c>
      <c r="CY331">
        <f>AA331</f>
        <v>1</v>
      </c>
      <c r="CZ331">
        <f>AE331</f>
        <v>1</v>
      </c>
      <c r="DA331">
        <f>AI331</f>
        <v>1</v>
      </c>
      <c r="DB331">
        <v>0</v>
      </c>
    </row>
    <row r="332" spans="1:106" x14ac:dyDescent="0.2">
      <c r="A332">
        <f>ROW(Source!A191)</f>
        <v>191</v>
      </c>
      <c r="B332">
        <v>16687824</v>
      </c>
      <c r="C332">
        <v>16688340</v>
      </c>
      <c r="D332">
        <v>15430447</v>
      </c>
      <c r="E332">
        <v>1</v>
      </c>
      <c r="F332">
        <v>1</v>
      </c>
      <c r="G332">
        <v>1</v>
      </c>
      <c r="H332">
        <v>1</v>
      </c>
      <c r="I332" t="s">
        <v>608</v>
      </c>
      <c r="J332" t="s">
        <v>6</v>
      </c>
      <c r="K332" t="s">
        <v>609</v>
      </c>
      <c r="L332">
        <v>1191</v>
      </c>
      <c r="N332">
        <v>1013</v>
      </c>
      <c r="O332" t="s">
        <v>466</v>
      </c>
      <c r="P332" t="s">
        <v>466</v>
      </c>
      <c r="Q332">
        <v>1</v>
      </c>
      <c r="W332">
        <v>0</v>
      </c>
      <c r="X332">
        <v>145020957</v>
      </c>
      <c r="Y332">
        <v>0.6</v>
      </c>
      <c r="AA332">
        <v>0</v>
      </c>
      <c r="AB332">
        <v>0</v>
      </c>
      <c r="AC332">
        <v>0</v>
      </c>
      <c r="AD332">
        <v>64.67</v>
      </c>
      <c r="AE332">
        <v>0</v>
      </c>
      <c r="AF332">
        <v>0</v>
      </c>
      <c r="AG332">
        <v>0</v>
      </c>
      <c r="AH332">
        <v>9.07</v>
      </c>
      <c r="AI332">
        <v>1</v>
      </c>
      <c r="AJ332">
        <v>1</v>
      </c>
      <c r="AK332">
        <v>1</v>
      </c>
      <c r="AL332">
        <v>7.13</v>
      </c>
      <c r="AN332">
        <v>0</v>
      </c>
      <c r="AO332">
        <v>1</v>
      </c>
      <c r="AP332">
        <v>1</v>
      </c>
      <c r="AQ332">
        <v>0</v>
      </c>
      <c r="AR332">
        <v>0</v>
      </c>
      <c r="AS332" t="s">
        <v>6</v>
      </c>
      <c r="AT332">
        <v>2</v>
      </c>
      <c r="AU332" t="s">
        <v>314</v>
      </c>
      <c r="AV332">
        <v>1</v>
      </c>
      <c r="AW332">
        <v>2</v>
      </c>
      <c r="AX332">
        <v>16688341</v>
      </c>
      <c r="AY332">
        <v>1</v>
      </c>
      <c r="AZ332">
        <v>0</v>
      </c>
      <c r="BA332">
        <v>308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CX332">
        <f>Y332*Source!I191</f>
        <v>3</v>
      </c>
      <c r="CY332">
        <f>AD332</f>
        <v>64.67</v>
      </c>
      <c r="CZ332">
        <f>AH332</f>
        <v>9.07</v>
      </c>
      <c r="DA332">
        <f>AL332</f>
        <v>7.13</v>
      </c>
      <c r="DB332">
        <v>0</v>
      </c>
    </row>
    <row r="333" spans="1:106" x14ac:dyDescent="0.2">
      <c r="A333">
        <f>ROW(Source!A191)</f>
        <v>191</v>
      </c>
      <c r="B333">
        <v>16687824</v>
      </c>
      <c r="C333">
        <v>16688340</v>
      </c>
      <c r="D333">
        <v>15167589</v>
      </c>
      <c r="E333">
        <v>1</v>
      </c>
      <c r="F333">
        <v>1</v>
      </c>
      <c r="G333">
        <v>1</v>
      </c>
      <c r="H333">
        <v>3</v>
      </c>
      <c r="I333" t="s">
        <v>610</v>
      </c>
      <c r="J333" t="s">
        <v>611</v>
      </c>
      <c r="K333" t="s">
        <v>612</v>
      </c>
      <c r="L333">
        <v>1346</v>
      </c>
      <c r="N333">
        <v>1009</v>
      </c>
      <c r="O333" t="s">
        <v>51</v>
      </c>
      <c r="P333" t="s">
        <v>51</v>
      </c>
      <c r="Q333">
        <v>1</v>
      </c>
      <c r="W333">
        <v>0</v>
      </c>
      <c r="X333">
        <v>-2124370092</v>
      </c>
      <c r="Y333">
        <v>0</v>
      </c>
      <c r="AA333">
        <v>650.9</v>
      </c>
      <c r="AB333">
        <v>0</v>
      </c>
      <c r="AC333">
        <v>0</v>
      </c>
      <c r="AD333">
        <v>0</v>
      </c>
      <c r="AE333">
        <v>91.29</v>
      </c>
      <c r="AF333">
        <v>0</v>
      </c>
      <c r="AG333">
        <v>0</v>
      </c>
      <c r="AH333">
        <v>0</v>
      </c>
      <c r="AI333">
        <v>7.13</v>
      </c>
      <c r="AJ333">
        <v>1</v>
      </c>
      <c r="AK333">
        <v>1</v>
      </c>
      <c r="AL333">
        <v>1</v>
      </c>
      <c r="AN333">
        <v>0</v>
      </c>
      <c r="AO333">
        <v>1</v>
      </c>
      <c r="AP333">
        <v>1</v>
      </c>
      <c r="AQ333">
        <v>0</v>
      </c>
      <c r="AR333">
        <v>0</v>
      </c>
      <c r="AS333" t="s">
        <v>6</v>
      </c>
      <c r="AT333">
        <v>1.4999999999999999E-2</v>
      </c>
      <c r="AU333" t="s">
        <v>313</v>
      </c>
      <c r="AV333">
        <v>0</v>
      </c>
      <c r="AW333">
        <v>2</v>
      </c>
      <c r="AX333">
        <v>16688342</v>
      </c>
      <c r="AY333">
        <v>1</v>
      </c>
      <c r="AZ333">
        <v>0</v>
      </c>
      <c r="BA333">
        <v>309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CX333">
        <f>Y333*Source!I191</f>
        <v>0</v>
      </c>
      <c r="CY333">
        <f>AA333</f>
        <v>650.9</v>
      </c>
      <c r="CZ333">
        <f>AE333</f>
        <v>91.29</v>
      </c>
      <c r="DA333">
        <f>AI333</f>
        <v>7.13</v>
      </c>
      <c r="DB333">
        <v>0</v>
      </c>
    </row>
    <row r="334" spans="1:106" x14ac:dyDescent="0.2">
      <c r="A334">
        <f>ROW(Source!A191)</f>
        <v>191</v>
      </c>
      <c r="B334">
        <v>16687824</v>
      </c>
      <c r="C334">
        <v>16688340</v>
      </c>
      <c r="D334">
        <v>15225559</v>
      </c>
      <c r="E334">
        <v>1</v>
      </c>
      <c r="F334">
        <v>1</v>
      </c>
      <c r="G334">
        <v>1</v>
      </c>
      <c r="H334">
        <v>3</v>
      </c>
      <c r="I334" t="s">
        <v>613</v>
      </c>
      <c r="J334" t="s">
        <v>614</v>
      </c>
      <c r="K334" t="s">
        <v>615</v>
      </c>
      <c r="L334">
        <v>1477</v>
      </c>
      <c r="N334">
        <v>1013</v>
      </c>
      <c r="O334" t="s">
        <v>340</v>
      </c>
      <c r="P334" t="s">
        <v>342</v>
      </c>
      <c r="Q334">
        <v>1</v>
      </c>
      <c r="W334">
        <v>0</v>
      </c>
      <c r="X334">
        <v>2077511803</v>
      </c>
      <c r="Y334">
        <v>0</v>
      </c>
      <c r="AA334">
        <v>12971.61</v>
      </c>
      <c r="AB334">
        <v>0</v>
      </c>
      <c r="AC334">
        <v>0</v>
      </c>
      <c r="AD334">
        <v>0</v>
      </c>
      <c r="AE334">
        <v>1819.3</v>
      </c>
      <c r="AF334">
        <v>0</v>
      </c>
      <c r="AG334">
        <v>0</v>
      </c>
      <c r="AH334">
        <v>0</v>
      </c>
      <c r="AI334">
        <v>7.13</v>
      </c>
      <c r="AJ334">
        <v>1</v>
      </c>
      <c r="AK334">
        <v>1</v>
      </c>
      <c r="AL334">
        <v>1</v>
      </c>
      <c r="AN334">
        <v>0</v>
      </c>
      <c r="AO334">
        <v>1</v>
      </c>
      <c r="AP334">
        <v>1</v>
      </c>
      <c r="AQ334">
        <v>0</v>
      </c>
      <c r="AR334">
        <v>0</v>
      </c>
      <c r="AS334" t="s">
        <v>6</v>
      </c>
      <c r="AT334">
        <v>5.0000000000000001E-3</v>
      </c>
      <c r="AU334" t="s">
        <v>313</v>
      </c>
      <c r="AV334">
        <v>0</v>
      </c>
      <c r="AW334">
        <v>2</v>
      </c>
      <c r="AX334">
        <v>16688343</v>
      </c>
      <c r="AY334">
        <v>1</v>
      </c>
      <c r="AZ334">
        <v>0</v>
      </c>
      <c r="BA334">
        <v>310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CX334">
        <f>Y334*Source!I191</f>
        <v>0</v>
      </c>
      <c r="CY334">
        <f>AA334</f>
        <v>12971.61</v>
      </c>
      <c r="CZ334">
        <f>AE334</f>
        <v>1819.3</v>
      </c>
      <c r="DA334">
        <f>AI334</f>
        <v>7.13</v>
      </c>
      <c r="DB334">
        <v>0</v>
      </c>
    </row>
    <row r="335" spans="1:106" x14ac:dyDescent="0.2">
      <c r="A335">
        <f>ROW(Source!A191)</f>
        <v>191</v>
      </c>
      <c r="B335">
        <v>16687824</v>
      </c>
      <c r="C335">
        <v>16688340</v>
      </c>
      <c r="D335">
        <v>15226127</v>
      </c>
      <c r="E335">
        <v>1</v>
      </c>
      <c r="F335">
        <v>1</v>
      </c>
      <c r="G335">
        <v>1</v>
      </c>
      <c r="H335">
        <v>3</v>
      </c>
      <c r="I335" t="s">
        <v>616</v>
      </c>
      <c r="J335" t="s">
        <v>617</v>
      </c>
      <c r="K335" t="s">
        <v>618</v>
      </c>
      <c r="L335">
        <v>1355</v>
      </c>
      <c r="N335">
        <v>1010</v>
      </c>
      <c r="O335" t="s">
        <v>573</v>
      </c>
      <c r="P335" t="s">
        <v>573</v>
      </c>
      <c r="Q335">
        <v>100</v>
      </c>
      <c r="W335">
        <v>0</v>
      </c>
      <c r="X335">
        <v>-803502612</v>
      </c>
      <c r="Y335">
        <v>0</v>
      </c>
      <c r="AA335">
        <v>1169.32</v>
      </c>
      <c r="AB335">
        <v>0</v>
      </c>
      <c r="AC335">
        <v>0</v>
      </c>
      <c r="AD335">
        <v>0</v>
      </c>
      <c r="AE335">
        <v>164</v>
      </c>
      <c r="AF335">
        <v>0</v>
      </c>
      <c r="AG335">
        <v>0</v>
      </c>
      <c r="AH335">
        <v>0</v>
      </c>
      <c r="AI335">
        <v>7.13</v>
      </c>
      <c r="AJ335">
        <v>1</v>
      </c>
      <c r="AK335">
        <v>1</v>
      </c>
      <c r="AL335">
        <v>1</v>
      </c>
      <c r="AN335">
        <v>0</v>
      </c>
      <c r="AO335">
        <v>1</v>
      </c>
      <c r="AP335">
        <v>1</v>
      </c>
      <c r="AQ335">
        <v>0</v>
      </c>
      <c r="AR335">
        <v>0</v>
      </c>
      <c r="AS335" t="s">
        <v>6</v>
      </c>
      <c r="AT335">
        <v>1.0999999999999999E-2</v>
      </c>
      <c r="AU335" t="s">
        <v>313</v>
      </c>
      <c r="AV335">
        <v>0</v>
      </c>
      <c r="AW335">
        <v>2</v>
      </c>
      <c r="AX335">
        <v>16688344</v>
      </c>
      <c r="AY335">
        <v>1</v>
      </c>
      <c r="AZ335">
        <v>0</v>
      </c>
      <c r="BA335">
        <v>311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CX335">
        <f>Y335*Source!I191</f>
        <v>0</v>
      </c>
      <c r="CY335">
        <f>AA335</f>
        <v>1169.32</v>
      </c>
      <c r="CZ335">
        <f>AE335</f>
        <v>164</v>
      </c>
      <c r="DA335">
        <f>AI335</f>
        <v>7.13</v>
      </c>
      <c r="DB335">
        <v>0</v>
      </c>
    </row>
    <row r="336" spans="1:106" x14ac:dyDescent="0.2">
      <c r="A336">
        <f>ROW(Source!A191)</f>
        <v>191</v>
      </c>
      <c r="B336">
        <v>16687824</v>
      </c>
      <c r="C336">
        <v>16688340</v>
      </c>
      <c r="D336">
        <v>15164559</v>
      </c>
      <c r="E336">
        <v>17</v>
      </c>
      <c r="F336">
        <v>1</v>
      </c>
      <c r="G336">
        <v>1</v>
      </c>
      <c r="H336">
        <v>3</v>
      </c>
      <c r="I336" t="s">
        <v>605</v>
      </c>
      <c r="J336" t="s">
        <v>6</v>
      </c>
      <c r="K336" t="s">
        <v>606</v>
      </c>
      <c r="L336">
        <v>1374</v>
      </c>
      <c r="N336">
        <v>1013</v>
      </c>
      <c r="O336" t="s">
        <v>607</v>
      </c>
      <c r="P336" t="s">
        <v>607</v>
      </c>
      <c r="Q336">
        <v>1</v>
      </c>
      <c r="W336">
        <v>0</v>
      </c>
      <c r="X336">
        <v>-1731369543</v>
      </c>
      <c r="Y336">
        <v>0</v>
      </c>
      <c r="AA336">
        <v>1</v>
      </c>
      <c r="AB336">
        <v>0</v>
      </c>
      <c r="AC336">
        <v>0</v>
      </c>
      <c r="AD336">
        <v>0</v>
      </c>
      <c r="AE336">
        <v>1</v>
      </c>
      <c r="AF336">
        <v>0</v>
      </c>
      <c r="AG336">
        <v>0</v>
      </c>
      <c r="AH336">
        <v>0</v>
      </c>
      <c r="AI336">
        <v>1</v>
      </c>
      <c r="AJ336">
        <v>1</v>
      </c>
      <c r="AK336">
        <v>1</v>
      </c>
      <c r="AL336">
        <v>1</v>
      </c>
      <c r="AN336">
        <v>0</v>
      </c>
      <c r="AO336">
        <v>1</v>
      </c>
      <c r="AP336">
        <v>1</v>
      </c>
      <c r="AQ336">
        <v>0</v>
      </c>
      <c r="AR336">
        <v>0</v>
      </c>
      <c r="AS336" t="s">
        <v>6</v>
      </c>
      <c r="AT336">
        <v>0.36</v>
      </c>
      <c r="AU336" t="s">
        <v>313</v>
      </c>
      <c r="AV336">
        <v>0</v>
      </c>
      <c r="AW336">
        <v>2</v>
      </c>
      <c r="AX336">
        <v>16688345</v>
      </c>
      <c r="AY336">
        <v>1</v>
      </c>
      <c r="AZ336">
        <v>0</v>
      </c>
      <c r="BA336">
        <v>312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CX336">
        <f>Y336*Source!I191</f>
        <v>0</v>
      </c>
      <c r="CY336">
        <f>AA336</f>
        <v>1</v>
      </c>
      <c r="CZ336">
        <f>AE336</f>
        <v>1</v>
      </c>
      <c r="DA336">
        <f>AI336</f>
        <v>1</v>
      </c>
      <c r="DB336">
        <v>0</v>
      </c>
    </row>
    <row r="337" spans="1:106" x14ac:dyDescent="0.2">
      <c r="A337">
        <f>ROW(Source!A192)</f>
        <v>192</v>
      </c>
      <c r="B337">
        <v>16687810</v>
      </c>
      <c r="C337">
        <v>16688346</v>
      </c>
      <c r="D337">
        <v>15435721</v>
      </c>
      <c r="E337">
        <v>1</v>
      </c>
      <c r="F337">
        <v>1</v>
      </c>
      <c r="G337">
        <v>1</v>
      </c>
      <c r="H337">
        <v>1</v>
      </c>
      <c r="I337" t="s">
        <v>534</v>
      </c>
      <c r="J337" t="s">
        <v>6</v>
      </c>
      <c r="K337" t="s">
        <v>535</v>
      </c>
      <c r="L337">
        <v>1191</v>
      </c>
      <c r="N337">
        <v>1013</v>
      </c>
      <c r="O337" t="s">
        <v>466</v>
      </c>
      <c r="P337" t="s">
        <v>466</v>
      </c>
      <c r="Q337">
        <v>1</v>
      </c>
      <c r="W337">
        <v>0</v>
      </c>
      <c r="X337">
        <v>1983201532</v>
      </c>
      <c r="Y337">
        <v>16.29</v>
      </c>
      <c r="AA337">
        <v>0</v>
      </c>
      <c r="AB337">
        <v>0</v>
      </c>
      <c r="AC337">
        <v>0</v>
      </c>
      <c r="AD337">
        <v>9.51</v>
      </c>
      <c r="AE337">
        <v>0</v>
      </c>
      <c r="AF337">
        <v>0</v>
      </c>
      <c r="AG337">
        <v>0</v>
      </c>
      <c r="AH337">
        <v>9.51</v>
      </c>
      <c r="AI337">
        <v>1</v>
      </c>
      <c r="AJ337">
        <v>1</v>
      </c>
      <c r="AK337">
        <v>1</v>
      </c>
      <c r="AL337">
        <v>1</v>
      </c>
      <c r="AN337">
        <v>0</v>
      </c>
      <c r="AO337">
        <v>1</v>
      </c>
      <c r="AP337">
        <v>0</v>
      </c>
      <c r="AQ337">
        <v>0</v>
      </c>
      <c r="AR337">
        <v>0</v>
      </c>
      <c r="AS337" t="s">
        <v>6</v>
      </c>
      <c r="AT337">
        <v>16.29</v>
      </c>
      <c r="AU337" t="s">
        <v>6</v>
      </c>
      <c r="AV337">
        <v>1</v>
      </c>
      <c r="AW337">
        <v>2</v>
      </c>
      <c r="AX337">
        <v>16688347</v>
      </c>
      <c r="AY337">
        <v>1</v>
      </c>
      <c r="AZ337">
        <v>0</v>
      </c>
      <c r="BA337">
        <v>313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CX337">
        <f>Y337*Source!I192</f>
        <v>0.97739999999999994</v>
      </c>
      <c r="CY337">
        <f>AD337</f>
        <v>9.51</v>
      </c>
      <c r="CZ337">
        <f>AH337</f>
        <v>9.51</v>
      </c>
      <c r="DA337">
        <f>AL337</f>
        <v>1</v>
      </c>
      <c r="DB337">
        <v>0</v>
      </c>
    </row>
    <row r="338" spans="1:106" x14ac:dyDescent="0.2">
      <c r="A338">
        <f>ROW(Source!A192)</f>
        <v>192</v>
      </c>
      <c r="B338">
        <v>16687810</v>
      </c>
      <c r="C338">
        <v>16688346</v>
      </c>
      <c r="D338">
        <v>15430395</v>
      </c>
      <c r="E338">
        <v>1</v>
      </c>
      <c r="F338">
        <v>1</v>
      </c>
      <c r="G338">
        <v>1</v>
      </c>
      <c r="H338">
        <v>1</v>
      </c>
      <c r="I338" t="s">
        <v>467</v>
      </c>
      <c r="J338" t="s">
        <v>6</v>
      </c>
      <c r="K338" t="s">
        <v>468</v>
      </c>
      <c r="L338">
        <v>1191</v>
      </c>
      <c r="N338">
        <v>1013</v>
      </c>
      <c r="O338" t="s">
        <v>466</v>
      </c>
      <c r="P338" t="s">
        <v>466</v>
      </c>
      <c r="Q338">
        <v>1</v>
      </c>
      <c r="W338">
        <v>0</v>
      </c>
      <c r="X338">
        <v>-1417349443</v>
      </c>
      <c r="Y338">
        <v>0.01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1</v>
      </c>
      <c r="AJ338">
        <v>1</v>
      </c>
      <c r="AK338">
        <v>1</v>
      </c>
      <c r="AL338">
        <v>1</v>
      </c>
      <c r="AN338">
        <v>0</v>
      </c>
      <c r="AO338">
        <v>1</v>
      </c>
      <c r="AP338">
        <v>0</v>
      </c>
      <c r="AQ338">
        <v>0</v>
      </c>
      <c r="AR338">
        <v>0</v>
      </c>
      <c r="AS338" t="s">
        <v>6</v>
      </c>
      <c r="AT338">
        <v>0.01</v>
      </c>
      <c r="AU338" t="s">
        <v>6</v>
      </c>
      <c r="AV338">
        <v>2</v>
      </c>
      <c r="AW338">
        <v>2</v>
      </c>
      <c r="AX338">
        <v>16688348</v>
      </c>
      <c r="AY338">
        <v>1</v>
      </c>
      <c r="AZ338">
        <v>0</v>
      </c>
      <c r="BA338">
        <v>314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CX338">
        <f>Y338*Source!I192</f>
        <v>5.9999999999999995E-4</v>
      </c>
      <c r="CY338">
        <f>AD338</f>
        <v>0</v>
      </c>
      <c r="CZ338">
        <f>AH338</f>
        <v>0</v>
      </c>
      <c r="DA338">
        <f>AL338</f>
        <v>1</v>
      </c>
      <c r="DB338">
        <v>0</v>
      </c>
    </row>
    <row r="339" spans="1:106" x14ac:dyDescent="0.2">
      <c r="A339">
        <f>ROW(Source!A192)</f>
        <v>192</v>
      </c>
      <c r="B339">
        <v>16687810</v>
      </c>
      <c r="C339">
        <v>16688346</v>
      </c>
      <c r="D339">
        <v>15247974</v>
      </c>
      <c r="E339">
        <v>1</v>
      </c>
      <c r="F339">
        <v>1</v>
      </c>
      <c r="G339">
        <v>1</v>
      </c>
      <c r="H339">
        <v>2</v>
      </c>
      <c r="I339" t="s">
        <v>469</v>
      </c>
      <c r="J339" t="s">
        <v>470</v>
      </c>
      <c r="K339" t="s">
        <v>471</v>
      </c>
      <c r="L339">
        <v>1368</v>
      </c>
      <c r="N339">
        <v>1011</v>
      </c>
      <c r="O339" t="s">
        <v>472</v>
      </c>
      <c r="P339" t="s">
        <v>472</v>
      </c>
      <c r="Q339">
        <v>1</v>
      </c>
      <c r="W339">
        <v>0</v>
      </c>
      <c r="X339">
        <v>1188625873</v>
      </c>
      <c r="Y339">
        <v>0.01</v>
      </c>
      <c r="AA339">
        <v>0</v>
      </c>
      <c r="AB339">
        <v>31.26</v>
      </c>
      <c r="AC339">
        <v>13.5</v>
      </c>
      <c r="AD339">
        <v>0</v>
      </c>
      <c r="AE339">
        <v>0</v>
      </c>
      <c r="AF339">
        <v>31.26</v>
      </c>
      <c r="AG339">
        <v>13.5</v>
      </c>
      <c r="AH339">
        <v>0</v>
      </c>
      <c r="AI339">
        <v>1</v>
      </c>
      <c r="AJ339">
        <v>1</v>
      </c>
      <c r="AK339">
        <v>1</v>
      </c>
      <c r="AL339">
        <v>1</v>
      </c>
      <c r="AN339">
        <v>0</v>
      </c>
      <c r="AO339">
        <v>1</v>
      </c>
      <c r="AP339">
        <v>0</v>
      </c>
      <c r="AQ339">
        <v>0</v>
      </c>
      <c r="AR339">
        <v>0</v>
      </c>
      <c r="AS339" t="s">
        <v>6</v>
      </c>
      <c r="AT339">
        <v>0.01</v>
      </c>
      <c r="AU339" t="s">
        <v>6</v>
      </c>
      <c r="AV339">
        <v>0</v>
      </c>
      <c r="AW339">
        <v>2</v>
      </c>
      <c r="AX339">
        <v>16688349</v>
      </c>
      <c r="AY339">
        <v>1</v>
      </c>
      <c r="AZ339">
        <v>0</v>
      </c>
      <c r="BA339">
        <v>315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CX339">
        <f>Y339*Source!I192</f>
        <v>5.9999999999999995E-4</v>
      </c>
      <c r="CY339">
        <f>AB339</f>
        <v>31.26</v>
      </c>
      <c r="CZ339">
        <f>AF339</f>
        <v>31.26</v>
      </c>
      <c r="DA339">
        <f>AJ339</f>
        <v>1</v>
      </c>
      <c r="DB339">
        <v>0</v>
      </c>
    </row>
    <row r="340" spans="1:106" x14ac:dyDescent="0.2">
      <c r="A340">
        <f>ROW(Source!A192)</f>
        <v>192</v>
      </c>
      <c r="B340">
        <v>16687810</v>
      </c>
      <c r="C340">
        <v>16688346</v>
      </c>
      <c r="D340">
        <v>15170076</v>
      </c>
      <c r="E340">
        <v>1</v>
      </c>
      <c r="F340">
        <v>1</v>
      </c>
      <c r="G340">
        <v>1</v>
      </c>
      <c r="H340">
        <v>3</v>
      </c>
      <c r="I340" t="s">
        <v>619</v>
      </c>
      <c r="J340" t="s">
        <v>620</v>
      </c>
      <c r="K340" t="s">
        <v>621</v>
      </c>
      <c r="L340">
        <v>1356</v>
      </c>
      <c r="N340">
        <v>1010</v>
      </c>
      <c r="O340" t="s">
        <v>101</v>
      </c>
      <c r="P340" t="s">
        <v>101</v>
      </c>
      <c r="Q340">
        <v>1000</v>
      </c>
      <c r="W340">
        <v>0</v>
      </c>
      <c r="X340">
        <v>1975348994</v>
      </c>
      <c r="Y340">
        <v>0.2</v>
      </c>
      <c r="AA340">
        <v>180</v>
      </c>
      <c r="AB340">
        <v>0</v>
      </c>
      <c r="AC340">
        <v>0</v>
      </c>
      <c r="AD340">
        <v>0</v>
      </c>
      <c r="AE340">
        <v>180</v>
      </c>
      <c r="AF340">
        <v>0</v>
      </c>
      <c r="AG340">
        <v>0</v>
      </c>
      <c r="AH340">
        <v>0</v>
      </c>
      <c r="AI340">
        <v>1</v>
      </c>
      <c r="AJ340">
        <v>1</v>
      </c>
      <c r="AK340">
        <v>1</v>
      </c>
      <c r="AL340">
        <v>1</v>
      </c>
      <c r="AN340">
        <v>0</v>
      </c>
      <c r="AO340">
        <v>1</v>
      </c>
      <c r="AP340">
        <v>0</v>
      </c>
      <c r="AQ340">
        <v>0</v>
      </c>
      <c r="AR340">
        <v>0</v>
      </c>
      <c r="AS340" t="s">
        <v>6</v>
      </c>
      <c r="AT340">
        <v>0.2</v>
      </c>
      <c r="AU340" t="s">
        <v>6</v>
      </c>
      <c r="AV340">
        <v>0</v>
      </c>
      <c r="AW340">
        <v>2</v>
      </c>
      <c r="AX340">
        <v>16688350</v>
      </c>
      <c r="AY340">
        <v>1</v>
      </c>
      <c r="AZ340">
        <v>0</v>
      </c>
      <c r="BA340">
        <v>316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CX340">
        <f>Y340*Source!I192</f>
        <v>1.2E-2</v>
      </c>
      <c r="CY340">
        <f>AA340</f>
        <v>180</v>
      </c>
      <c r="CZ340">
        <f>AE340</f>
        <v>180</v>
      </c>
      <c r="DA340">
        <f>AI340</f>
        <v>1</v>
      </c>
      <c r="DB340">
        <v>0</v>
      </c>
    </row>
    <row r="341" spans="1:106" x14ac:dyDescent="0.2">
      <c r="A341">
        <f>ROW(Source!A192)</f>
        <v>192</v>
      </c>
      <c r="B341">
        <v>16687810</v>
      </c>
      <c r="C341">
        <v>16688346</v>
      </c>
      <c r="D341">
        <v>15170438</v>
      </c>
      <c r="E341">
        <v>1</v>
      </c>
      <c r="F341">
        <v>1</v>
      </c>
      <c r="G341">
        <v>1</v>
      </c>
      <c r="H341">
        <v>3</v>
      </c>
      <c r="I341" t="s">
        <v>622</v>
      </c>
      <c r="J341" t="s">
        <v>623</v>
      </c>
      <c r="K341" t="s">
        <v>624</v>
      </c>
      <c r="L341">
        <v>1348</v>
      </c>
      <c r="N341">
        <v>1009</v>
      </c>
      <c r="O341" t="s">
        <v>46</v>
      </c>
      <c r="P341" t="s">
        <v>46</v>
      </c>
      <c r="Q341">
        <v>1000</v>
      </c>
      <c r="W341">
        <v>0</v>
      </c>
      <c r="X341">
        <v>-1755229539</v>
      </c>
      <c r="Y341">
        <v>1E-3</v>
      </c>
      <c r="AA341">
        <v>12430</v>
      </c>
      <c r="AB341">
        <v>0</v>
      </c>
      <c r="AC341">
        <v>0</v>
      </c>
      <c r="AD341">
        <v>0</v>
      </c>
      <c r="AE341">
        <v>12430</v>
      </c>
      <c r="AF341">
        <v>0</v>
      </c>
      <c r="AG341">
        <v>0</v>
      </c>
      <c r="AH341">
        <v>0</v>
      </c>
      <c r="AI341">
        <v>1</v>
      </c>
      <c r="AJ341">
        <v>1</v>
      </c>
      <c r="AK341">
        <v>1</v>
      </c>
      <c r="AL341">
        <v>1</v>
      </c>
      <c r="AN341">
        <v>0</v>
      </c>
      <c r="AO341">
        <v>1</v>
      </c>
      <c r="AP341">
        <v>0</v>
      </c>
      <c r="AQ341">
        <v>0</v>
      </c>
      <c r="AR341">
        <v>0</v>
      </c>
      <c r="AS341" t="s">
        <v>6</v>
      </c>
      <c r="AT341">
        <v>1E-3</v>
      </c>
      <c r="AU341" t="s">
        <v>6</v>
      </c>
      <c r="AV341">
        <v>0</v>
      </c>
      <c r="AW341">
        <v>2</v>
      </c>
      <c r="AX341">
        <v>16688351</v>
      </c>
      <c r="AY341">
        <v>1</v>
      </c>
      <c r="AZ341">
        <v>0</v>
      </c>
      <c r="BA341">
        <v>317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CX341">
        <f>Y341*Source!I192</f>
        <v>6.0000000000000002E-5</v>
      </c>
      <c r="CY341">
        <f>AA341</f>
        <v>12430</v>
      </c>
      <c r="CZ341">
        <f>AE341</f>
        <v>12430</v>
      </c>
      <c r="DA341">
        <f>AI341</f>
        <v>1</v>
      </c>
      <c r="DB341">
        <v>0</v>
      </c>
    </row>
    <row r="342" spans="1:106" x14ac:dyDescent="0.2">
      <c r="A342">
        <f>ROW(Source!A192)</f>
        <v>192</v>
      </c>
      <c r="B342">
        <v>16687810</v>
      </c>
      <c r="C342">
        <v>16688346</v>
      </c>
      <c r="D342">
        <v>15218455</v>
      </c>
      <c r="E342">
        <v>1</v>
      </c>
      <c r="F342">
        <v>1</v>
      </c>
      <c r="G342">
        <v>1</v>
      </c>
      <c r="H342">
        <v>3</v>
      </c>
      <c r="I342" t="s">
        <v>330</v>
      </c>
      <c r="J342" t="s">
        <v>332</v>
      </c>
      <c r="K342" t="s">
        <v>331</v>
      </c>
      <c r="L342">
        <v>1308</v>
      </c>
      <c r="N342">
        <v>1003</v>
      </c>
      <c r="O342" t="s">
        <v>35</v>
      </c>
      <c r="P342" t="s">
        <v>35</v>
      </c>
      <c r="Q342">
        <v>100</v>
      </c>
      <c r="W342">
        <v>0</v>
      </c>
      <c r="X342">
        <v>-1186909430</v>
      </c>
      <c r="Y342">
        <v>1</v>
      </c>
      <c r="AA342">
        <v>270</v>
      </c>
      <c r="AB342">
        <v>0</v>
      </c>
      <c r="AC342">
        <v>0</v>
      </c>
      <c r="AD342">
        <v>0</v>
      </c>
      <c r="AE342">
        <v>270</v>
      </c>
      <c r="AF342">
        <v>0</v>
      </c>
      <c r="AG342">
        <v>0</v>
      </c>
      <c r="AH342">
        <v>0</v>
      </c>
      <c r="AI342">
        <v>1</v>
      </c>
      <c r="AJ342">
        <v>1</v>
      </c>
      <c r="AK342">
        <v>1</v>
      </c>
      <c r="AL342">
        <v>1</v>
      </c>
      <c r="AN342">
        <v>0</v>
      </c>
      <c r="AO342">
        <v>0</v>
      </c>
      <c r="AP342">
        <v>0</v>
      </c>
      <c r="AQ342">
        <v>0</v>
      </c>
      <c r="AR342">
        <v>0</v>
      </c>
      <c r="AS342" t="s">
        <v>6</v>
      </c>
      <c r="AT342">
        <v>1</v>
      </c>
      <c r="AU342" t="s">
        <v>6</v>
      </c>
      <c r="AV342">
        <v>0</v>
      </c>
      <c r="AW342">
        <v>1</v>
      </c>
      <c r="AX342">
        <v>-1</v>
      </c>
      <c r="AY342">
        <v>0</v>
      </c>
      <c r="AZ342">
        <v>0</v>
      </c>
      <c r="BA342" t="s">
        <v>6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CX342">
        <f>Y342*Source!I192</f>
        <v>0.06</v>
      </c>
      <c r="CY342">
        <f>AA342</f>
        <v>270</v>
      </c>
      <c r="CZ342">
        <f>AE342</f>
        <v>270</v>
      </c>
      <c r="DA342">
        <f>AI342</f>
        <v>1</v>
      </c>
      <c r="DB342">
        <v>0</v>
      </c>
    </row>
    <row r="343" spans="1:106" x14ac:dyDescent="0.2">
      <c r="A343">
        <f>ROW(Source!A192)</f>
        <v>192</v>
      </c>
      <c r="B343">
        <v>16687810</v>
      </c>
      <c r="C343">
        <v>16688346</v>
      </c>
      <c r="D343">
        <v>15164559</v>
      </c>
      <c r="E343">
        <v>17</v>
      </c>
      <c r="F343">
        <v>1</v>
      </c>
      <c r="G343">
        <v>1</v>
      </c>
      <c r="H343">
        <v>3</v>
      </c>
      <c r="I343" t="s">
        <v>605</v>
      </c>
      <c r="J343" t="s">
        <v>6</v>
      </c>
      <c r="K343" t="s">
        <v>606</v>
      </c>
      <c r="L343">
        <v>1374</v>
      </c>
      <c r="N343">
        <v>1013</v>
      </c>
      <c r="O343" t="s">
        <v>607</v>
      </c>
      <c r="P343" t="s">
        <v>607</v>
      </c>
      <c r="Q343">
        <v>1</v>
      </c>
      <c r="W343">
        <v>0</v>
      </c>
      <c r="X343">
        <v>-1731369543</v>
      </c>
      <c r="Y343">
        <v>3.1</v>
      </c>
      <c r="AA343">
        <v>1</v>
      </c>
      <c r="AB343">
        <v>0</v>
      </c>
      <c r="AC343">
        <v>0</v>
      </c>
      <c r="AD343">
        <v>0</v>
      </c>
      <c r="AE343">
        <v>1</v>
      </c>
      <c r="AF343">
        <v>0</v>
      </c>
      <c r="AG343">
        <v>0</v>
      </c>
      <c r="AH343">
        <v>0</v>
      </c>
      <c r="AI343">
        <v>1</v>
      </c>
      <c r="AJ343">
        <v>1</v>
      </c>
      <c r="AK343">
        <v>1</v>
      </c>
      <c r="AL343">
        <v>1</v>
      </c>
      <c r="AN343">
        <v>0</v>
      </c>
      <c r="AO343">
        <v>1</v>
      </c>
      <c r="AP343">
        <v>0</v>
      </c>
      <c r="AQ343">
        <v>0</v>
      </c>
      <c r="AR343">
        <v>0</v>
      </c>
      <c r="AS343" t="s">
        <v>6</v>
      </c>
      <c r="AT343">
        <v>3.1</v>
      </c>
      <c r="AU343" t="s">
        <v>6</v>
      </c>
      <c r="AV343">
        <v>0</v>
      </c>
      <c r="AW343">
        <v>2</v>
      </c>
      <c r="AX343">
        <v>16688352</v>
      </c>
      <c r="AY343">
        <v>1</v>
      </c>
      <c r="AZ343">
        <v>0</v>
      </c>
      <c r="BA343">
        <v>318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CX343">
        <f>Y343*Source!I192</f>
        <v>0.186</v>
      </c>
      <c r="CY343">
        <f>AA343</f>
        <v>1</v>
      </c>
      <c r="CZ343">
        <f>AE343</f>
        <v>1</v>
      </c>
      <c r="DA343">
        <f>AI343</f>
        <v>1</v>
      </c>
      <c r="DB343">
        <v>0</v>
      </c>
    </row>
    <row r="344" spans="1:106" x14ac:dyDescent="0.2">
      <c r="A344">
        <f>ROW(Source!A193)</f>
        <v>193</v>
      </c>
      <c r="B344">
        <v>16687824</v>
      </c>
      <c r="C344">
        <v>16688346</v>
      </c>
      <c r="D344">
        <v>15435721</v>
      </c>
      <c r="E344">
        <v>1</v>
      </c>
      <c r="F344">
        <v>1</v>
      </c>
      <c r="G344">
        <v>1</v>
      </c>
      <c r="H344">
        <v>1</v>
      </c>
      <c r="I344" t="s">
        <v>534</v>
      </c>
      <c r="J344" t="s">
        <v>6</v>
      </c>
      <c r="K344" t="s">
        <v>535</v>
      </c>
      <c r="L344">
        <v>1191</v>
      </c>
      <c r="N344">
        <v>1013</v>
      </c>
      <c r="O344" t="s">
        <v>466</v>
      </c>
      <c r="P344" t="s">
        <v>466</v>
      </c>
      <c r="Q344">
        <v>1</v>
      </c>
      <c r="W344">
        <v>0</v>
      </c>
      <c r="X344">
        <v>1983201532</v>
      </c>
      <c r="Y344">
        <v>16.29</v>
      </c>
      <c r="AA344">
        <v>0</v>
      </c>
      <c r="AB344">
        <v>0</v>
      </c>
      <c r="AC344">
        <v>0</v>
      </c>
      <c r="AD344">
        <v>67.81</v>
      </c>
      <c r="AE344">
        <v>0</v>
      </c>
      <c r="AF344">
        <v>0</v>
      </c>
      <c r="AG344">
        <v>0</v>
      </c>
      <c r="AH344">
        <v>9.51</v>
      </c>
      <c r="AI344">
        <v>1</v>
      </c>
      <c r="AJ344">
        <v>1</v>
      </c>
      <c r="AK344">
        <v>1</v>
      </c>
      <c r="AL344">
        <v>7.13</v>
      </c>
      <c r="AN344">
        <v>0</v>
      </c>
      <c r="AO344">
        <v>1</v>
      </c>
      <c r="AP344">
        <v>0</v>
      </c>
      <c r="AQ344">
        <v>0</v>
      </c>
      <c r="AR344">
        <v>0</v>
      </c>
      <c r="AS344" t="s">
        <v>6</v>
      </c>
      <c r="AT344">
        <v>16.29</v>
      </c>
      <c r="AU344" t="s">
        <v>6</v>
      </c>
      <c r="AV344">
        <v>1</v>
      </c>
      <c r="AW344">
        <v>2</v>
      </c>
      <c r="AX344">
        <v>16688347</v>
      </c>
      <c r="AY344">
        <v>1</v>
      </c>
      <c r="AZ344">
        <v>0</v>
      </c>
      <c r="BA344">
        <v>319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CX344">
        <f>Y344*Source!I193</f>
        <v>0.97739999999999994</v>
      </c>
      <c r="CY344">
        <f>AD344</f>
        <v>67.81</v>
      </c>
      <c r="CZ344">
        <f>AH344</f>
        <v>9.51</v>
      </c>
      <c r="DA344">
        <f>AL344</f>
        <v>7.13</v>
      </c>
      <c r="DB344">
        <v>0</v>
      </c>
    </row>
    <row r="345" spans="1:106" x14ac:dyDescent="0.2">
      <c r="A345">
        <f>ROW(Source!A193)</f>
        <v>193</v>
      </c>
      <c r="B345">
        <v>16687824</v>
      </c>
      <c r="C345">
        <v>16688346</v>
      </c>
      <c r="D345">
        <v>15430395</v>
      </c>
      <c r="E345">
        <v>1</v>
      </c>
      <c r="F345">
        <v>1</v>
      </c>
      <c r="G345">
        <v>1</v>
      </c>
      <c r="H345">
        <v>1</v>
      </c>
      <c r="I345" t="s">
        <v>467</v>
      </c>
      <c r="J345" t="s">
        <v>6</v>
      </c>
      <c r="K345" t="s">
        <v>468</v>
      </c>
      <c r="L345">
        <v>1191</v>
      </c>
      <c r="N345">
        <v>1013</v>
      </c>
      <c r="O345" t="s">
        <v>466</v>
      </c>
      <c r="P345" t="s">
        <v>466</v>
      </c>
      <c r="Q345">
        <v>1</v>
      </c>
      <c r="W345">
        <v>0</v>
      </c>
      <c r="X345">
        <v>-1417349443</v>
      </c>
      <c r="Y345">
        <v>0.01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1</v>
      </c>
      <c r="AJ345">
        <v>1</v>
      </c>
      <c r="AK345">
        <v>7.13</v>
      </c>
      <c r="AL345">
        <v>1</v>
      </c>
      <c r="AN345">
        <v>0</v>
      </c>
      <c r="AO345">
        <v>1</v>
      </c>
      <c r="AP345">
        <v>0</v>
      </c>
      <c r="AQ345">
        <v>0</v>
      </c>
      <c r="AR345">
        <v>0</v>
      </c>
      <c r="AS345" t="s">
        <v>6</v>
      </c>
      <c r="AT345">
        <v>0.01</v>
      </c>
      <c r="AU345" t="s">
        <v>6</v>
      </c>
      <c r="AV345">
        <v>2</v>
      </c>
      <c r="AW345">
        <v>2</v>
      </c>
      <c r="AX345">
        <v>16688348</v>
      </c>
      <c r="AY345">
        <v>1</v>
      </c>
      <c r="AZ345">
        <v>0</v>
      </c>
      <c r="BA345">
        <v>320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CX345">
        <f>Y345*Source!I193</f>
        <v>5.9999999999999995E-4</v>
      </c>
      <c r="CY345">
        <f>AD345</f>
        <v>0</v>
      </c>
      <c r="CZ345">
        <f>AH345</f>
        <v>0</v>
      </c>
      <c r="DA345">
        <f>AL345</f>
        <v>1</v>
      </c>
      <c r="DB345">
        <v>0</v>
      </c>
    </row>
    <row r="346" spans="1:106" x14ac:dyDescent="0.2">
      <c r="A346">
        <f>ROW(Source!A193)</f>
        <v>193</v>
      </c>
      <c r="B346">
        <v>16687824</v>
      </c>
      <c r="C346">
        <v>16688346</v>
      </c>
      <c r="D346">
        <v>15247974</v>
      </c>
      <c r="E346">
        <v>1</v>
      </c>
      <c r="F346">
        <v>1</v>
      </c>
      <c r="G346">
        <v>1</v>
      </c>
      <c r="H346">
        <v>2</v>
      </c>
      <c r="I346" t="s">
        <v>469</v>
      </c>
      <c r="J346" t="s">
        <v>470</v>
      </c>
      <c r="K346" t="s">
        <v>471</v>
      </c>
      <c r="L346">
        <v>1368</v>
      </c>
      <c r="N346">
        <v>1011</v>
      </c>
      <c r="O346" t="s">
        <v>472</v>
      </c>
      <c r="P346" t="s">
        <v>472</v>
      </c>
      <c r="Q346">
        <v>1</v>
      </c>
      <c r="W346">
        <v>0</v>
      </c>
      <c r="X346">
        <v>1188625873</v>
      </c>
      <c r="Y346">
        <v>0.01</v>
      </c>
      <c r="AA346">
        <v>0</v>
      </c>
      <c r="AB346">
        <v>222.88</v>
      </c>
      <c r="AC346">
        <v>13.5</v>
      </c>
      <c r="AD346">
        <v>0</v>
      </c>
      <c r="AE346">
        <v>0</v>
      </c>
      <c r="AF346">
        <v>31.26</v>
      </c>
      <c r="AG346">
        <v>13.5</v>
      </c>
      <c r="AH346">
        <v>0</v>
      </c>
      <c r="AI346">
        <v>1</v>
      </c>
      <c r="AJ346">
        <v>7.13</v>
      </c>
      <c r="AK346">
        <v>1</v>
      </c>
      <c r="AL346">
        <v>1</v>
      </c>
      <c r="AN346">
        <v>0</v>
      </c>
      <c r="AO346">
        <v>1</v>
      </c>
      <c r="AP346">
        <v>0</v>
      </c>
      <c r="AQ346">
        <v>0</v>
      </c>
      <c r="AR346">
        <v>0</v>
      </c>
      <c r="AS346" t="s">
        <v>6</v>
      </c>
      <c r="AT346">
        <v>0.01</v>
      </c>
      <c r="AU346" t="s">
        <v>6</v>
      </c>
      <c r="AV346">
        <v>0</v>
      </c>
      <c r="AW346">
        <v>2</v>
      </c>
      <c r="AX346">
        <v>16688349</v>
      </c>
      <c r="AY346">
        <v>1</v>
      </c>
      <c r="AZ346">
        <v>0</v>
      </c>
      <c r="BA346">
        <v>321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CX346">
        <f>Y346*Source!I193</f>
        <v>5.9999999999999995E-4</v>
      </c>
      <c r="CY346">
        <f>AB346</f>
        <v>222.88</v>
      </c>
      <c r="CZ346">
        <f>AF346</f>
        <v>31.26</v>
      </c>
      <c r="DA346">
        <f>AJ346</f>
        <v>7.13</v>
      </c>
      <c r="DB346">
        <v>0</v>
      </c>
    </row>
    <row r="347" spans="1:106" x14ac:dyDescent="0.2">
      <c r="A347">
        <f>ROW(Source!A193)</f>
        <v>193</v>
      </c>
      <c r="B347">
        <v>16687824</v>
      </c>
      <c r="C347">
        <v>16688346</v>
      </c>
      <c r="D347">
        <v>15170076</v>
      </c>
      <c r="E347">
        <v>1</v>
      </c>
      <c r="F347">
        <v>1</v>
      </c>
      <c r="G347">
        <v>1</v>
      </c>
      <c r="H347">
        <v>3</v>
      </c>
      <c r="I347" t="s">
        <v>619</v>
      </c>
      <c r="J347" t="s">
        <v>620</v>
      </c>
      <c r="K347" t="s">
        <v>621</v>
      </c>
      <c r="L347">
        <v>1356</v>
      </c>
      <c r="N347">
        <v>1010</v>
      </c>
      <c r="O347" t="s">
        <v>101</v>
      </c>
      <c r="P347" t="s">
        <v>101</v>
      </c>
      <c r="Q347">
        <v>1000</v>
      </c>
      <c r="W347">
        <v>0</v>
      </c>
      <c r="X347">
        <v>1975348994</v>
      </c>
      <c r="Y347">
        <v>0.2</v>
      </c>
      <c r="AA347">
        <v>1283.4000000000001</v>
      </c>
      <c r="AB347">
        <v>0</v>
      </c>
      <c r="AC347">
        <v>0</v>
      </c>
      <c r="AD347">
        <v>0</v>
      </c>
      <c r="AE347">
        <v>180</v>
      </c>
      <c r="AF347">
        <v>0</v>
      </c>
      <c r="AG347">
        <v>0</v>
      </c>
      <c r="AH347">
        <v>0</v>
      </c>
      <c r="AI347">
        <v>7.13</v>
      </c>
      <c r="AJ347">
        <v>1</v>
      </c>
      <c r="AK347">
        <v>1</v>
      </c>
      <c r="AL347">
        <v>1</v>
      </c>
      <c r="AN347">
        <v>0</v>
      </c>
      <c r="AO347">
        <v>1</v>
      </c>
      <c r="AP347">
        <v>0</v>
      </c>
      <c r="AQ347">
        <v>0</v>
      </c>
      <c r="AR347">
        <v>0</v>
      </c>
      <c r="AS347" t="s">
        <v>6</v>
      </c>
      <c r="AT347">
        <v>0.2</v>
      </c>
      <c r="AU347" t="s">
        <v>6</v>
      </c>
      <c r="AV347">
        <v>0</v>
      </c>
      <c r="AW347">
        <v>2</v>
      </c>
      <c r="AX347">
        <v>16688350</v>
      </c>
      <c r="AY347">
        <v>1</v>
      </c>
      <c r="AZ347">
        <v>0</v>
      </c>
      <c r="BA347">
        <v>322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CX347">
        <f>Y347*Source!I193</f>
        <v>1.2E-2</v>
      </c>
      <c r="CY347">
        <f>AA347</f>
        <v>1283.4000000000001</v>
      </c>
      <c r="CZ347">
        <f>AE347</f>
        <v>180</v>
      </c>
      <c r="DA347">
        <f>AI347</f>
        <v>7.13</v>
      </c>
      <c r="DB347">
        <v>0</v>
      </c>
    </row>
    <row r="348" spans="1:106" x14ac:dyDescent="0.2">
      <c r="A348">
        <f>ROW(Source!A193)</f>
        <v>193</v>
      </c>
      <c r="B348">
        <v>16687824</v>
      </c>
      <c r="C348">
        <v>16688346</v>
      </c>
      <c r="D348">
        <v>15170438</v>
      </c>
      <c r="E348">
        <v>1</v>
      </c>
      <c r="F348">
        <v>1</v>
      </c>
      <c r="G348">
        <v>1</v>
      </c>
      <c r="H348">
        <v>3</v>
      </c>
      <c r="I348" t="s">
        <v>622</v>
      </c>
      <c r="J348" t="s">
        <v>623</v>
      </c>
      <c r="K348" t="s">
        <v>624</v>
      </c>
      <c r="L348">
        <v>1348</v>
      </c>
      <c r="N348">
        <v>1009</v>
      </c>
      <c r="O348" t="s">
        <v>46</v>
      </c>
      <c r="P348" t="s">
        <v>46</v>
      </c>
      <c r="Q348">
        <v>1000</v>
      </c>
      <c r="W348">
        <v>0</v>
      </c>
      <c r="X348">
        <v>-1755229539</v>
      </c>
      <c r="Y348">
        <v>1E-3</v>
      </c>
      <c r="AA348">
        <v>88625.9</v>
      </c>
      <c r="AB348">
        <v>0</v>
      </c>
      <c r="AC348">
        <v>0</v>
      </c>
      <c r="AD348">
        <v>0</v>
      </c>
      <c r="AE348">
        <v>12430</v>
      </c>
      <c r="AF348">
        <v>0</v>
      </c>
      <c r="AG348">
        <v>0</v>
      </c>
      <c r="AH348">
        <v>0</v>
      </c>
      <c r="AI348">
        <v>7.13</v>
      </c>
      <c r="AJ348">
        <v>1</v>
      </c>
      <c r="AK348">
        <v>1</v>
      </c>
      <c r="AL348">
        <v>1</v>
      </c>
      <c r="AN348">
        <v>0</v>
      </c>
      <c r="AO348">
        <v>1</v>
      </c>
      <c r="AP348">
        <v>0</v>
      </c>
      <c r="AQ348">
        <v>0</v>
      </c>
      <c r="AR348">
        <v>0</v>
      </c>
      <c r="AS348" t="s">
        <v>6</v>
      </c>
      <c r="AT348">
        <v>1E-3</v>
      </c>
      <c r="AU348" t="s">
        <v>6</v>
      </c>
      <c r="AV348">
        <v>0</v>
      </c>
      <c r="AW348">
        <v>2</v>
      </c>
      <c r="AX348">
        <v>16688351</v>
      </c>
      <c r="AY348">
        <v>1</v>
      </c>
      <c r="AZ348">
        <v>0</v>
      </c>
      <c r="BA348">
        <v>323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CX348">
        <f>Y348*Source!I193</f>
        <v>6.0000000000000002E-5</v>
      </c>
      <c r="CY348">
        <f>AA348</f>
        <v>88625.9</v>
      </c>
      <c r="CZ348">
        <f>AE348</f>
        <v>12430</v>
      </c>
      <c r="DA348">
        <f>AI348</f>
        <v>7.13</v>
      </c>
      <c r="DB348">
        <v>0</v>
      </c>
    </row>
    <row r="349" spans="1:106" x14ac:dyDescent="0.2">
      <c r="A349">
        <f>ROW(Source!A193)</f>
        <v>193</v>
      </c>
      <c r="B349">
        <v>16687824</v>
      </c>
      <c r="C349">
        <v>16688346</v>
      </c>
      <c r="D349">
        <v>15218455</v>
      </c>
      <c r="E349">
        <v>1</v>
      </c>
      <c r="F349">
        <v>1</v>
      </c>
      <c r="G349">
        <v>1</v>
      </c>
      <c r="H349">
        <v>3</v>
      </c>
      <c r="I349" t="s">
        <v>330</v>
      </c>
      <c r="J349" t="s">
        <v>332</v>
      </c>
      <c r="K349" t="s">
        <v>331</v>
      </c>
      <c r="L349">
        <v>1308</v>
      </c>
      <c r="N349">
        <v>1003</v>
      </c>
      <c r="O349" t="s">
        <v>35</v>
      </c>
      <c r="P349" t="s">
        <v>35</v>
      </c>
      <c r="Q349">
        <v>100</v>
      </c>
      <c r="W349">
        <v>0</v>
      </c>
      <c r="X349">
        <v>-1186909430</v>
      </c>
      <c r="Y349">
        <v>1</v>
      </c>
      <c r="AA349">
        <v>1925.1</v>
      </c>
      <c r="AB349">
        <v>0</v>
      </c>
      <c r="AC349">
        <v>0</v>
      </c>
      <c r="AD349">
        <v>0</v>
      </c>
      <c r="AE349">
        <v>270</v>
      </c>
      <c r="AF349">
        <v>0</v>
      </c>
      <c r="AG349">
        <v>0</v>
      </c>
      <c r="AH349">
        <v>0</v>
      </c>
      <c r="AI349">
        <v>7.13</v>
      </c>
      <c r="AJ349">
        <v>1</v>
      </c>
      <c r="AK349">
        <v>1</v>
      </c>
      <c r="AL349">
        <v>1</v>
      </c>
      <c r="AN349">
        <v>0</v>
      </c>
      <c r="AO349">
        <v>0</v>
      </c>
      <c r="AP349">
        <v>0</v>
      </c>
      <c r="AQ349">
        <v>0</v>
      </c>
      <c r="AR349">
        <v>0</v>
      </c>
      <c r="AS349" t="s">
        <v>6</v>
      </c>
      <c r="AT349">
        <v>1</v>
      </c>
      <c r="AU349" t="s">
        <v>6</v>
      </c>
      <c r="AV349">
        <v>0</v>
      </c>
      <c r="AW349">
        <v>1</v>
      </c>
      <c r="AX349">
        <v>-1</v>
      </c>
      <c r="AY349">
        <v>0</v>
      </c>
      <c r="AZ349">
        <v>0</v>
      </c>
      <c r="BA349" t="s">
        <v>6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CX349">
        <f>Y349*Source!I193</f>
        <v>0.06</v>
      </c>
      <c r="CY349">
        <f>AA349</f>
        <v>1925.1</v>
      </c>
      <c r="CZ349">
        <f>AE349</f>
        <v>270</v>
      </c>
      <c r="DA349">
        <f>AI349</f>
        <v>7.13</v>
      </c>
      <c r="DB349">
        <v>0</v>
      </c>
    </row>
    <row r="350" spans="1:106" x14ac:dyDescent="0.2">
      <c r="A350">
        <f>ROW(Source!A193)</f>
        <v>193</v>
      </c>
      <c r="B350">
        <v>16687824</v>
      </c>
      <c r="C350">
        <v>16688346</v>
      </c>
      <c r="D350">
        <v>15164559</v>
      </c>
      <c r="E350">
        <v>17</v>
      </c>
      <c r="F350">
        <v>1</v>
      </c>
      <c r="G350">
        <v>1</v>
      </c>
      <c r="H350">
        <v>3</v>
      </c>
      <c r="I350" t="s">
        <v>605</v>
      </c>
      <c r="J350" t="s">
        <v>6</v>
      </c>
      <c r="K350" t="s">
        <v>606</v>
      </c>
      <c r="L350">
        <v>1374</v>
      </c>
      <c r="N350">
        <v>1013</v>
      </c>
      <c r="O350" t="s">
        <v>607</v>
      </c>
      <c r="P350" t="s">
        <v>607</v>
      </c>
      <c r="Q350">
        <v>1</v>
      </c>
      <c r="W350">
        <v>0</v>
      </c>
      <c r="X350">
        <v>-1731369543</v>
      </c>
      <c r="Y350">
        <v>3.1</v>
      </c>
      <c r="AA350">
        <v>1</v>
      </c>
      <c r="AB350">
        <v>0</v>
      </c>
      <c r="AC350">
        <v>0</v>
      </c>
      <c r="AD350">
        <v>0</v>
      </c>
      <c r="AE350">
        <v>1</v>
      </c>
      <c r="AF350">
        <v>0</v>
      </c>
      <c r="AG350">
        <v>0</v>
      </c>
      <c r="AH350">
        <v>0</v>
      </c>
      <c r="AI350">
        <v>1</v>
      </c>
      <c r="AJ350">
        <v>1</v>
      </c>
      <c r="AK350">
        <v>1</v>
      </c>
      <c r="AL350">
        <v>1</v>
      </c>
      <c r="AN350">
        <v>0</v>
      </c>
      <c r="AO350">
        <v>1</v>
      </c>
      <c r="AP350">
        <v>0</v>
      </c>
      <c r="AQ350">
        <v>0</v>
      </c>
      <c r="AR350">
        <v>0</v>
      </c>
      <c r="AS350" t="s">
        <v>6</v>
      </c>
      <c r="AT350">
        <v>3.1</v>
      </c>
      <c r="AU350" t="s">
        <v>6</v>
      </c>
      <c r="AV350">
        <v>0</v>
      </c>
      <c r="AW350">
        <v>2</v>
      </c>
      <c r="AX350">
        <v>16688352</v>
      </c>
      <c r="AY350">
        <v>1</v>
      </c>
      <c r="AZ350">
        <v>0</v>
      </c>
      <c r="BA350">
        <v>324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CX350">
        <f>Y350*Source!I193</f>
        <v>0.186</v>
      </c>
      <c r="CY350">
        <f>AA350</f>
        <v>1</v>
      </c>
      <c r="CZ350">
        <f>AE350</f>
        <v>1</v>
      </c>
      <c r="DA350">
        <f>AI350</f>
        <v>1</v>
      </c>
      <c r="DB350">
        <v>0</v>
      </c>
    </row>
    <row r="351" spans="1:106" x14ac:dyDescent="0.2">
      <c r="A351">
        <f>ROW(Source!A196)</f>
        <v>196</v>
      </c>
      <c r="B351">
        <v>16687810</v>
      </c>
      <c r="C351">
        <v>16688359</v>
      </c>
      <c r="D351">
        <v>15430397</v>
      </c>
      <c r="E351">
        <v>1</v>
      </c>
      <c r="F351">
        <v>1</v>
      </c>
      <c r="G351">
        <v>1</v>
      </c>
      <c r="H351">
        <v>1</v>
      </c>
      <c r="I351" t="s">
        <v>538</v>
      </c>
      <c r="J351" t="s">
        <v>6</v>
      </c>
      <c r="K351" t="s">
        <v>539</v>
      </c>
      <c r="L351">
        <v>1191</v>
      </c>
      <c r="N351">
        <v>1013</v>
      </c>
      <c r="O351" t="s">
        <v>466</v>
      </c>
      <c r="P351" t="s">
        <v>466</v>
      </c>
      <c r="Q351">
        <v>1</v>
      </c>
      <c r="W351">
        <v>0</v>
      </c>
      <c r="X351">
        <v>-1081351934</v>
      </c>
      <c r="Y351">
        <v>2.82</v>
      </c>
      <c r="AA351">
        <v>0</v>
      </c>
      <c r="AB351">
        <v>0</v>
      </c>
      <c r="AC351">
        <v>0</v>
      </c>
      <c r="AD351">
        <v>9.4</v>
      </c>
      <c r="AE351">
        <v>0</v>
      </c>
      <c r="AF351">
        <v>0</v>
      </c>
      <c r="AG351">
        <v>0</v>
      </c>
      <c r="AH351">
        <v>9.4</v>
      </c>
      <c r="AI351">
        <v>1</v>
      </c>
      <c r="AJ351">
        <v>1</v>
      </c>
      <c r="AK351">
        <v>1</v>
      </c>
      <c r="AL351">
        <v>1</v>
      </c>
      <c r="AN351">
        <v>0</v>
      </c>
      <c r="AO351">
        <v>1</v>
      </c>
      <c r="AP351">
        <v>0</v>
      </c>
      <c r="AQ351">
        <v>0</v>
      </c>
      <c r="AR351">
        <v>0</v>
      </c>
      <c r="AS351" t="s">
        <v>6</v>
      </c>
      <c r="AT351">
        <v>2.82</v>
      </c>
      <c r="AU351" t="s">
        <v>6</v>
      </c>
      <c r="AV351">
        <v>1</v>
      </c>
      <c r="AW351">
        <v>2</v>
      </c>
      <c r="AX351">
        <v>16688360</v>
      </c>
      <c r="AY351">
        <v>1</v>
      </c>
      <c r="AZ351">
        <v>0</v>
      </c>
      <c r="BA351">
        <v>325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CX351">
        <f>Y351*Source!I196</f>
        <v>0.19740000000000002</v>
      </c>
      <c r="CY351">
        <f>AD351</f>
        <v>9.4</v>
      </c>
      <c r="CZ351">
        <f>AH351</f>
        <v>9.4</v>
      </c>
      <c r="DA351">
        <f>AL351</f>
        <v>1</v>
      </c>
      <c r="DB351">
        <v>0</v>
      </c>
    </row>
    <row r="352" spans="1:106" x14ac:dyDescent="0.2">
      <c r="A352">
        <f>ROW(Source!A196)</f>
        <v>196</v>
      </c>
      <c r="B352">
        <v>16687810</v>
      </c>
      <c r="C352">
        <v>16688359</v>
      </c>
      <c r="D352">
        <v>15430395</v>
      </c>
      <c r="E352">
        <v>1</v>
      </c>
      <c r="F352">
        <v>1</v>
      </c>
      <c r="G352">
        <v>1</v>
      </c>
      <c r="H352">
        <v>1</v>
      </c>
      <c r="I352" t="s">
        <v>467</v>
      </c>
      <c r="J352" t="s">
        <v>6</v>
      </c>
      <c r="K352" t="s">
        <v>468</v>
      </c>
      <c r="L352">
        <v>1191</v>
      </c>
      <c r="N352">
        <v>1013</v>
      </c>
      <c r="O352" t="s">
        <v>466</v>
      </c>
      <c r="P352" t="s">
        <v>466</v>
      </c>
      <c r="Q352">
        <v>1</v>
      </c>
      <c r="W352">
        <v>0</v>
      </c>
      <c r="X352">
        <v>-1417349443</v>
      </c>
      <c r="Y352">
        <v>0.02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1</v>
      </c>
      <c r="AJ352">
        <v>1</v>
      </c>
      <c r="AK352">
        <v>1</v>
      </c>
      <c r="AL352">
        <v>1</v>
      </c>
      <c r="AN352">
        <v>0</v>
      </c>
      <c r="AO352">
        <v>1</v>
      </c>
      <c r="AP352">
        <v>0</v>
      </c>
      <c r="AQ352">
        <v>0</v>
      </c>
      <c r="AR352">
        <v>0</v>
      </c>
      <c r="AS352" t="s">
        <v>6</v>
      </c>
      <c r="AT352">
        <v>0.02</v>
      </c>
      <c r="AU352" t="s">
        <v>6</v>
      </c>
      <c r="AV352">
        <v>2</v>
      </c>
      <c r="AW352">
        <v>2</v>
      </c>
      <c r="AX352">
        <v>16688361</v>
      </c>
      <c r="AY352">
        <v>1</v>
      </c>
      <c r="AZ352">
        <v>0</v>
      </c>
      <c r="BA352">
        <v>326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CX352">
        <f>Y352*Source!I196</f>
        <v>1.4000000000000002E-3</v>
      </c>
      <c r="CY352">
        <f>AD352</f>
        <v>0</v>
      </c>
      <c r="CZ352">
        <f>AH352</f>
        <v>0</v>
      </c>
      <c r="DA352">
        <f>AL352</f>
        <v>1</v>
      </c>
      <c r="DB352">
        <v>0</v>
      </c>
    </row>
    <row r="353" spans="1:106" x14ac:dyDescent="0.2">
      <c r="A353">
        <f>ROW(Source!A196)</f>
        <v>196</v>
      </c>
      <c r="B353">
        <v>16687810</v>
      </c>
      <c r="C353">
        <v>16688359</v>
      </c>
      <c r="D353">
        <v>15247680</v>
      </c>
      <c r="E353">
        <v>1</v>
      </c>
      <c r="F353">
        <v>1</v>
      </c>
      <c r="G353">
        <v>1</v>
      </c>
      <c r="H353">
        <v>2</v>
      </c>
      <c r="I353" t="s">
        <v>593</v>
      </c>
      <c r="J353" t="s">
        <v>594</v>
      </c>
      <c r="K353" t="s">
        <v>595</v>
      </c>
      <c r="L353">
        <v>1368</v>
      </c>
      <c r="N353">
        <v>1011</v>
      </c>
      <c r="O353" t="s">
        <v>472</v>
      </c>
      <c r="P353" t="s">
        <v>472</v>
      </c>
      <c r="Q353">
        <v>1</v>
      </c>
      <c r="W353">
        <v>0</v>
      </c>
      <c r="X353">
        <v>-1718674368</v>
      </c>
      <c r="Y353">
        <v>0.01</v>
      </c>
      <c r="AA353">
        <v>0</v>
      </c>
      <c r="AB353">
        <v>111.99</v>
      </c>
      <c r="AC353">
        <v>13.5</v>
      </c>
      <c r="AD353">
        <v>0</v>
      </c>
      <c r="AE353">
        <v>0</v>
      </c>
      <c r="AF353">
        <v>111.99</v>
      </c>
      <c r="AG353">
        <v>13.5</v>
      </c>
      <c r="AH353">
        <v>0</v>
      </c>
      <c r="AI353">
        <v>1</v>
      </c>
      <c r="AJ353">
        <v>1</v>
      </c>
      <c r="AK353">
        <v>1</v>
      </c>
      <c r="AL353">
        <v>1</v>
      </c>
      <c r="AN353">
        <v>0</v>
      </c>
      <c r="AO353">
        <v>1</v>
      </c>
      <c r="AP353">
        <v>0</v>
      </c>
      <c r="AQ353">
        <v>0</v>
      </c>
      <c r="AR353">
        <v>0</v>
      </c>
      <c r="AS353" t="s">
        <v>6</v>
      </c>
      <c r="AT353">
        <v>0.01</v>
      </c>
      <c r="AU353" t="s">
        <v>6</v>
      </c>
      <c r="AV353">
        <v>0</v>
      </c>
      <c r="AW353">
        <v>2</v>
      </c>
      <c r="AX353">
        <v>16688362</v>
      </c>
      <c r="AY353">
        <v>1</v>
      </c>
      <c r="AZ353">
        <v>0</v>
      </c>
      <c r="BA353">
        <v>327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CX353">
        <f>Y353*Source!I196</f>
        <v>7.000000000000001E-4</v>
      </c>
      <c r="CY353">
        <f>AB353</f>
        <v>111.99</v>
      </c>
      <c r="CZ353">
        <f>AF353</f>
        <v>111.99</v>
      </c>
      <c r="DA353">
        <f>AJ353</f>
        <v>1</v>
      </c>
      <c r="DB353">
        <v>0</v>
      </c>
    </row>
    <row r="354" spans="1:106" x14ac:dyDescent="0.2">
      <c r="A354">
        <f>ROW(Source!A196)</f>
        <v>196</v>
      </c>
      <c r="B354">
        <v>16687810</v>
      </c>
      <c r="C354">
        <v>16688359</v>
      </c>
      <c r="D354">
        <v>15249073</v>
      </c>
      <c r="E354">
        <v>1</v>
      </c>
      <c r="F354">
        <v>1</v>
      </c>
      <c r="G354">
        <v>1</v>
      </c>
      <c r="H354">
        <v>2</v>
      </c>
      <c r="I354" t="s">
        <v>482</v>
      </c>
      <c r="J354" t="s">
        <v>483</v>
      </c>
      <c r="K354" t="s">
        <v>484</v>
      </c>
      <c r="L354">
        <v>1368</v>
      </c>
      <c r="N354">
        <v>1011</v>
      </c>
      <c r="O354" t="s">
        <v>472</v>
      </c>
      <c r="P354" t="s">
        <v>472</v>
      </c>
      <c r="Q354">
        <v>1</v>
      </c>
      <c r="W354">
        <v>0</v>
      </c>
      <c r="X354">
        <v>1372534845</v>
      </c>
      <c r="Y354">
        <v>0.01</v>
      </c>
      <c r="AA354">
        <v>0</v>
      </c>
      <c r="AB354">
        <v>65.709999999999994</v>
      </c>
      <c r="AC354">
        <v>11.6</v>
      </c>
      <c r="AD354">
        <v>0</v>
      </c>
      <c r="AE354">
        <v>0</v>
      </c>
      <c r="AF354">
        <v>65.709999999999994</v>
      </c>
      <c r="AG354">
        <v>11.6</v>
      </c>
      <c r="AH354">
        <v>0</v>
      </c>
      <c r="AI354">
        <v>1</v>
      </c>
      <c r="AJ354">
        <v>1</v>
      </c>
      <c r="AK354">
        <v>1</v>
      </c>
      <c r="AL354">
        <v>1</v>
      </c>
      <c r="AN354">
        <v>0</v>
      </c>
      <c r="AO354">
        <v>1</v>
      </c>
      <c r="AP354">
        <v>0</v>
      </c>
      <c r="AQ354">
        <v>0</v>
      </c>
      <c r="AR354">
        <v>0</v>
      </c>
      <c r="AS354" t="s">
        <v>6</v>
      </c>
      <c r="AT354">
        <v>0.01</v>
      </c>
      <c r="AU354" t="s">
        <v>6</v>
      </c>
      <c r="AV354">
        <v>0</v>
      </c>
      <c r="AW354">
        <v>2</v>
      </c>
      <c r="AX354">
        <v>16688363</v>
      </c>
      <c r="AY354">
        <v>1</v>
      </c>
      <c r="AZ354">
        <v>0</v>
      </c>
      <c r="BA354">
        <v>328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CX354">
        <f>Y354*Source!I196</f>
        <v>7.000000000000001E-4</v>
      </c>
      <c r="CY354">
        <f>AB354</f>
        <v>65.709999999999994</v>
      </c>
      <c r="CZ354">
        <f>AF354</f>
        <v>65.709999999999994</v>
      </c>
      <c r="DA354">
        <f>AJ354</f>
        <v>1</v>
      </c>
      <c r="DB354">
        <v>0</v>
      </c>
    </row>
    <row r="355" spans="1:106" x14ac:dyDescent="0.2">
      <c r="A355">
        <f>ROW(Source!A196)</f>
        <v>196</v>
      </c>
      <c r="B355">
        <v>16687810</v>
      </c>
      <c r="C355">
        <v>16688359</v>
      </c>
      <c r="D355">
        <v>15167588</v>
      </c>
      <c r="E355">
        <v>1</v>
      </c>
      <c r="F355">
        <v>1</v>
      </c>
      <c r="G355">
        <v>1</v>
      </c>
      <c r="H355">
        <v>3</v>
      </c>
      <c r="I355" t="s">
        <v>596</v>
      </c>
      <c r="J355" t="s">
        <v>597</v>
      </c>
      <c r="K355" t="s">
        <v>598</v>
      </c>
      <c r="L355">
        <v>1346</v>
      </c>
      <c r="N355">
        <v>1009</v>
      </c>
      <c r="O355" t="s">
        <v>51</v>
      </c>
      <c r="P355" t="s">
        <v>51</v>
      </c>
      <c r="Q355">
        <v>1</v>
      </c>
      <c r="W355">
        <v>0</v>
      </c>
      <c r="X355">
        <v>-1088866022</v>
      </c>
      <c r="Y355">
        <v>0.16</v>
      </c>
      <c r="AA355">
        <v>30.4</v>
      </c>
      <c r="AB355">
        <v>0</v>
      </c>
      <c r="AC355">
        <v>0</v>
      </c>
      <c r="AD355">
        <v>0</v>
      </c>
      <c r="AE355">
        <v>30.4</v>
      </c>
      <c r="AF355">
        <v>0</v>
      </c>
      <c r="AG355">
        <v>0</v>
      </c>
      <c r="AH355">
        <v>0</v>
      </c>
      <c r="AI355">
        <v>1</v>
      </c>
      <c r="AJ355">
        <v>1</v>
      </c>
      <c r="AK355">
        <v>1</v>
      </c>
      <c r="AL355">
        <v>1</v>
      </c>
      <c r="AN355">
        <v>0</v>
      </c>
      <c r="AO355">
        <v>1</v>
      </c>
      <c r="AP355">
        <v>0</v>
      </c>
      <c r="AQ355">
        <v>0</v>
      </c>
      <c r="AR355">
        <v>0</v>
      </c>
      <c r="AS355" t="s">
        <v>6</v>
      </c>
      <c r="AT355">
        <v>0.16</v>
      </c>
      <c r="AU355" t="s">
        <v>6</v>
      </c>
      <c r="AV355">
        <v>0</v>
      </c>
      <c r="AW355">
        <v>2</v>
      </c>
      <c r="AX355">
        <v>16688364</v>
      </c>
      <c r="AY355">
        <v>1</v>
      </c>
      <c r="AZ355">
        <v>0</v>
      </c>
      <c r="BA355">
        <v>329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CX355">
        <f>Y355*Source!I196</f>
        <v>1.1200000000000002E-2</v>
      </c>
      <c r="CY355">
        <f>AA355</f>
        <v>30.4</v>
      </c>
      <c r="CZ355">
        <f>AE355</f>
        <v>30.4</v>
      </c>
      <c r="DA355">
        <f>AI355</f>
        <v>1</v>
      </c>
      <c r="DB355">
        <v>0</v>
      </c>
    </row>
    <row r="356" spans="1:106" x14ac:dyDescent="0.2">
      <c r="A356">
        <f>ROW(Source!A196)</f>
        <v>196</v>
      </c>
      <c r="B356">
        <v>16687810</v>
      </c>
      <c r="C356">
        <v>16688359</v>
      </c>
      <c r="D356">
        <v>15167600</v>
      </c>
      <c r="E356">
        <v>1</v>
      </c>
      <c r="F356">
        <v>1</v>
      </c>
      <c r="G356">
        <v>1</v>
      </c>
      <c r="H356">
        <v>3</v>
      </c>
      <c r="I356" t="s">
        <v>625</v>
      </c>
      <c r="J356" t="s">
        <v>626</v>
      </c>
      <c r="K356" t="s">
        <v>627</v>
      </c>
      <c r="L356">
        <v>1308</v>
      </c>
      <c r="N356">
        <v>1003</v>
      </c>
      <c r="O356" t="s">
        <v>35</v>
      </c>
      <c r="P356" t="s">
        <v>35</v>
      </c>
      <c r="Q356">
        <v>100</v>
      </c>
      <c r="W356">
        <v>0</v>
      </c>
      <c r="X356">
        <v>568244124</v>
      </c>
      <c r="Y356">
        <v>0.05</v>
      </c>
      <c r="AA356">
        <v>120</v>
      </c>
      <c r="AB356">
        <v>0</v>
      </c>
      <c r="AC356">
        <v>0</v>
      </c>
      <c r="AD356">
        <v>0</v>
      </c>
      <c r="AE356">
        <v>120</v>
      </c>
      <c r="AF356">
        <v>0</v>
      </c>
      <c r="AG356">
        <v>0</v>
      </c>
      <c r="AH356">
        <v>0</v>
      </c>
      <c r="AI356">
        <v>1</v>
      </c>
      <c r="AJ356">
        <v>1</v>
      </c>
      <c r="AK356">
        <v>1</v>
      </c>
      <c r="AL356">
        <v>1</v>
      </c>
      <c r="AN356">
        <v>0</v>
      </c>
      <c r="AO356">
        <v>1</v>
      </c>
      <c r="AP356">
        <v>0</v>
      </c>
      <c r="AQ356">
        <v>0</v>
      </c>
      <c r="AR356">
        <v>0</v>
      </c>
      <c r="AS356" t="s">
        <v>6</v>
      </c>
      <c r="AT356">
        <v>0.05</v>
      </c>
      <c r="AU356" t="s">
        <v>6</v>
      </c>
      <c r="AV356">
        <v>0</v>
      </c>
      <c r="AW356">
        <v>2</v>
      </c>
      <c r="AX356">
        <v>16688365</v>
      </c>
      <c r="AY356">
        <v>1</v>
      </c>
      <c r="AZ356">
        <v>0</v>
      </c>
      <c r="BA356">
        <v>330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CX356">
        <f>Y356*Source!I196</f>
        <v>3.5000000000000005E-3</v>
      </c>
      <c r="CY356">
        <f>AA356</f>
        <v>120</v>
      </c>
      <c r="CZ356">
        <f>AE356</f>
        <v>120</v>
      </c>
      <c r="DA356">
        <f>AI356</f>
        <v>1</v>
      </c>
      <c r="DB356">
        <v>0</v>
      </c>
    </row>
    <row r="357" spans="1:106" x14ac:dyDescent="0.2">
      <c r="A357">
        <f>ROW(Source!A196)</f>
        <v>196</v>
      </c>
      <c r="B357">
        <v>16687810</v>
      </c>
      <c r="C357">
        <v>16688359</v>
      </c>
      <c r="D357">
        <v>15203834</v>
      </c>
      <c r="E357">
        <v>1</v>
      </c>
      <c r="F357">
        <v>1</v>
      </c>
      <c r="G357">
        <v>1</v>
      </c>
      <c r="H357">
        <v>3</v>
      </c>
      <c r="I357" t="s">
        <v>628</v>
      </c>
      <c r="J357" t="s">
        <v>629</v>
      </c>
      <c r="K357" t="s">
        <v>630</v>
      </c>
      <c r="L357">
        <v>1346</v>
      </c>
      <c r="N357">
        <v>1009</v>
      </c>
      <c r="O357" t="s">
        <v>51</v>
      </c>
      <c r="P357" t="s">
        <v>51</v>
      </c>
      <c r="Q357">
        <v>1</v>
      </c>
      <c r="W357">
        <v>0</v>
      </c>
      <c r="X357">
        <v>210558753</v>
      </c>
      <c r="Y357">
        <v>0.05</v>
      </c>
      <c r="AA357">
        <v>28.6</v>
      </c>
      <c r="AB357">
        <v>0</v>
      </c>
      <c r="AC357">
        <v>0</v>
      </c>
      <c r="AD357">
        <v>0</v>
      </c>
      <c r="AE357">
        <v>28.6</v>
      </c>
      <c r="AF357">
        <v>0</v>
      </c>
      <c r="AG357">
        <v>0</v>
      </c>
      <c r="AH357">
        <v>0</v>
      </c>
      <c r="AI357">
        <v>1</v>
      </c>
      <c r="AJ357">
        <v>1</v>
      </c>
      <c r="AK357">
        <v>1</v>
      </c>
      <c r="AL357">
        <v>1</v>
      </c>
      <c r="AN357">
        <v>0</v>
      </c>
      <c r="AO357">
        <v>1</v>
      </c>
      <c r="AP357">
        <v>0</v>
      </c>
      <c r="AQ357">
        <v>0</v>
      </c>
      <c r="AR357">
        <v>0</v>
      </c>
      <c r="AS357" t="s">
        <v>6</v>
      </c>
      <c r="AT357">
        <v>0.05</v>
      </c>
      <c r="AU357" t="s">
        <v>6</v>
      </c>
      <c r="AV357">
        <v>0</v>
      </c>
      <c r="AW357">
        <v>2</v>
      </c>
      <c r="AX357">
        <v>16688366</v>
      </c>
      <c r="AY357">
        <v>1</v>
      </c>
      <c r="AZ357">
        <v>0</v>
      </c>
      <c r="BA357">
        <v>331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CX357">
        <f>Y357*Source!I196</f>
        <v>3.5000000000000005E-3</v>
      </c>
      <c r="CY357">
        <f>AA357</f>
        <v>28.6</v>
      </c>
      <c r="CZ357">
        <f>AE357</f>
        <v>28.6</v>
      </c>
      <c r="DA357">
        <f>AI357</f>
        <v>1</v>
      </c>
      <c r="DB357">
        <v>0</v>
      </c>
    </row>
    <row r="358" spans="1:106" x14ac:dyDescent="0.2">
      <c r="A358">
        <f>ROW(Source!A196)</f>
        <v>196</v>
      </c>
      <c r="B358">
        <v>16687810</v>
      </c>
      <c r="C358">
        <v>16688359</v>
      </c>
      <c r="D358">
        <v>15223427</v>
      </c>
      <c r="E358">
        <v>1</v>
      </c>
      <c r="F358">
        <v>1</v>
      </c>
      <c r="G358">
        <v>1</v>
      </c>
      <c r="H358">
        <v>3</v>
      </c>
      <c r="I358" t="s">
        <v>338</v>
      </c>
      <c r="J358" t="s">
        <v>341</v>
      </c>
      <c r="K358" t="s">
        <v>339</v>
      </c>
      <c r="L358">
        <v>1477</v>
      </c>
      <c r="N358">
        <v>1013</v>
      </c>
      <c r="O358" t="s">
        <v>340</v>
      </c>
      <c r="P358" t="s">
        <v>342</v>
      </c>
      <c r="Q358">
        <v>1</v>
      </c>
      <c r="W358">
        <v>0</v>
      </c>
      <c r="X358">
        <v>-826732258</v>
      </c>
      <c r="Y358">
        <v>0.1</v>
      </c>
      <c r="AA358">
        <v>10960.87</v>
      </c>
      <c r="AB358">
        <v>0</v>
      </c>
      <c r="AC358">
        <v>0</v>
      </c>
      <c r="AD358">
        <v>0</v>
      </c>
      <c r="AE358">
        <v>10960.87</v>
      </c>
      <c r="AF358">
        <v>0</v>
      </c>
      <c r="AG358">
        <v>0</v>
      </c>
      <c r="AH358">
        <v>0</v>
      </c>
      <c r="AI358">
        <v>1</v>
      </c>
      <c r="AJ358">
        <v>1</v>
      </c>
      <c r="AK358">
        <v>1</v>
      </c>
      <c r="AL358">
        <v>1</v>
      </c>
      <c r="AN358">
        <v>0</v>
      </c>
      <c r="AO358">
        <v>0</v>
      </c>
      <c r="AP358">
        <v>0</v>
      </c>
      <c r="AQ358">
        <v>0</v>
      </c>
      <c r="AR358">
        <v>0</v>
      </c>
      <c r="AS358" t="s">
        <v>6</v>
      </c>
      <c r="AT358">
        <v>0.1</v>
      </c>
      <c r="AU358" t="s">
        <v>6</v>
      </c>
      <c r="AV358">
        <v>0</v>
      </c>
      <c r="AW358">
        <v>1</v>
      </c>
      <c r="AX358">
        <v>-1</v>
      </c>
      <c r="AY358">
        <v>0</v>
      </c>
      <c r="AZ358">
        <v>0</v>
      </c>
      <c r="BA358" t="s">
        <v>6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CX358">
        <f>Y358*Source!I196</f>
        <v>7.000000000000001E-3</v>
      </c>
      <c r="CY358">
        <f>AA358</f>
        <v>10960.87</v>
      </c>
      <c r="CZ358">
        <f>AE358</f>
        <v>10960.87</v>
      </c>
      <c r="DA358">
        <f>AI358</f>
        <v>1</v>
      </c>
      <c r="DB358">
        <v>0</v>
      </c>
    </row>
    <row r="359" spans="1:106" x14ac:dyDescent="0.2">
      <c r="A359">
        <f>ROW(Source!A196)</f>
        <v>196</v>
      </c>
      <c r="B359">
        <v>16687810</v>
      </c>
      <c r="C359">
        <v>16688359</v>
      </c>
      <c r="D359">
        <v>15164559</v>
      </c>
      <c r="E359">
        <v>17</v>
      </c>
      <c r="F359">
        <v>1</v>
      </c>
      <c r="G359">
        <v>1</v>
      </c>
      <c r="H359">
        <v>3</v>
      </c>
      <c r="I359" t="s">
        <v>605</v>
      </c>
      <c r="J359" t="s">
        <v>6</v>
      </c>
      <c r="K359" t="s">
        <v>606</v>
      </c>
      <c r="L359">
        <v>1374</v>
      </c>
      <c r="N359">
        <v>1013</v>
      </c>
      <c r="O359" t="s">
        <v>607</v>
      </c>
      <c r="P359" t="s">
        <v>607</v>
      </c>
      <c r="Q359">
        <v>1</v>
      </c>
      <c r="W359">
        <v>0</v>
      </c>
      <c r="X359">
        <v>-1731369543</v>
      </c>
      <c r="Y359">
        <v>0.53</v>
      </c>
      <c r="AA359">
        <v>1</v>
      </c>
      <c r="AB359">
        <v>0</v>
      </c>
      <c r="AC359">
        <v>0</v>
      </c>
      <c r="AD359">
        <v>0</v>
      </c>
      <c r="AE359">
        <v>1</v>
      </c>
      <c r="AF359">
        <v>0</v>
      </c>
      <c r="AG359">
        <v>0</v>
      </c>
      <c r="AH359">
        <v>0</v>
      </c>
      <c r="AI359">
        <v>1</v>
      </c>
      <c r="AJ359">
        <v>1</v>
      </c>
      <c r="AK359">
        <v>1</v>
      </c>
      <c r="AL359">
        <v>1</v>
      </c>
      <c r="AN359">
        <v>0</v>
      </c>
      <c r="AO359">
        <v>1</v>
      </c>
      <c r="AP359">
        <v>0</v>
      </c>
      <c r="AQ359">
        <v>0</v>
      </c>
      <c r="AR359">
        <v>0</v>
      </c>
      <c r="AS359" t="s">
        <v>6</v>
      </c>
      <c r="AT359">
        <v>0.53</v>
      </c>
      <c r="AU359" t="s">
        <v>6</v>
      </c>
      <c r="AV359">
        <v>0</v>
      </c>
      <c r="AW359">
        <v>2</v>
      </c>
      <c r="AX359">
        <v>16688367</v>
      </c>
      <c r="AY359">
        <v>1</v>
      </c>
      <c r="AZ359">
        <v>0</v>
      </c>
      <c r="BA359">
        <v>332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CX359">
        <f>Y359*Source!I196</f>
        <v>3.7100000000000008E-2</v>
      </c>
      <c r="CY359">
        <f>AA359</f>
        <v>1</v>
      </c>
      <c r="CZ359">
        <f>AE359</f>
        <v>1</v>
      </c>
      <c r="DA359">
        <f>AI359</f>
        <v>1</v>
      </c>
      <c r="DB359">
        <v>0</v>
      </c>
    </row>
    <row r="360" spans="1:106" x14ac:dyDescent="0.2">
      <c r="A360">
        <f>ROW(Source!A197)</f>
        <v>197</v>
      </c>
      <c r="B360">
        <v>16687824</v>
      </c>
      <c r="C360">
        <v>16688359</v>
      </c>
      <c r="D360">
        <v>15430397</v>
      </c>
      <c r="E360">
        <v>1</v>
      </c>
      <c r="F360">
        <v>1</v>
      </c>
      <c r="G360">
        <v>1</v>
      </c>
      <c r="H360">
        <v>1</v>
      </c>
      <c r="I360" t="s">
        <v>538</v>
      </c>
      <c r="J360" t="s">
        <v>6</v>
      </c>
      <c r="K360" t="s">
        <v>539</v>
      </c>
      <c r="L360">
        <v>1191</v>
      </c>
      <c r="N360">
        <v>1013</v>
      </c>
      <c r="O360" t="s">
        <v>466</v>
      </c>
      <c r="P360" t="s">
        <v>466</v>
      </c>
      <c r="Q360">
        <v>1</v>
      </c>
      <c r="W360">
        <v>0</v>
      </c>
      <c r="X360">
        <v>-1081351934</v>
      </c>
      <c r="Y360">
        <v>2.82</v>
      </c>
      <c r="AA360">
        <v>0</v>
      </c>
      <c r="AB360">
        <v>0</v>
      </c>
      <c r="AC360">
        <v>0</v>
      </c>
      <c r="AD360">
        <v>67.02</v>
      </c>
      <c r="AE360">
        <v>0</v>
      </c>
      <c r="AF360">
        <v>0</v>
      </c>
      <c r="AG360">
        <v>0</v>
      </c>
      <c r="AH360">
        <v>9.4</v>
      </c>
      <c r="AI360">
        <v>1</v>
      </c>
      <c r="AJ360">
        <v>1</v>
      </c>
      <c r="AK360">
        <v>1</v>
      </c>
      <c r="AL360">
        <v>7.13</v>
      </c>
      <c r="AN360">
        <v>0</v>
      </c>
      <c r="AO360">
        <v>1</v>
      </c>
      <c r="AP360">
        <v>0</v>
      </c>
      <c r="AQ360">
        <v>0</v>
      </c>
      <c r="AR360">
        <v>0</v>
      </c>
      <c r="AS360" t="s">
        <v>6</v>
      </c>
      <c r="AT360">
        <v>2.82</v>
      </c>
      <c r="AU360" t="s">
        <v>6</v>
      </c>
      <c r="AV360">
        <v>1</v>
      </c>
      <c r="AW360">
        <v>2</v>
      </c>
      <c r="AX360">
        <v>16688360</v>
      </c>
      <c r="AY360">
        <v>1</v>
      </c>
      <c r="AZ360">
        <v>0</v>
      </c>
      <c r="BA360">
        <v>333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CX360">
        <f>Y360*Source!I197</f>
        <v>0.19740000000000002</v>
      </c>
      <c r="CY360">
        <f>AD360</f>
        <v>67.02</v>
      </c>
      <c r="CZ360">
        <f>AH360</f>
        <v>9.4</v>
      </c>
      <c r="DA360">
        <f>AL360</f>
        <v>7.13</v>
      </c>
      <c r="DB360">
        <v>0</v>
      </c>
    </row>
    <row r="361" spans="1:106" x14ac:dyDescent="0.2">
      <c r="A361">
        <f>ROW(Source!A197)</f>
        <v>197</v>
      </c>
      <c r="B361">
        <v>16687824</v>
      </c>
      <c r="C361">
        <v>16688359</v>
      </c>
      <c r="D361">
        <v>15430395</v>
      </c>
      <c r="E361">
        <v>1</v>
      </c>
      <c r="F361">
        <v>1</v>
      </c>
      <c r="G361">
        <v>1</v>
      </c>
      <c r="H361">
        <v>1</v>
      </c>
      <c r="I361" t="s">
        <v>467</v>
      </c>
      <c r="J361" t="s">
        <v>6</v>
      </c>
      <c r="K361" t="s">
        <v>468</v>
      </c>
      <c r="L361">
        <v>1191</v>
      </c>
      <c r="N361">
        <v>1013</v>
      </c>
      <c r="O361" t="s">
        <v>466</v>
      </c>
      <c r="P361" t="s">
        <v>466</v>
      </c>
      <c r="Q361">
        <v>1</v>
      </c>
      <c r="W361">
        <v>0</v>
      </c>
      <c r="X361">
        <v>-1417349443</v>
      </c>
      <c r="Y361">
        <v>0.02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1</v>
      </c>
      <c r="AJ361">
        <v>1</v>
      </c>
      <c r="AK361">
        <v>7.13</v>
      </c>
      <c r="AL361">
        <v>1</v>
      </c>
      <c r="AN361">
        <v>0</v>
      </c>
      <c r="AO361">
        <v>1</v>
      </c>
      <c r="AP361">
        <v>0</v>
      </c>
      <c r="AQ361">
        <v>0</v>
      </c>
      <c r="AR361">
        <v>0</v>
      </c>
      <c r="AS361" t="s">
        <v>6</v>
      </c>
      <c r="AT361">
        <v>0.02</v>
      </c>
      <c r="AU361" t="s">
        <v>6</v>
      </c>
      <c r="AV361">
        <v>2</v>
      </c>
      <c r="AW361">
        <v>2</v>
      </c>
      <c r="AX361">
        <v>16688361</v>
      </c>
      <c r="AY361">
        <v>1</v>
      </c>
      <c r="AZ361">
        <v>0</v>
      </c>
      <c r="BA361">
        <v>334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CX361">
        <f>Y361*Source!I197</f>
        <v>1.4000000000000002E-3</v>
      </c>
      <c r="CY361">
        <f>AD361</f>
        <v>0</v>
      </c>
      <c r="CZ361">
        <f>AH361</f>
        <v>0</v>
      </c>
      <c r="DA361">
        <f>AL361</f>
        <v>1</v>
      </c>
      <c r="DB361">
        <v>0</v>
      </c>
    </row>
    <row r="362" spans="1:106" x14ac:dyDescent="0.2">
      <c r="A362">
        <f>ROW(Source!A197)</f>
        <v>197</v>
      </c>
      <c r="B362">
        <v>16687824</v>
      </c>
      <c r="C362">
        <v>16688359</v>
      </c>
      <c r="D362">
        <v>15247680</v>
      </c>
      <c r="E362">
        <v>1</v>
      </c>
      <c r="F362">
        <v>1</v>
      </c>
      <c r="G362">
        <v>1</v>
      </c>
      <c r="H362">
        <v>2</v>
      </c>
      <c r="I362" t="s">
        <v>593</v>
      </c>
      <c r="J362" t="s">
        <v>594</v>
      </c>
      <c r="K362" t="s">
        <v>595</v>
      </c>
      <c r="L362">
        <v>1368</v>
      </c>
      <c r="N362">
        <v>1011</v>
      </c>
      <c r="O362" t="s">
        <v>472</v>
      </c>
      <c r="P362" t="s">
        <v>472</v>
      </c>
      <c r="Q362">
        <v>1</v>
      </c>
      <c r="W362">
        <v>0</v>
      </c>
      <c r="X362">
        <v>-1718674368</v>
      </c>
      <c r="Y362">
        <v>0.01</v>
      </c>
      <c r="AA362">
        <v>0</v>
      </c>
      <c r="AB362">
        <v>798.49</v>
      </c>
      <c r="AC362">
        <v>13.5</v>
      </c>
      <c r="AD362">
        <v>0</v>
      </c>
      <c r="AE362">
        <v>0</v>
      </c>
      <c r="AF362">
        <v>111.99</v>
      </c>
      <c r="AG362">
        <v>13.5</v>
      </c>
      <c r="AH362">
        <v>0</v>
      </c>
      <c r="AI362">
        <v>1</v>
      </c>
      <c r="AJ362">
        <v>7.13</v>
      </c>
      <c r="AK362">
        <v>1</v>
      </c>
      <c r="AL362">
        <v>1</v>
      </c>
      <c r="AN362">
        <v>0</v>
      </c>
      <c r="AO362">
        <v>1</v>
      </c>
      <c r="AP362">
        <v>0</v>
      </c>
      <c r="AQ362">
        <v>0</v>
      </c>
      <c r="AR362">
        <v>0</v>
      </c>
      <c r="AS362" t="s">
        <v>6</v>
      </c>
      <c r="AT362">
        <v>0.01</v>
      </c>
      <c r="AU362" t="s">
        <v>6</v>
      </c>
      <c r="AV362">
        <v>0</v>
      </c>
      <c r="AW362">
        <v>2</v>
      </c>
      <c r="AX362">
        <v>16688362</v>
      </c>
      <c r="AY362">
        <v>1</v>
      </c>
      <c r="AZ362">
        <v>0</v>
      </c>
      <c r="BA362">
        <v>335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CX362">
        <f>Y362*Source!I197</f>
        <v>7.000000000000001E-4</v>
      </c>
      <c r="CY362">
        <f>AB362</f>
        <v>798.49</v>
      </c>
      <c r="CZ362">
        <f>AF362</f>
        <v>111.99</v>
      </c>
      <c r="DA362">
        <f>AJ362</f>
        <v>7.13</v>
      </c>
      <c r="DB362">
        <v>0</v>
      </c>
    </row>
    <row r="363" spans="1:106" x14ac:dyDescent="0.2">
      <c r="A363">
        <f>ROW(Source!A197)</f>
        <v>197</v>
      </c>
      <c r="B363">
        <v>16687824</v>
      </c>
      <c r="C363">
        <v>16688359</v>
      </c>
      <c r="D363">
        <v>15249073</v>
      </c>
      <c r="E363">
        <v>1</v>
      </c>
      <c r="F363">
        <v>1</v>
      </c>
      <c r="G363">
        <v>1</v>
      </c>
      <c r="H363">
        <v>2</v>
      </c>
      <c r="I363" t="s">
        <v>482</v>
      </c>
      <c r="J363" t="s">
        <v>483</v>
      </c>
      <c r="K363" t="s">
        <v>484</v>
      </c>
      <c r="L363">
        <v>1368</v>
      </c>
      <c r="N363">
        <v>1011</v>
      </c>
      <c r="O363" t="s">
        <v>472</v>
      </c>
      <c r="P363" t="s">
        <v>472</v>
      </c>
      <c r="Q363">
        <v>1</v>
      </c>
      <c r="W363">
        <v>0</v>
      </c>
      <c r="X363">
        <v>1372534845</v>
      </c>
      <c r="Y363">
        <v>0.01</v>
      </c>
      <c r="AA363">
        <v>0</v>
      </c>
      <c r="AB363">
        <v>468.51</v>
      </c>
      <c r="AC363">
        <v>11.6</v>
      </c>
      <c r="AD363">
        <v>0</v>
      </c>
      <c r="AE363">
        <v>0</v>
      </c>
      <c r="AF363">
        <v>65.709999999999994</v>
      </c>
      <c r="AG363">
        <v>11.6</v>
      </c>
      <c r="AH363">
        <v>0</v>
      </c>
      <c r="AI363">
        <v>1</v>
      </c>
      <c r="AJ363">
        <v>7.13</v>
      </c>
      <c r="AK363">
        <v>1</v>
      </c>
      <c r="AL363">
        <v>1</v>
      </c>
      <c r="AN363">
        <v>0</v>
      </c>
      <c r="AO363">
        <v>1</v>
      </c>
      <c r="AP363">
        <v>0</v>
      </c>
      <c r="AQ363">
        <v>0</v>
      </c>
      <c r="AR363">
        <v>0</v>
      </c>
      <c r="AS363" t="s">
        <v>6</v>
      </c>
      <c r="AT363">
        <v>0.01</v>
      </c>
      <c r="AU363" t="s">
        <v>6</v>
      </c>
      <c r="AV363">
        <v>0</v>
      </c>
      <c r="AW363">
        <v>2</v>
      </c>
      <c r="AX363">
        <v>16688363</v>
      </c>
      <c r="AY363">
        <v>1</v>
      </c>
      <c r="AZ363">
        <v>0</v>
      </c>
      <c r="BA363">
        <v>336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CX363">
        <f>Y363*Source!I197</f>
        <v>7.000000000000001E-4</v>
      </c>
      <c r="CY363">
        <f>AB363</f>
        <v>468.51</v>
      </c>
      <c r="CZ363">
        <f>AF363</f>
        <v>65.709999999999994</v>
      </c>
      <c r="DA363">
        <f>AJ363</f>
        <v>7.13</v>
      </c>
      <c r="DB363">
        <v>0</v>
      </c>
    </row>
    <row r="364" spans="1:106" x14ac:dyDescent="0.2">
      <c r="A364">
        <f>ROW(Source!A197)</f>
        <v>197</v>
      </c>
      <c r="B364">
        <v>16687824</v>
      </c>
      <c r="C364">
        <v>16688359</v>
      </c>
      <c r="D364">
        <v>15167588</v>
      </c>
      <c r="E364">
        <v>1</v>
      </c>
      <c r="F364">
        <v>1</v>
      </c>
      <c r="G364">
        <v>1</v>
      </c>
      <c r="H364">
        <v>3</v>
      </c>
      <c r="I364" t="s">
        <v>596</v>
      </c>
      <c r="J364" t="s">
        <v>597</v>
      </c>
      <c r="K364" t="s">
        <v>598</v>
      </c>
      <c r="L364">
        <v>1346</v>
      </c>
      <c r="N364">
        <v>1009</v>
      </c>
      <c r="O364" t="s">
        <v>51</v>
      </c>
      <c r="P364" t="s">
        <v>51</v>
      </c>
      <c r="Q364">
        <v>1</v>
      </c>
      <c r="W364">
        <v>0</v>
      </c>
      <c r="X364">
        <v>-1088866022</v>
      </c>
      <c r="Y364">
        <v>0.16</v>
      </c>
      <c r="AA364">
        <v>216.75</v>
      </c>
      <c r="AB364">
        <v>0</v>
      </c>
      <c r="AC364">
        <v>0</v>
      </c>
      <c r="AD364">
        <v>0</v>
      </c>
      <c r="AE364">
        <v>30.4</v>
      </c>
      <c r="AF364">
        <v>0</v>
      </c>
      <c r="AG364">
        <v>0</v>
      </c>
      <c r="AH364">
        <v>0</v>
      </c>
      <c r="AI364">
        <v>7.13</v>
      </c>
      <c r="AJ364">
        <v>1</v>
      </c>
      <c r="AK364">
        <v>1</v>
      </c>
      <c r="AL364">
        <v>1</v>
      </c>
      <c r="AN364">
        <v>0</v>
      </c>
      <c r="AO364">
        <v>1</v>
      </c>
      <c r="AP364">
        <v>0</v>
      </c>
      <c r="AQ364">
        <v>0</v>
      </c>
      <c r="AR364">
        <v>0</v>
      </c>
      <c r="AS364" t="s">
        <v>6</v>
      </c>
      <c r="AT364">
        <v>0.16</v>
      </c>
      <c r="AU364" t="s">
        <v>6</v>
      </c>
      <c r="AV364">
        <v>0</v>
      </c>
      <c r="AW364">
        <v>2</v>
      </c>
      <c r="AX364">
        <v>16688364</v>
      </c>
      <c r="AY364">
        <v>1</v>
      </c>
      <c r="AZ364">
        <v>0</v>
      </c>
      <c r="BA364">
        <v>337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CX364">
        <f>Y364*Source!I197</f>
        <v>1.1200000000000002E-2</v>
      </c>
      <c r="CY364">
        <f>AA364</f>
        <v>216.75</v>
      </c>
      <c r="CZ364">
        <f>AE364</f>
        <v>30.4</v>
      </c>
      <c r="DA364">
        <f>AI364</f>
        <v>7.13</v>
      </c>
      <c r="DB364">
        <v>0</v>
      </c>
    </row>
    <row r="365" spans="1:106" x14ac:dyDescent="0.2">
      <c r="A365">
        <f>ROW(Source!A197)</f>
        <v>197</v>
      </c>
      <c r="B365">
        <v>16687824</v>
      </c>
      <c r="C365">
        <v>16688359</v>
      </c>
      <c r="D365">
        <v>15167600</v>
      </c>
      <c r="E365">
        <v>1</v>
      </c>
      <c r="F365">
        <v>1</v>
      </c>
      <c r="G365">
        <v>1</v>
      </c>
      <c r="H365">
        <v>3</v>
      </c>
      <c r="I365" t="s">
        <v>625</v>
      </c>
      <c r="J365" t="s">
        <v>626</v>
      </c>
      <c r="K365" t="s">
        <v>627</v>
      </c>
      <c r="L365">
        <v>1308</v>
      </c>
      <c r="N365">
        <v>1003</v>
      </c>
      <c r="O365" t="s">
        <v>35</v>
      </c>
      <c r="P365" t="s">
        <v>35</v>
      </c>
      <c r="Q365">
        <v>100</v>
      </c>
      <c r="W365">
        <v>0</v>
      </c>
      <c r="X365">
        <v>568244124</v>
      </c>
      <c r="Y365">
        <v>0.05</v>
      </c>
      <c r="AA365">
        <v>855.6</v>
      </c>
      <c r="AB365">
        <v>0</v>
      </c>
      <c r="AC365">
        <v>0</v>
      </c>
      <c r="AD365">
        <v>0</v>
      </c>
      <c r="AE365">
        <v>120</v>
      </c>
      <c r="AF365">
        <v>0</v>
      </c>
      <c r="AG365">
        <v>0</v>
      </c>
      <c r="AH365">
        <v>0</v>
      </c>
      <c r="AI365">
        <v>7.13</v>
      </c>
      <c r="AJ365">
        <v>1</v>
      </c>
      <c r="AK365">
        <v>1</v>
      </c>
      <c r="AL365">
        <v>1</v>
      </c>
      <c r="AN365">
        <v>0</v>
      </c>
      <c r="AO365">
        <v>1</v>
      </c>
      <c r="AP365">
        <v>0</v>
      </c>
      <c r="AQ365">
        <v>0</v>
      </c>
      <c r="AR365">
        <v>0</v>
      </c>
      <c r="AS365" t="s">
        <v>6</v>
      </c>
      <c r="AT365">
        <v>0.05</v>
      </c>
      <c r="AU365" t="s">
        <v>6</v>
      </c>
      <c r="AV365">
        <v>0</v>
      </c>
      <c r="AW365">
        <v>2</v>
      </c>
      <c r="AX365">
        <v>16688365</v>
      </c>
      <c r="AY365">
        <v>1</v>
      </c>
      <c r="AZ365">
        <v>0</v>
      </c>
      <c r="BA365">
        <v>338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CX365">
        <f>Y365*Source!I197</f>
        <v>3.5000000000000005E-3</v>
      </c>
      <c r="CY365">
        <f>AA365</f>
        <v>855.6</v>
      </c>
      <c r="CZ365">
        <f>AE365</f>
        <v>120</v>
      </c>
      <c r="DA365">
        <f>AI365</f>
        <v>7.13</v>
      </c>
      <c r="DB365">
        <v>0</v>
      </c>
    </row>
    <row r="366" spans="1:106" x14ac:dyDescent="0.2">
      <c r="A366">
        <f>ROW(Source!A197)</f>
        <v>197</v>
      </c>
      <c r="B366">
        <v>16687824</v>
      </c>
      <c r="C366">
        <v>16688359</v>
      </c>
      <c r="D366">
        <v>15203834</v>
      </c>
      <c r="E366">
        <v>1</v>
      </c>
      <c r="F366">
        <v>1</v>
      </c>
      <c r="G366">
        <v>1</v>
      </c>
      <c r="H366">
        <v>3</v>
      </c>
      <c r="I366" t="s">
        <v>628</v>
      </c>
      <c r="J366" t="s">
        <v>629</v>
      </c>
      <c r="K366" t="s">
        <v>630</v>
      </c>
      <c r="L366">
        <v>1346</v>
      </c>
      <c r="N366">
        <v>1009</v>
      </c>
      <c r="O366" t="s">
        <v>51</v>
      </c>
      <c r="P366" t="s">
        <v>51</v>
      </c>
      <c r="Q366">
        <v>1</v>
      </c>
      <c r="W366">
        <v>0</v>
      </c>
      <c r="X366">
        <v>210558753</v>
      </c>
      <c r="Y366">
        <v>0.05</v>
      </c>
      <c r="AA366">
        <v>203.92</v>
      </c>
      <c r="AB366">
        <v>0</v>
      </c>
      <c r="AC366">
        <v>0</v>
      </c>
      <c r="AD366">
        <v>0</v>
      </c>
      <c r="AE366">
        <v>28.6</v>
      </c>
      <c r="AF366">
        <v>0</v>
      </c>
      <c r="AG366">
        <v>0</v>
      </c>
      <c r="AH366">
        <v>0</v>
      </c>
      <c r="AI366">
        <v>7.13</v>
      </c>
      <c r="AJ366">
        <v>1</v>
      </c>
      <c r="AK366">
        <v>1</v>
      </c>
      <c r="AL366">
        <v>1</v>
      </c>
      <c r="AN366">
        <v>0</v>
      </c>
      <c r="AO366">
        <v>1</v>
      </c>
      <c r="AP366">
        <v>0</v>
      </c>
      <c r="AQ366">
        <v>0</v>
      </c>
      <c r="AR366">
        <v>0</v>
      </c>
      <c r="AS366" t="s">
        <v>6</v>
      </c>
      <c r="AT366">
        <v>0.05</v>
      </c>
      <c r="AU366" t="s">
        <v>6</v>
      </c>
      <c r="AV366">
        <v>0</v>
      </c>
      <c r="AW366">
        <v>2</v>
      </c>
      <c r="AX366">
        <v>16688366</v>
      </c>
      <c r="AY366">
        <v>1</v>
      </c>
      <c r="AZ366">
        <v>0</v>
      </c>
      <c r="BA366">
        <v>339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CX366">
        <f>Y366*Source!I197</f>
        <v>3.5000000000000005E-3</v>
      </c>
      <c r="CY366">
        <f>AA366</f>
        <v>203.92</v>
      </c>
      <c r="CZ366">
        <f>AE366</f>
        <v>28.6</v>
      </c>
      <c r="DA366">
        <f>AI366</f>
        <v>7.13</v>
      </c>
      <c r="DB366">
        <v>0</v>
      </c>
    </row>
    <row r="367" spans="1:106" x14ac:dyDescent="0.2">
      <c r="A367">
        <f>ROW(Source!A197)</f>
        <v>197</v>
      </c>
      <c r="B367">
        <v>16687824</v>
      </c>
      <c r="C367">
        <v>16688359</v>
      </c>
      <c r="D367">
        <v>15223427</v>
      </c>
      <c r="E367">
        <v>1</v>
      </c>
      <c r="F367">
        <v>1</v>
      </c>
      <c r="G367">
        <v>1</v>
      </c>
      <c r="H367">
        <v>3</v>
      </c>
      <c r="I367" t="s">
        <v>338</v>
      </c>
      <c r="J367" t="s">
        <v>341</v>
      </c>
      <c r="K367" t="s">
        <v>339</v>
      </c>
      <c r="L367">
        <v>1477</v>
      </c>
      <c r="N367">
        <v>1013</v>
      </c>
      <c r="O367" t="s">
        <v>340</v>
      </c>
      <c r="P367" t="s">
        <v>342</v>
      </c>
      <c r="Q367">
        <v>1</v>
      </c>
      <c r="W367">
        <v>0</v>
      </c>
      <c r="X367">
        <v>-826732258</v>
      </c>
      <c r="Y367">
        <v>0.1</v>
      </c>
      <c r="AA367">
        <v>78151</v>
      </c>
      <c r="AB367">
        <v>0</v>
      </c>
      <c r="AC367">
        <v>0</v>
      </c>
      <c r="AD367">
        <v>0</v>
      </c>
      <c r="AE367">
        <v>10960.87</v>
      </c>
      <c r="AF367">
        <v>0</v>
      </c>
      <c r="AG367">
        <v>0</v>
      </c>
      <c r="AH367">
        <v>0</v>
      </c>
      <c r="AI367">
        <v>7.13</v>
      </c>
      <c r="AJ367">
        <v>1</v>
      </c>
      <c r="AK367">
        <v>1</v>
      </c>
      <c r="AL367">
        <v>1</v>
      </c>
      <c r="AN367">
        <v>0</v>
      </c>
      <c r="AO367">
        <v>0</v>
      </c>
      <c r="AP367">
        <v>0</v>
      </c>
      <c r="AQ367">
        <v>0</v>
      </c>
      <c r="AR367">
        <v>0</v>
      </c>
      <c r="AS367" t="s">
        <v>6</v>
      </c>
      <c r="AT367">
        <v>0.1</v>
      </c>
      <c r="AU367" t="s">
        <v>6</v>
      </c>
      <c r="AV367">
        <v>0</v>
      </c>
      <c r="AW367">
        <v>1</v>
      </c>
      <c r="AX367">
        <v>-1</v>
      </c>
      <c r="AY367">
        <v>0</v>
      </c>
      <c r="AZ367">
        <v>0</v>
      </c>
      <c r="BA367" t="s">
        <v>6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CX367">
        <f>Y367*Source!I197</f>
        <v>7.000000000000001E-3</v>
      </c>
      <c r="CY367">
        <f>AA367</f>
        <v>78151</v>
      </c>
      <c r="CZ367">
        <f>AE367</f>
        <v>10960.87</v>
      </c>
      <c r="DA367">
        <f>AI367</f>
        <v>7.13</v>
      </c>
      <c r="DB367">
        <v>0</v>
      </c>
    </row>
    <row r="368" spans="1:106" x14ac:dyDescent="0.2">
      <c r="A368">
        <f>ROW(Source!A197)</f>
        <v>197</v>
      </c>
      <c r="B368">
        <v>16687824</v>
      </c>
      <c r="C368">
        <v>16688359</v>
      </c>
      <c r="D368">
        <v>15164559</v>
      </c>
      <c r="E368">
        <v>17</v>
      </c>
      <c r="F368">
        <v>1</v>
      </c>
      <c r="G368">
        <v>1</v>
      </c>
      <c r="H368">
        <v>3</v>
      </c>
      <c r="I368" t="s">
        <v>605</v>
      </c>
      <c r="J368" t="s">
        <v>6</v>
      </c>
      <c r="K368" t="s">
        <v>606</v>
      </c>
      <c r="L368">
        <v>1374</v>
      </c>
      <c r="N368">
        <v>1013</v>
      </c>
      <c r="O368" t="s">
        <v>607</v>
      </c>
      <c r="P368" t="s">
        <v>607</v>
      </c>
      <c r="Q368">
        <v>1</v>
      </c>
      <c r="W368">
        <v>0</v>
      </c>
      <c r="X368">
        <v>-1731369543</v>
      </c>
      <c r="Y368">
        <v>0.53</v>
      </c>
      <c r="AA368">
        <v>1</v>
      </c>
      <c r="AB368">
        <v>0</v>
      </c>
      <c r="AC368">
        <v>0</v>
      </c>
      <c r="AD368">
        <v>0</v>
      </c>
      <c r="AE368">
        <v>1</v>
      </c>
      <c r="AF368">
        <v>0</v>
      </c>
      <c r="AG368">
        <v>0</v>
      </c>
      <c r="AH368">
        <v>0</v>
      </c>
      <c r="AI368">
        <v>1</v>
      </c>
      <c r="AJ368">
        <v>1</v>
      </c>
      <c r="AK368">
        <v>1</v>
      </c>
      <c r="AL368">
        <v>1</v>
      </c>
      <c r="AN368">
        <v>0</v>
      </c>
      <c r="AO368">
        <v>1</v>
      </c>
      <c r="AP368">
        <v>0</v>
      </c>
      <c r="AQ368">
        <v>0</v>
      </c>
      <c r="AR368">
        <v>0</v>
      </c>
      <c r="AS368" t="s">
        <v>6</v>
      </c>
      <c r="AT368">
        <v>0.53</v>
      </c>
      <c r="AU368" t="s">
        <v>6</v>
      </c>
      <c r="AV368">
        <v>0</v>
      </c>
      <c r="AW368">
        <v>2</v>
      </c>
      <c r="AX368">
        <v>16688367</v>
      </c>
      <c r="AY368">
        <v>1</v>
      </c>
      <c r="AZ368">
        <v>0</v>
      </c>
      <c r="BA368">
        <v>340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CX368">
        <f>Y368*Source!I197</f>
        <v>3.7100000000000008E-2</v>
      </c>
      <c r="CY368">
        <f>AA368</f>
        <v>1</v>
      </c>
      <c r="CZ368">
        <f>AE368</f>
        <v>1</v>
      </c>
      <c r="DA368">
        <f>AI368</f>
        <v>1</v>
      </c>
      <c r="DB368">
        <v>0</v>
      </c>
    </row>
    <row r="369" spans="1:106" x14ac:dyDescent="0.2">
      <c r="A369">
        <f>ROW(Source!A200)</f>
        <v>200</v>
      </c>
      <c r="B369">
        <v>16687810</v>
      </c>
      <c r="C369">
        <v>16688355</v>
      </c>
      <c r="D369">
        <v>15430767</v>
      </c>
      <c r="E369">
        <v>1</v>
      </c>
      <c r="F369">
        <v>1</v>
      </c>
      <c r="G369">
        <v>1</v>
      </c>
      <c r="H369">
        <v>1</v>
      </c>
      <c r="I369" t="s">
        <v>473</v>
      </c>
      <c r="J369" t="s">
        <v>6</v>
      </c>
      <c r="K369" t="s">
        <v>474</v>
      </c>
      <c r="L369">
        <v>1191</v>
      </c>
      <c r="N369">
        <v>1013</v>
      </c>
      <c r="O369" t="s">
        <v>466</v>
      </c>
      <c r="P369" t="s">
        <v>466</v>
      </c>
      <c r="Q369">
        <v>1</v>
      </c>
      <c r="W369">
        <v>0</v>
      </c>
      <c r="X369">
        <v>-400197608</v>
      </c>
      <c r="Y369">
        <v>5.49</v>
      </c>
      <c r="AA369">
        <v>0</v>
      </c>
      <c r="AB369">
        <v>0</v>
      </c>
      <c r="AC369">
        <v>0</v>
      </c>
      <c r="AD369">
        <v>8.5299999999999994</v>
      </c>
      <c r="AE369">
        <v>0</v>
      </c>
      <c r="AF369">
        <v>0</v>
      </c>
      <c r="AG369">
        <v>0</v>
      </c>
      <c r="AH369">
        <v>8.5299999999999994</v>
      </c>
      <c r="AI369">
        <v>1</v>
      </c>
      <c r="AJ369">
        <v>1</v>
      </c>
      <c r="AK369">
        <v>1</v>
      </c>
      <c r="AL369">
        <v>1</v>
      </c>
      <c r="AN369">
        <v>0</v>
      </c>
      <c r="AO369">
        <v>1</v>
      </c>
      <c r="AP369">
        <v>0</v>
      </c>
      <c r="AQ369">
        <v>0</v>
      </c>
      <c r="AR369">
        <v>0</v>
      </c>
      <c r="AS369" t="s">
        <v>6</v>
      </c>
      <c r="AT369">
        <v>5.49</v>
      </c>
      <c r="AU369" t="s">
        <v>6</v>
      </c>
      <c r="AV369">
        <v>1</v>
      </c>
      <c r="AW369">
        <v>2</v>
      </c>
      <c r="AX369">
        <v>16688356</v>
      </c>
      <c r="AY369">
        <v>1</v>
      </c>
      <c r="AZ369">
        <v>0</v>
      </c>
      <c r="BA369">
        <v>341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CX369">
        <f>Y369*Source!I200</f>
        <v>0.65880000000000005</v>
      </c>
      <c r="CY369">
        <f>AD369</f>
        <v>8.5299999999999994</v>
      </c>
      <c r="CZ369">
        <f>AH369</f>
        <v>8.5299999999999994</v>
      </c>
      <c r="DA369">
        <f>AL369</f>
        <v>1</v>
      </c>
      <c r="DB369">
        <v>0</v>
      </c>
    </row>
    <row r="370" spans="1:106" x14ac:dyDescent="0.2">
      <c r="A370">
        <f>ROW(Source!A201)</f>
        <v>201</v>
      </c>
      <c r="B370">
        <v>16687824</v>
      </c>
      <c r="C370">
        <v>16688355</v>
      </c>
      <c r="D370">
        <v>15430767</v>
      </c>
      <c r="E370">
        <v>1</v>
      </c>
      <c r="F370">
        <v>1</v>
      </c>
      <c r="G370">
        <v>1</v>
      </c>
      <c r="H370">
        <v>1</v>
      </c>
      <c r="I370" t="s">
        <v>473</v>
      </c>
      <c r="J370" t="s">
        <v>6</v>
      </c>
      <c r="K370" t="s">
        <v>474</v>
      </c>
      <c r="L370">
        <v>1191</v>
      </c>
      <c r="N370">
        <v>1013</v>
      </c>
      <c r="O370" t="s">
        <v>466</v>
      </c>
      <c r="P370" t="s">
        <v>466</v>
      </c>
      <c r="Q370">
        <v>1</v>
      </c>
      <c r="W370">
        <v>0</v>
      </c>
      <c r="X370">
        <v>-400197608</v>
      </c>
      <c r="Y370">
        <v>5.49</v>
      </c>
      <c r="AA370">
        <v>0</v>
      </c>
      <c r="AB370">
        <v>0</v>
      </c>
      <c r="AC370">
        <v>0</v>
      </c>
      <c r="AD370">
        <v>60.82</v>
      </c>
      <c r="AE370">
        <v>0</v>
      </c>
      <c r="AF370">
        <v>0</v>
      </c>
      <c r="AG370">
        <v>0</v>
      </c>
      <c r="AH370">
        <v>8.5299999999999994</v>
      </c>
      <c r="AI370">
        <v>1</v>
      </c>
      <c r="AJ370">
        <v>1</v>
      </c>
      <c r="AK370">
        <v>1</v>
      </c>
      <c r="AL370">
        <v>7.13</v>
      </c>
      <c r="AN370">
        <v>0</v>
      </c>
      <c r="AO370">
        <v>1</v>
      </c>
      <c r="AP370">
        <v>0</v>
      </c>
      <c r="AQ370">
        <v>0</v>
      </c>
      <c r="AR370">
        <v>0</v>
      </c>
      <c r="AS370" t="s">
        <v>6</v>
      </c>
      <c r="AT370">
        <v>5.49</v>
      </c>
      <c r="AU370" t="s">
        <v>6</v>
      </c>
      <c r="AV370">
        <v>1</v>
      </c>
      <c r="AW370">
        <v>2</v>
      </c>
      <c r="AX370">
        <v>16688356</v>
      </c>
      <c r="AY370">
        <v>1</v>
      </c>
      <c r="AZ370">
        <v>0</v>
      </c>
      <c r="BA370">
        <v>343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CX370">
        <f>Y370*Source!I201</f>
        <v>0.65880000000000005</v>
      </c>
      <c r="CY370">
        <f>AD370</f>
        <v>60.82</v>
      </c>
      <c r="CZ370">
        <f>AH370</f>
        <v>8.5299999999999994</v>
      </c>
      <c r="DA370">
        <f>AL370</f>
        <v>7.13</v>
      </c>
      <c r="DB370">
        <v>0</v>
      </c>
    </row>
    <row r="371" spans="1:106" x14ac:dyDescent="0.2">
      <c r="A371">
        <f>ROW(Source!A202)</f>
        <v>202</v>
      </c>
      <c r="B371">
        <v>16687810</v>
      </c>
      <c r="C371">
        <v>16688370</v>
      </c>
      <c r="D371">
        <v>15446300</v>
      </c>
      <c r="E371">
        <v>1</v>
      </c>
      <c r="F371">
        <v>1</v>
      </c>
      <c r="G371">
        <v>1</v>
      </c>
      <c r="H371">
        <v>1</v>
      </c>
      <c r="I371" t="s">
        <v>631</v>
      </c>
      <c r="J371" t="s">
        <v>6</v>
      </c>
      <c r="K371" t="s">
        <v>632</v>
      </c>
      <c r="L371">
        <v>1191</v>
      </c>
      <c r="N371">
        <v>1013</v>
      </c>
      <c r="O371" t="s">
        <v>466</v>
      </c>
      <c r="P371" t="s">
        <v>466</v>
      </c>
      <c r="Q371">
        <v>1</v>
      </c>
      <c r="W371">
        <v>0</v>
      </c>
      <c r="X371">
        <v>912892513</v>
      </c>
      <c r="Y371">
        <v>213.6</v>
      </c>
      <c r="AA371">
        <v>0</v>
      </c>
      <c r="AB371">
        <v>0</v>
      </c>
      <c r="AC371">
        <v>0</v>
      </c>
      <c r="AD371">
        <v>9.92</v>
      </c>
      <c r="AE371">
        <v>0</v>
      </c>
      <c r="AF371">
        <v>0</v>
      </c>
      <c r="AG371">
        <v>0</v>
      </c>
      <c r="AH371">
        <v>9.92</v>
      </c>
      <c r="AI371">
        <v>1</v>
      </c>
      <c r="AJ371">
        <v>1</v>
      </c>
      <c r="AK371">
        <v>1</v>
      </c>
      <c r="AL371">
        <v>1</v>
      </c>
      <c r="AN371">
        <v>0</v>
      </c>
      <c r="AO371">
        <v>1</v>
      </c>
      <c r="AP371">
        <v>0</v>
      </c>
      <c r="AQ371">
        <v>0</v>
      </c>
      <c r="AR371">
        <v>0</v>
      </c>
      <c r="AS371" t="s">
        <v>6</v>
      </c>
      <c r="AT371">
        <v>213.6</v>
      </c>
      <c r="AU371" t="s">
        <v>6</v>
      </c>
      <c r="AV371">
        <v>1</v>
      </c>
      <c r="AW371">
        <v>2</v>
      </c>
      <c r="AX371">
        <v>16688383</v>
      </c>
      <c r="AY371">
        <v>1</v>
      </c>
      <c r="AZ371">
        <v>0</v>
      </c>
      <c r="BA371">
        <v>345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CX371">
        <f>Y371*Source!I202</f>
        <v>4.2720000000000002</v>
      </c>
      <c r="CY371">
        <f>AD371</f>
        <v>9.92</v>
      </c>
      <c r="CZ371">
        <f>AH371</f>
        <v>9.92</v>
      </c>
      <c r="DA371">
        <f>AL371</f>
        <v>1</v>
      </c>
      <c r="DB371">
        <v>0</v>
      </c>
    </row>
    <row r="372" spans="1:106" x14ac:dyDescent="0.2">
      <c r="A372">
        <f>ROW(Source!A202)</f>
        <v>202</v>
      </c>
      <c r="B372">
        <v>16687810</v>
      </c>
      <c r="C372">
        <v>16688370</v>
      </c>
      <c r="D372">
        <v>15430395</v>
      </c>
      <c r="E372">
        <v>1</v>
      </c>
      <c r="F372">
        <v>1</v>
      </c>
      <c r="G372">
        <v>1</v>
      </c>
      <c r="H372">
        <v>1</v>
      </c>
      <c r="I372" t="s">
        <v>467</v>
      </c>
      <c r="J372" t="s">
        <v>6</v>
      </c>
      <c r="K372" t="s">
        <v>468</v>
      </c>
      <c r="L372">
        <v>1191</v>
      </c>
      <c r="N372">
        <v>1013</v>
      </c>
      <c r="O372" t="s">
        <v>466</v>
      </c>
      <c r="P372" t="s">
        <v>466</v>
      </c>
      <c r="Q372">
        <v>1</v>
      </c>
      <c r="W372">
        <v>0</v>
      </c>
      <c r="X372">
        <v>-1417349443</v>
      </c>
      <c r="Y372">
        <v>1.98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1</v>
      </c>
      <c r="AJ372">
        <v>1</v>
      </c>
      <c r="AK372">
        <v>1</v>
      </c>
      <c r="AL372">
        <v>1</v>
      </c>
      <c r="AN372">
        <v>0</v>
      </c>
      <c r="AO372">
        <v>1</v>
      </c>
      <c r="AP372">
        <v>0</v>
      </c>
      <c r="AQ372">
        <v>0</v>
      </c>
      <c r="AR372">
        <v>0</v>
      </c>
      <c r="AS372" t="s">
        <v>6</v>
      </c>
      <c r="AT372">
        <v>1.98</v>
      </c>
      <c r="AU372" t="s">
        <v>6</v>
      </c>
      <c r="AV372">
        <v>2</v>
      </c>
      <c r="AW372">
        <v>2</v>
      </c>
      <c r="AX372">
        <v>16688384</v>
      </c>
      <c r="AY372">
        <v>1</v>
      </c>
      <c r="AZ372">
        <v>0</v>
      </c>
      <c r="BA372">
        <v>346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CX372">
        <f>Y372*Source!I202</f>
        <v>3.9600000000000003E-2</v>
      </c>
      <c r="CY372">
        <f>AD372</f>
        <v>0</v>
      </c>
      <c r="CZ372">
        <f>AH372</f>
        <v>0</v>
      </c>
      <c r="DA372">
        <f>AL372</f>
        <v>1</v>
      </c>
      <c r="DB372">
        <v>0</v>
      </c>
    </row>
    <row r="373" spans="1:106" x14ac:dyDescent="0.2">
      <c r="A373">
        <f>ROW(Source!A202)</f>
        <v>202</v>
      </c>
      <c r="B373">
        <v>16687810</v>
      </c>
      <c r="C373">
        <v>16688370</v>
      </c>
      <c r="D373">
        <v>15247680</v>
      </c>
      <c r="E373">
        <v>1</v>
      </c>
      <c r="F373">
        <v>1</v>
      </c>
      <c r="G373">
        <v>1</v>
      </c>
      <c r="H373">
        <v>2</v>
      </c>
      <c r="I373" t="s">
        <v>593</v>
      </c>
      <c r="J373" t="s">
        <v>594</v>
      </c>
      <c r="K373" t="s">
        <v>595</v>
      </c>
      <c r="L373">
        <v>1368</v>
      </c>
      <c r="N373">
        <v>1011</v>
      </c>
      <c r="O373" t="s">
        <v>472</v>
      </c>
      <c r="P373" t="s">
        <v>472</v>
      </c>
      <c r="Q373">
        <v>1</v>
      </c>
      <c r="W373">
        <v>0</v>
      </c>
      <c r="X373">
        <v>-1718674368</v>
      </c>
      <c r="Y373">
        <v>0.99</v>
      </c>
      <c r="AA373">
        <v>0</v>
      </c>
      <c r="AB373">
        <v>111.99</v>
      </c>
      <c r="AC373">
        <v>13.5</v>
      </c>
      <c r="AD373">
        <v>0</v>
      </c>
      <c r="AE373">
        <v>0</v>
      </c>
      <c r="AF373">
        <v>111.99</v>
      </c>
      <c r="AG373">
        <v>13.5</v>
      </c>
      <c r="AH373">
        <v>0</v>
      </c>
      <c r="AI373">
        <v>1</v>
      </c>
      <c r="AJ373">
        <v>1</v>
      </c>
      <c r="AK373">
        <v>1</v>
      </c>
      <c r="AL373">
        <v>1</v>
      </c>
      <c r="AN373">
        <v>0</v>
      </c>
      <c r="AO373">
        <v>1</v>
      </c>
      <c r="AP373">
        <v>0</v>
      </c>
      <c r="AQ373">
        <v>0</v>
      </c>
      <c r="AR373">
        <v>0</v>
      </c>
      <c r="AS373" t="s">
        <v>6</v>
      </c>
      <c r="AT373">
        <v>0.99</v>
      </c>
      <c r="AU373" t="s">
        <v>6</v>
      </c>
      <c r="AV373">
        <v>0</v>
      </c>
      <c r="AW373">
        <v>2</v>
      </c>
      <c r="AX373">
        <v>16688385</v>
      </c>
      <c r="AY373">
        <v>1</v>
      </c>
      <c r="AZ373">
        <v>0</v>
      </c>
      <c r="BA373">
        <v>347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CX373">
        <f>Y373*Source!I202</f>
        <v>1.9800000000000002E-2</v>
      </c>
      <c r="CY373">
        <f>AB373</f>
        <v>111.99</v>
      </c>
      <c r="CZ373">
        <f>AF373</f>
        <v>111.99</v>
      </c>
      <c r="DA373">
        <f>AJ373</f>
        <v>1</v>
      </c>
      <c r="DB373">
        <v>0</v>
      </c>
    </row>
    <row r="374" spans="1:106" x14ac:dyDescent="0.2">
      <c r="A374">
        <f>ROW(Source!A202)</f>
        <v>202</v>
      </c>
      <c r="B374">
        <v>16687810</v>
      </c>
      <c r="C374">
        <v>16688370</v>
      </c>
      <c r="D374">
        <v>15249073</v>
      </c>
      <c r="E374">
        <v>1</v>
      </c>
      <c r="F374">
        <v>1</v>
      </c>
      <c r="G374">
        <v>1</v>
      </c>
      <c r="H374">
        <v>2</v>
      </c>
      <c r="I374" t="s">
        <v>482</v>
      </c>
      <c r="J374" t="s">
        <v>483</v>
      </c>
      <c r="K374" t="s">
        <v>484</v>
      </c>
      <c r="L374">
        <v>1368</v>
      </c>
      <c r="N374">
        <v>1011</v>
      </c>
      <c r="O374" t="s">
        <v>472</v>
      </c>
      <c r="P374" t="s">
        <v>472</v>
      </c>
      <c r="Q374">
        <v>1</v>
      </c>
      <c r="W374">
        <v>0</v>
      </c>
      <c r="X374">
        <v>1372534845</v>
      </c>
      <c r="Y374">
        <v>0.99</v>
      </c>
      <c r="AA374">
        <v>0</v>
      </c>
      <c r="AB374">
        <v>65.709999999999994</v>
      </c>
      <c r="AC374">
        <v>11.6</v>
      </c>
      <c r="AD374">
        <v>0</v>
      </c>
      <c r="AE374">
        <v>0</v>
      </c>
      <c r="AF374">
        <v>65.709999999999994</v>
      </c>
      <c r="AG374">
        <v>11.6</v>
      </c>
      <c r="AH374">
        <v>0</v>
      </c>
      <c r="AI374">
        <v>1</v>
      </c>
      <c r="AJ374">
        <v>1</v>
      </c>
      <c r="AK374">
        <v>1</v>
      </c>
      <c r="AL374">
        <v>1</v>
      </c>
      <c r="AN374">
        <v>0</v>
      </c>
      <c r="AO374">
        <v>1</v>
      </c>
      <c r="AP374">
        <v>0</v>
      </c>
      <c r="AQ374">
        <v>0</v>
      </c>
      <c r="AR374">
        <v>0</v>
      </c>
      <c r="AS374" t="s">
        <v>6</v>
      </c>
      <c r="AT374">
        <v>0.99</v>
      </c>
      <c r="AU374" t="s">
        <v>6</v>
      </c>
      <c r="AV374">
        <v>0</v>
      </c>
      <c r="AW374">
        <v>2</v>
      </c>
      <c r="AX374">
        <v>16688386</v>
      </c>
      <c r="AY374">
        <v>1</v>
      </c>
      <c r="AZ374">
        <v>0</v>
      </c>
      <c r="BA374">
        <v>348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CX374">
        <f>Y374*Source!I202</f>
        <v>1.9800000000000002E-2</v>
      </c>
      <c r="CY374">
        <f>AB374</f>
        <v>65.709999999999994</v>
      </c>
      <c r="CZ374">
        <f>AF374</f>
        <v>65.709999999999994</v>
      </c>
      <c r="DA374">
        <f>AJ374</f>
        <v>1</v>
      </c>
      <c r="DB374">
        <v>0</v>
      </c>
    </row>
    <row r="375" spans="1:106" x14ac:dyDescent="0.2">
      <c r="A375">
        <f>ROW(Source!A202)</f>
        <v>202</v>
      </c>
      <c r="B375">
        <v>16687810</v>
      </c>
      <c r="C375">
        <v>16688370</v>
      </c>
      <c r="D375">
        <v>15249377</v>
      </c>
      <c r="E375">
        <v>1</v>
      </c>
      <c r="F375">
        <v>1</v>
      </c>
      <c r="G375">
        <v>1</v>
      </c>
      <c r="H375">
        <v>2</v>
      </c>
      <c r="I375" t="s">
        <v>633</v>
      </c>
      <c r="J375" t="s">
        <v>634</v>
      </c>
      <c r="K375" t="s">
        <v>635</v>
      </c>
      <c r="L375">
        <v>1368</v>
      </c>
      <c r="N375">
        <v>1011</v>
      </c>
      <c r="O375" t="s">
        <v>472</v>
      </c>
      <c r="P375" t="s">
        <v>472</v>
      </c>
      <c r="Q375">
        <v>1</v>
      </c>
      <c r="W375">
        <v>0</v>
      </c>
      <c r="X375">
        <v>-353815937</v>
      </c>
      <c r="Y375">
        <v>1.1399999999999999</v>
      </c>
      <c r="AA375">
        <v>0</v>
      </c>
      <c r="AB375">
        <v>8.1</v>
      </c>
      <c r="AC375">
        <v>0</v>
      </c>
      <c r="AD375">
        <v>0</v>
      </c>
      <c r="AE375">
        <v>0</v>
      </c>
      <c r="AF375">
        <v>8.1</v>
      </c>
      <c r="AG375">
        <v>0</v>
      </c>
      <c r="AH375">
        <v>0</v>
      </c>
      <c r="AI375">
        <v>1</v>
      </c>
      <c r="AJ375">
        <v>1</v>
      </c>
      <c r="AK375">
        <v>1</v>
      </c>
      <c r="AL375">
        <v>1</v>
      </c>
      <c r="AN375">
        <v>0</v>
      </c>
      <c r="AO375">
        <v>1</v>
      </c>
      <c r="AP375">
        <v>0</v>
      </c>
      <c r="AQ375">
        <v>0</v>
      </c>
      <c r="AR375">
        <v>0</v>
      </c>
      <c r="AS375" t="s">
        <v>6</v>
      </c>
      <c r="AT375">
        <v>1.1399999999999999</v>
      </c>
      <c r="AU375" t="s">
        <v>6</v>
      </c>
      <c r="AV375">
        <v>0</v>
      </c>
      <c r="AW375">
        <v>2</v>
      </c>
      <c r="AX375">
        <v>16688387</v>
      </c>
      <c r="AY375">
        <v>1</v>
      </c>
      <c r="AZ375">
        <v>0</v>
      </c>
      <c r="BA375">
        <v>349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CX375">
        <f>Y375*Source!I202</f>
        <v>2.2799999999999997E-2</v>
      </c>
      <c r="CY375">
        <f>AB375</f>
        <v>8.1</v>
      </c>
      <c r="CZ375">
        <f>AF375</f>
        <v>8.1</v>
      </c>
      <c r="DA375">
        <f>AJ375</f>
        <v>1</v>
      </c>
      <c r="DB375">
        <v>0</v>
      </c>
    </row>
    <row r="376" spans="1:106" x14ac:dyDescent="0.2">
      <c r="A376">
        <f>ROW(Source!A202)</f>
        <v>202</v>
      </c>
      <c r="B376">
        <v>16687810</v>
      </c>
      <c r="C376">
        <v>16688370</v>
      </c>
      <c r="D376">
        <v>15167588</v>
      </c>
      <c r="E376">
        <v>1</v>
      </c>
      <c r="F376">
        <v>1</v>
      </c>
      <c r="G376">
        <v>1</v>
      </c>
      <c r="H376">
        <v>3</v>
      </c>
      <c r="I376" t="s">
        <v>596</v>
      </c>
      <c r="J376" t="s">
        <v>597</v>
      </c>
      <c r="K376" t="s">
        <v>598</v>
      </c>
      <c r="L376">
        <v>1346</v>
      </c>
      <c r="N376">
        <v>1009</v>
      </c>
      <c r="O376" t="s">
        <v>51</v>
      </c>
      <c r="P376" t="s">
        <v>51</v>
      </c>
      <c r="Q376">
        <v>1</v>
      </c>
      <c r="W376">
        <v>0</v>
      </c>
      <c r="X376">
        <v>-1088866022</v>
      </c>
      <c r="Y376">
        <v>0.42</v>
      </c>
      <c r="AA376">
        <v>30.4</v>
      </c>
      <c r="AB376">
        <v>0</v>
      </c>
      <c r="AC376">
        <v>0</v>
      </c>
      <c r="AD376">
        <v>0</v>
      </c>
      <c r="AE376">
        <v>30.4</v>
      </c>
      <c r="AF376">
        <v>0</v>
      </c>
      <c r="AG376">
        <v>0</v>
      </c>
      <c r="AH376">
        <v>0</v>
      </c>
      <c r="AI376">
        <v>1</v>
      </c>
      <c r="AJ376">
        <v>1</v>
      </c>
      <c r="AK376">
        <v>1</v>
      </c>
      <c r="AL376">
        <v>1</v>
      </c>
      <c r="AN376">
        <v>0</v>
      </c>
      <c r="AO376">
        <v>1</v>
      </c>
      <c r="AP376">
        <v>0</v>
      </c>
      <c r="AQ376">
        <v>0</v>
      </c>
      <c r="AR376">
        <v>0</v>
      </c>
      <c r="AS376" t="s">
        <v>6</v>
      </c>
      <c r="AT376">
        <v>0.42</v>
      </c>
      <c r="AU376" t="s">
        <v>6</v>
      </c>
      <c r="AV376">
        <v>0</v>
      </c>
      <c r="AW376">
        <v>2</v>
      </c>
      <c r="AX376">
        <v>16688388</v>
      </c>
      <c r="AY376">
        <v>1</v>
      </c>
      <c r="AZ376">
        <v>0</v>
      </c>
      <c r="BA376">
        <v>350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CX376">
        <f>Y376*Source!I202</f>
        <v>8.3999999999999995E-3</v>
      </c>
      <c r="CY376">
        <f t="shared" ref="CY376:CY383" si="12">AA376</f>
        <v>30.4</v>
      </c>
      <c r="CZ376">
        <f t="shared" ref="CZ376:CZ383" si="13">AE376</f>
        <v>30.4</v>
      </c>
      <c r="DA376">
        <f t="shared" ref="DA376:DA383" si="14">AI376</f>
        <v>1</v>
      </c>
      <c r="DB376">
        <v>0</v>
      </c>
    </row>
    <row r="377" spans="1:106" x14ac:dyDescent="0.2">
      <c r="A377">
        <f>ROW(Source!A202)</f>
        <v>202</v>
      </c>
      <c r="B377">
        <v>16687810</v>
      </c>
      <c r="C377">
        <v>16688370</v>
      </c>
      <c r="D377">
        <v>15167600</v>
      </c>
      <c r="E377">
        <v>1</v>
      </c>
      <c r="F377">
        <v>1</v>
      </c>
      <c r="G377">
        <v>1</v>
      </c>
      <c r="H377">
        <v>3</v>
      </c>
      <c r="I377" t="s">
        <v>625</v>
      </c>
      <c r="J377" t="s">
        <v>626</v>
      </c>
      <c r="K377" t="s">
        <v>627</v>
      </c>
      <c r="L377">
        <v>1308</v>
      </c>
      <c r="N377">
        <v>1003</v>
      </c>
      <c r="O377" t="s">
        <v>35</v>
      </c>
      <c r="P377" t="s">
        <v>35</v>
      </c>
      <c r="Q377">
        <v>100</v>
      </c>
      <c r="W377">
        <v>0</v>
      </c>
      <c r="X377">
        <v>568244124</v>
      </c>
      <c r="Y377">
        <v>0.1</v>
      </c>
      <c r="AA377">
        <v>120</v>
      </c>
      <c r="AB377">
        <v>0</v>
      </c>
      <c r="AC377">
        <v>0</v>
      </c>
      <c r="AD377">
        <v>0</v>
      </c>
      <c r="AE377">
        <v>120</v>
      </c>
      <c r="AF377">
        <v>0</v>
      </c>
      <c r="AG377">
        <v>0</v>
      </c>
      <c r="AH377">
        <v>0</v>
      </c>
      <c r="AI377">
        <v>1</v>
      </c>
      <c r="AJ377">
        <v>1</v>
      </c>
      <c r="AK377">
        <v>1</v>
      </c>
      <c r="AL377">
        <v>1</v>
      </c>
      <c r="AN377">
        <v>0</v>
      </c>
      <c r="AO377">
        <v>1</v>
      </c>
      <c r="AP377">
        <v>0</v>
      </c>
      <c r="AQ377">
        <v>0</v>
      </c>
      <c r="AR377">
        <v>0</v>
      </c>
      <c r="AS377" t="s">
        <v>6</v>
      </c>
      <c r="AT377">
        <v>0.1</v>
      </c>
      <c r="AU377" t="s">
        <v>6</v>
      </c>
      <c r="AV377">
        <v>0</v>
      </c>
      <c r="AW377">
        <v>2</v>
      </c>
      <c r="AX377">
        <v>16688389</v>
      </c>
      <c r="AY377">
        <v>1</v>
      </c>
      <c r="AZ377">
        <v>0</v>
      </c>
      <c r="BA377">
        <v>351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CX377">
        <f>Y377*Source!I202</f>
        <v>2E-3</v>
      </c>
      <c r="CY377">
        <f t="shared" si="12"/>
        <v>120</v>
      </c>
      <c r="CZ377">
        <f t="shared" si="13"/>
        <v>120</v>
      </c>
      <c r="DA377">
        <f t="shared" si="14"/>
        <v>1</v>
      </c>
      <c r="DB377">
        <v>0</v>
      </c>
    </row>
    <row r="378" spans="1:106" x14ac:dyDescent="0.2">
      <c r="A378">
        <f>ROW(Source!A202)</f>
        <v>202</v>
      </c>
      <c r="B378">
        <v>16687810</v>
      </c>
      <c r="C378">
        <v>16688370</v>
      </c>
      <c r="D378">
        <v>15168752</v>
      </c>
      <c r="E378">
        <v>1</v>
      </c>
      <c r="F378">
        <v>1</v>
      </c>
      <c r="G378">
        <v>1</v>
      </c>
      <c r="H378">
        <v>3</v>
      </c>
      <c r="I378" t="s">
        <v>636</v>
      </c>
      <c r="J378" t="s">
        <v>637</v>
      </c>
      <c r="K378" t="s">
        <v>638</v>
      </c>
      <c r="L378">
        <v>1346</v>
      </c>
      <c r="N378">
        <v>1009</v>
      </c>
      <c r="O378" t="s">
        <v>51</v>
      </c>
      <c r="P378" t="s">
        <v>51</v>
      </c>
      <c r="Q378">
        <v>1</v>
      </c>
      <c r="W378">
        <v>0</v>
      </c>
      <c r="X378">
        <v>586013393</v>
      </c>
      <c r="Y378">
        <v>2.1</v>
      </c>
      <c r="AA378">
        <v>10.57</v>
      </c>
      <c r="AB378">
        <v>0</v>
      </c>
      <c r="AC378">
        <v>0</v>
      </c>
      <c r="AD378">
        <v>0</v>
      </c>
      <c r="AE378">
        <v>10.57</v>
      </c>
      <c r="AF378">
        <v>0</v>
      </c>
      <c r="AG378">
        <v>0</v>
      </c>
      <c r="AH378">
        <v>0</v>
      </c>
      <c r="AI378">
        <v>1</v>
      </c>
      <c r="AJ378">
        <v>1</v>
      </c>
      <c r="AK378">
        <v>1</v>
      </c>
      <c r="AL378">
        <v>1</v>
      </c>
      <c r="AN378">
        <v>0</v>
      </c>
      <c r="AO378">
        <v>1</v>
      </c>
      <c r="AP378">
        <v>0</v>
      </c>
      <c r="AQ378">
        <v>0</v>
      </c>
      <c r="AR378">
        <v>0</v>
      </c>
      <c r="AS378" t="s">
        <v>6</v>
      </c>
      <c r="AT378">
        <v>2.1</v>
      </c>
      <c r="AU378" t="s">
        <v>6</v>
      </c>
      <c r="AV378">
        <v>0</v>
      </c>
      <c r="AW378">
        <v>2</v>
      </c>
      <c r="AX378">
        <v>16688390</v>
      </c>
      <c r="AY378">
        <v>1</v>
      </c>
      <c r="AZ378">
        <v>0</v>
      </c>
      <c r="BA378">
        <v>352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CX378">
        <f>Y378*Source!I202</f>
        <v>4.2000000000000003E-2</v>
      </c>
      <c r="CY378">
        <f t="shared" si="12"/>
        <v>10.57</v>
      </c>
      <c r="CZ378">
        <f t="shared" si="13"/>
        <v>10.57</v>
      </c>
      <c r="DA378">
        <f t="shared" si="14"/>
        <v>1</v>
      </c>
      <c r="DB378">
        <v>0</v>
      </c>
    </row>
    <row r="379" spans="1:106" x14ac:dyDescent="0.2">
      <c r="A379">
        <f>ROW(Source!A202)</f>
        <v>202</v>
      </c>
      <c r="B379">
        <v>16687810</v>
      </c>
      <c r="C379">
        <v>16688370</v>
      </c>
      <c r="D379">
        <v>15169942</v>
      </c>
      <c r="E379">
        <v>1</v>
      </c>
      <c r="F379">
        <v>1</v>
      </c>
      <c r="G379">
        <v>1</v>
      </c>
      <c r="H379">
        <v>3</v>
      </c>
      <c r="I379" t="s">
        <v>599</v>
      </c>
      <c r="J379" t="s">
        <v>600</v>
      </c>
      <c r="K379" t="s">
        <v>601</v>
      </c>
      <c r="L379">
        <v>1346</v>
      </c>
      <c r="N379">
        <v>1009</v>
      </c>
      <c r="O379" t="s">
        <v>51</v>
      </c>
      <c r="P379" t="s">
        <v>51</v>
      </c>
      <c r="Q379">
        <v>1</v>
      </c>
      <c r="W379">
        <v>0</v>
      </c>
      <c r="X379">
        <v>103900845</v>
      </c>
      <c r="Y379">
        <v>10.4</v>
      </c>
      <c r="AA379">
        <v>9.0399999999999991</v>
      </c>
      <c r="AB379">
        <v>0</v>
      </c>
      <c r="AC379">
        <v>0</v>
      </c>
      <c r="AD379">
        <v>0</v>
      </c>
      <c r="AE379">
        <v>9.0399999999999991</v>
      </c>
      <c r="AF379">
        <v>0</v>
      </c>
      <c r="AG379">
        <v>0</v>
      </c>
      <c r="AH379">
        <v>0</v>
      </c>
      <c r="AI379">
        <v>1</v>
      </c>
      <c r="AJ379">
        <v>1</v>
      </c>
      <c r="AK379">
        <v>1</v>
      </c>
      <c r="AL379">
        <v>1</v>
      </c>
      <c r="AN379">
        <v>0</v>
      </c>
      <c r="AO379">
        <v>1</v>
      </c>
      <c r="AP379">
        <v>0</v>
      </c>
      <c r="AQ379">
        <v>0</v>
      </c>
      <c r="AR379">
        <v>0</v>
      </c>
      <c r="AS379" t="s">
        <v>6</v>
      </c>
      <c r="AT379">
        <v>10.4</v>
      </c>
      <c r="AU379" t="s">
        <v>6</v>
      </c>
      <c r="AV379">
        <v>0</v>
      </c>
      <c r="AW379">
        <v>2</v>
      </c>
      <c r="AX379">
        <v>16688391</v>
      </c>
      <c r="AY379">
        <v>1</v>
      </c>
      <c r="AZ379">
        <v>0</v>
      </c>
      <c r="BA379">
        <v>353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CX379">
        <f>Y379*Source!I202</f>
        <v>0.20800000000000002</v>
      </c>
      <c r="CY379">
        <f t="shared" si="12"/>
        <v>9.0399999999999991</v>
      </c>
      <c r="CZ379">
        <f t="shared" si="13"/>
        <v>9.0399999999999991</v>
      </c>
      <c r="DA379">
        <f t="shared" si="14"/>
        <v>1</v>
      </c>
      <c r="DB379">
        <v>0</v>
      </c>
    </row>
    <row r="380" spans="1:106" x14ac:dyDescent="0.2">
      <c r="A380">
        <f>ROW(Source!A202)</f>
        <v>202</v>
      </c>
      <c r="B380">
        <v>16687810</v>
      </c>
      <c r="C380">
        <v>16688370</v>
      </c>
      <c r="D380">
        <v>15191488</v>
      </c>
      <c r="E380">
        <v>1</v>
      </c>
      <c r="F380">
        <v>1</v>
      </c>
      <c r="G380">
        <v>1</v>
      </c>
      <c r="H380">
        <v>3</v>
      </c>
      <c r="I380" t="s">
        <v>602</v>
      </c>
      <c r="J380" t="s">
        <v>603</v>
      </c>
      <c r="K380" t="s">
        <v>604</v>
      </c>
      <c r="L380">
        <v>1348</v>
      </c>
      <c r="N380">
        <v>1009</v>
      </c>
      <c r="O380" t="s">
        <v>46</v>
      </c>
      <c r="P380" t="s">
        <v>46</v>
      </c>
      <c r="Q380">
        <v>1000</v>
      </c>
      <c r="W380">
        <v>0</v>
      </c>
      <c r="X380">
        <v>-1598896989</v>
      </c>
      <c r="Y380">
        <v>0.15</v>
      </c>
      <c r="AA380">
        <v>5000</v>
      </c>
      <c r="AB380">
        <v>0</v>
      </c>
      <c r="AC380">
        <v>0</v>
      </c>
      <c r="AD380">
        <v>0</v>
      </c>
      <c r="AE380">
        <v>5000</v>
      </c>
      <c r="AF380">
        <v>0</v>
      </c>
      <c r="AG380">
        <v>0</v>
      </c>
      <c r="AH380">
        <v>0</v>
      </c>
      <c r="AI380">
        <v>1</v>
      </c>
      <c r="AJ380">
        <v>1</v>
      </c>
      <c r="AK380">
        <v>1</v>
      </c>
      <c r="AL380">
        <v>1</v>
      </c>
      <c r="AN380">
        <v>0</v>
      </c>
      <c r="AO380">
        <v>1</v>
      </c>
      <c r="AP380">
        <v>0</v>
      </c>
      <c r="AQ380">
        <v>0</v>
      </c>
      <c r="AR380">
        <v>0</v>
      </c>
      <c r="AS380" t="s">
        <v>6</v>
      </c>
      <c r="AT380">
        <v>0.15</v>
      </c>
      <c r="AU380" t="s">
        <v>6</v>
      </c>
      <c r="AV380">
        <v>0</v>
      </c>
      <c r="AW380">
        <v>2</v>
      </c>
      <c r="AX380">
        <v>16688392</v>
      </c>
      <c r="AY380">
        <v>1</v>
      </c>
      <c r="AZ380">
        <v>0</v>
      </c>
      <c r="BA380">
        <v>354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CX380">
        <f>Y380*Source!I202</f>
        <v>3.0000000000000001E-3</v>
      </c>
      <c r="CY380">
        <f t="shared" si="12"/>
        <v>5000</v>
      </c>
      <c r="CZ380">
        <f t="shared" si="13"/>
        <v>5000</v>
      </c>
      <c r="DA380">
        <f t="shared" si="14"/>
        <v>1</v>
      </c>
      <c r="DB380">
        <v>0</v>
      </c>
    </row>
    <row r="381" spans="1:106" x14ac:dyDescent="0.2">
      <c r="A381">
        <f>ROW(Source!A202)</f>
        <v>202</v>
      </c>
      <c r="B381">
        <v>16687810</v>
      </c>
      <c r="C381">
        <v>16688370</v>
      </c>
      <c r="D381">
        <v>15203834</v>
      </c>
      <c r="E381">
        <v>1</v>
      </c>
      <c r="F381">
        <v>1</v>
      </c>
      <c r="G381">
        <v>1</v>
      </c>
      <c r="H381">
        <v>3</v>
      </c>
      <c r="I381" t="s">
        <v>628</v>
      </c>
      <c r="J381" t="s">
        <v>629</v>
      </c>
      <c r="K381" t="s">
        <v>630</v>
      </c>
      <c r="L381">
        <v>1346</v>
      </c>
      <c r="N381">
        <v>1009</v>
      </c>
      <c r="O381" t="s">
        <v>51</v>
      </c>
      <c r="P381" t="s">
        <v>51</v>
      </c>
      <c r="Q381">
        <v>1</v>
      </c>
      <c r="W381">
        <v>0</v>
      </c>
      <c r="X381">
        <v>210558753</v>
      </c>
      <c r="Y381">
        <v>3</v>
      </c>
      <c r="AA381">
        <v>28.6</v>
      </c>
      <c r="AB381">
        <v>0</v>
      </c>
      <c r="AC381">
        <v>0</v>
      </c>
      <c r="AD381">
        <v>0</v>
      </c>
      <c r="AE381">
        <v>28.6</v>
      </c>
      <c r="AF381">
        <v>0</v>
      </c>
      <c r="AG381">
        <v>0</v>
      </c>
      <c r="AH381">
        <v>0</v>
      </c>
      <c r="AI381">
        <v>1</v>
      </c>
      <c r="AJ381">
        <v>1</v>
      </c>
      <c r="AK381">
        <v>1</v>
      </c>
      <c r="AL381">
        <v>1</v>
      </c>
      <c r="AN381">
        <v>0</v>
      </c>
      <c r="AO381">
        <v>1</v>
      </c>
      <c r="AP381">
        <v>0</v>
      </c>
      <c r="AQ381">
        <v>0</v>
      </c>
      <c r="AR381">
        <v>0</v>
      </c>
      <c r="AS381" t="s">
        <v>6</v>
      </c>
      <c r="AT381">
        <v>3</v>
      </c>
      <c r="AU381" t="s">
        <v>6</v>
      </c>
      <c r="AV381">
        <v>0</v>
      </c>
      <c r="AW381">
        <v>2</v>
      </c>
      <c r="AX381">
        <v>16688393</v>
      </c>
      <c r="AY381">
        <v>1</v>
      </c>
      <c r="AZ381">
        <v>0</v>
      </c>
      <c r="BA381">
        <v>355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CX381">
        <f>Y381*Source!I202</f>
        <v>0.06</v>
      </c>
      <c r="CY381">
        <f t="shared" si="12"/>
        <v>28.6</v>
      </c>
      <c r="CZ381">
        <f t="shared" si="13"/>
        <v>28.6</v>
      </c>
      <c r="DA381">
        <f t="shared" si="14"/>
        <v>1</v>
      </c>
      <c r="DB381">
        <v>0</v>
      </c>
    </row>
    <row r="382" spans="1:106" x14ac:dyDescent="0.2">
      <c r="A382">
        <f>ROW(Source!A202)</f>
        <v>202</v>
      </c>
      <c r="B382">
        <v>16687810</v>
      </c>
      <c r="C382">
        <v>16688370</v>
      </c>
      <c r="D382">
        <v>15220018</v>
      </c>
      <c r="E382">
        <v>1</v>
      </c>
      <c r="F382">
        <v>1</v>
      </c>
      <c r="G382">
        <v>1</v>
      </c>
      <c r="H382">
        <v>3</v>
      </c>
      <c r="I382" t="s">
        <v>354</v>
      </c>
      <c r="J382" t="s">
        <v>357</v>
      </c>
      <c r="K382" t="s">
        <v>355</v>
      </c>
      <c r="L382">
        <v>1354</v>
      </c>
      <c r="N382">
        <v>1010</v>
      </c>
      <c r="O382" t="s">
        <v>356</v>
      </c>
      <c r="P382" t="s">
        <v>356</v>
      </c>
      <c r="Q382">
        <v>1</v>
      </c>
      <c r="W382">
        <v>0</v>
      </c>
      <c r="X382">
        <v>-184760066</v>
      </c>
      <c r="Y382">
        <v>100</v>
      </c>
      <c r="AA382">
        <v>314.14</v>
      </c>
      <c r="AB382">
        <v>0</v>
      </c>
      <c r="AC382">
        <v>0</v>
      </c>
      <c r="AD382">
        <v>0</v>
      </c>
      <c r="AE382">
        <v>314.14</v>
      </c>
      <c r="AF382">
        <v>0</v>
      </c>
      <c r="AG382">
        <v>0</v>
      </c>
      <c r="AH382">
        <v>0</v>
      </c>
      <c r="AI382">
        <v>1</v>
      </c>
      <c r="AJ382">
        <v>1</v>
      </c>
      <c r="AK382">
        <v>1</v>
      </c>
      <c r="AL382">
        <v>1</v>
      </c>
      <c r="AN382">
        <v>0</v>
      </c>
      <c r="AO382">
        <v>0</v>
      </c>
      <c r="AP382">
        <v>0</v>
      </c>
      <c r="AQ382">
        <v>0</v>
      </c>
      <c r="AR382">
        <v>0</v>
      </c>
      <c r="AS382" t="s">
        <v>6</v>
      </c>
      <c r="AT382">
        <v>100</v>
      </c>
      <c r="AU382" t="s">
        <v>6</v>
      </c>
      <c r="AV382">
        <v>0</v>
      </c>
      <c r="AW382">
        <v>1</v>
      </c>
      <c r="AX382">
        <v>-1</v>
      </c>
      <c r="AY382">
        <v>0</v>
      </c>
      <c r="AZ382">
        <v>0</v>
      </c>
      <c r="BA382" t="s">
        <v>6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CX382">
        <f>Y382*Source!I202</f>
        <v>2</v>
      </c>
      <c r="CY382">
        <f t="shared" si="12"/>
        <v>314.14</v>
      </c>
      <c r="CZ382">
        <f t="shared" si="13"/>
        <v>314.14</v>
      </c>
      <c r="DA382">
        <f t="shared" si="14"/>
        <v>1</v>
      </c>
      <c r="DB382">
        <v>0</v>
      </c>
    </row>
    <row r="383" spans="1:106" x14ac:dyDescent="0.2">
      <c r="A383">
        <f>ROW(Source!A202)</f>
        <v>202</v>
      </c>
      <c r="B383">
        <v>16687810</v>
      </c>
      <c r="C383">
        <v>16688370</v>
      </c>
      <c r="D383">
        <v>15164559</v>
      </c>
      <c r="E383">
        <v>17</v>
      </c>
      <c r="F383">
        <v>1</v>
      </c>
      <c r="G383">
        <v>1</v>
      </c>
      <c r="H383">
        <v>3</v>
      </c>
      <c r="I383" t="s">
        <v>605</v>
      </c>
      <c r="J383" t="s">
        <v>6</v>
      </c>
      <c r="K383" t="s">
        <v>606</v>
      </c>
      <c r="L383">
        <v>1374</v>
      </c>
      <c r="N383">
        <v>1013</v>
      </c>
      <c r="O383" t="s">
        <v>607</v>
      </c>
      <c r="P383" t="s">
        <v>607</v>
      </c>
      <c r="Q383">
        <v>1</v>
      </c>
      <c r="W383">
        <v>0</v>
      </c>
      <c r="X383">
        <v>-1731369543</v>
      </c>
      <c r="Y383">
        <v>42.38</v>
      </c>
      <c r="AA383">
        <v>1</v>
      </c>
      <c r="AB383">
        <v>0</v>
      </c>
      <c r="AC383">
        <v>0</v>
      </c>
      <c r="AD383">
        <v>0</v>
      </c>
      <c r="AE383">
        <v>1</v>
      </c>
      <c r="AF383">
        <v>0</v>
      </c>
      <c r="AG383">
        <v>0</v>
      </c>
      <c r="AH383">
        <v>0</v>
      </c>
      <c r="AI383">
        <v>1</v>
      </c>
      <c r="AJ383">
        <v>1</v>
      </c>
      <c r="AK383">
        <v>1</v>
      </c>
      <c r="AL383">
        <v>1</v>
      </c>
      <c r="AN383">
        <v>0</v>
      </c>
      <c r="AO383">
        <v>1</v>
      </c>
      <c r="AP383">
        <v>0</v>
      </c>
      <c r="AQ383">
        <v>0</v>
      </c>
      <c r="AR383">
        <v>0</v>
      </c>
      <c r="AS383" t="s">
        <v>6</v>
      </c>
      <c r="AT383">
        <v>42.38</v>
      </c>
      <c r="AU383" t="s">
        <v>6</v>
      </c>
      <c r="AV383">
        <v>0</v>
      </c>
      <c r="AW383">
        <v>2</v>
      </c>
      <c r="AX383">
        <v>16688394</v>
      </c>
      <c r="AY383">
        <v>1</v>
      </c>
      <c r="AZ383">
        <v>0</v>
      </c>
      <c r="BA383">
        <v>356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CX383">
        <f>Y383*Source!I202</f>
        <v>0.84760000000000002</v>
      </c>
      <c r="CY383">
        <f t="shared" si="12"/>
        <v>1</v>
      </c>
      <c r="CZ383">
        <f t="shared" si="13"/>
        <v>1</v>
      </c>
      <c r="DA383">
        <f t="shared" si="14"/>
        <v>1</v>
      </c>
      <c r="DB383">
        <v>0</v>
      </c>
    </row>
    <row r="384" spans="1:106" x14ac:dyDescent="0.2">
      <c r="A384">
        <f>ROW(Source!A203)</f>
        <v>203</v>
      </c>
      <c r="B384">
        <v>16687824</v>
      </c>
      <c r="C384">
        <v>16688370</v>
      </c>
      <c r="D384">
        <v>15446300</v>
      </c>
      <c r="E384">
        <v>1</v>
      </c>
      <c r="F384">
        <v>1</v>
      </c>
      <c r="G384">
        <v>1</v>
      </c>
      <c r="H384">
        <v>1</v>
      </c>
      <c r="I384" t="s">
        <v>631</v>
      </c>
      <c r="J384" t="s">
        <v>6</v>
      </c>
      <c r="K384" t="s">
        <v>632</v>
      </c>
      <c r="L384">
        <v>1191</v>
      </c>
      <c r="N384">
        <v>1013</v>
      </c>
      <c r="O384" t="s">
        <v>466</v>
      </c>
      <c r="P384" t="s">
        <v>466</v>
      </c>
      <c r="Q384">
        <v>1</v>
      </c>
      <c r="W384">
        <v>0</v>
      </c>
      <c r="X384">
        <v>912892513</v>
      </c>
      <c r="Y384">
        <v>213.6</v>
      </c>
      <c r="AA384">
        <v>0</v>
      </c>
      <c r="AB384">
        <v>0</v>
      </c>
      <c r="AC384">
        <v>0</v>
      </c>
      <c r="AD384">
        <v>70.73</v>
      </c>
      <c r="AE384">
        <v>0</v>
      </c>
      <c r="AF384">
        <v>0</v>
      </c>
      <c r="AG384">
        <v>0</v>
      </c>
      <c r="AH384">
        <v>9.92</v>
      </c>
      <c r="AI384">
        <v>1</v>
      </c>
      <c r="AJ384">
        <v>1</v>
      </c>
      <c r="AK384">
        <v>1</v>
      </c>
      <c r="AL384">
        <v>7.13</v>
      </c>
      <c r="AN384">
        <v>0</v>
      </c>
      <c r="AO384">
        <v>1</v>
      </c>
      <c r="AP384">
        <v>0</v>
      </c>
      <c r="AQ384">
        <v>0</v>
      </c>
      <c r="AR384">
        <v>0</v>
      </c>
      <c r="AS384" t="s">
        <v>6</v>
      </c>
      <c r="AT384">
        <v>213.6</v>
      </c>
      <c r="AU384" t="s">
        <v>6</v>
      </c>
      <c r="AV384">
        <v>1</v>
      </c>
      <c r="AW384">
        <v>2</v>
      </c>
      <c r="AX384">
        <v>16688383</v>
      </c>
      <c r="AY384">
        <v>1</v>
      </c>
      <c r="AZ384">
        <v>0</v>
      </c>
      <c r="BA384">
        <v>357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CX384">
        <f>Y384*Source!I203</f>
        <v>4.2720000000000002</v>
      </c>
      <c r="CY384">
        <f>AD384</f>
        <v>70.73</v>
      </c>
      <c r="CZ384">
        <f>AH384</f>
        <v>9.92</v>
      </c>
      <c r="DA384">
        <f>AL384</f>
        <v>7.13</v>
      </c>
      <c r="DB384">
        <v>0</v>
      </c>
    </row>
    <row r="385" spans="1:106" x14ac:dyDescent="0.2">
      <c r="A385">
        <f>ROW(Source!A203)</f>
        <v>203</v>
      </c>
      <c r="B385">
        <v>16687824</v>
      </c>
      <c r="C385">
        <v>16688370</v>
      </c>
      <c r="D385">
        <v>15430395</v>
      </c>
      <c r="E385">
        <v>1</v>
      </c>
      <c r="F385">
        <v>1</v>
      </c>
      <c r="G385">
        <v>1</v>
      </c>
      <c r="H385">
        <v>1</v>
      </c>
      <c r="I385" t="s">
        <v>467</v>
      </c>
      <c r="J385" t="s">
        <v>6</v>
      </c>
      <c r="K385" t="s">
        <v>468</v>
      </c>
      <c r="L385">
        <v>1191</v>
      </c>
      <c r="N385">
        <v>1013</v>
      </c>
      <c r="O385" t="s">
        <v>466</v>
      </c>
      <c r="P385" t="s">
        <v>466</v>
      </c>
      <c r="Q385">
        <v>1</v>
      </c>
      <c r="W385">
        <v>0</v>
      </c>
      <c r="X385">
        <v>-1417349443</v>
      </c>
      <c r="Y385">
        <v>1.98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1</v>
      </c>
      <c r="AJ385">
        <v>1</v>
      </c>
      <c r="AK385">
        <v>7.13</v>
      </c>
      <c r="AL385">
        <v>1</v>
      </c>
      <c r="AN385">
        <v>0</v>
      </c>
      <c r="AO385">
        <v>1</v>
      </c>
      <c r="AP385">
        <v>0</v>
      </c>
      <c r="AQ385">
        <v>0</v>
      </c>
      <c r="AR385">
        <v>0</v>
      </c>
      <c r="AS385" t="s">
        <v>6</v>
      </c>
      <c r="AT385">
        <v>1.98</v>
      </c>
      <c r="AU385" t="s">
        <v>6</v>
      </c>
      <c r="AV385">
        <v>2</v>
      </c>
      <c r="AW385">
        <v>2</v>
      </c>
      <c r="AX385">
        <v>16688384</v>
      </c>
      <c r="AY385">
        <v>1</v>
      </c>
      <c r="AZ385">
        <v>0</v>
      </c>
      <c r="BA385">
        <v>358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CX385">
        <f>Y385*Source!I203</f>
        <v>3.9600000000000003E-2</v>
      </c>
      <c r="CY385">
        <f>AD385</f>
        <v>0</v>
      </c>
      <c r="CZ385">
        <f>AH385</f>
        <v>0</v>
      </c>
      <c r="DA385">
        <f>AL385</f>
        <v>1</v>
      </c>
      <c r="DB385">
        <v>0</v>
      </c>
    </row>
    <row r="386" spans="1:106" x14ac:dyDescent="0.2">
      <c r="A386">
        <f>ROW(Source!A203)</f>
        <v>203</v>
      </c>
      <c r="B386">
        <v>16687824</v>
      </c>
      <c r="C386">
        <v>16688370</v>
      </c>
      <c r="D386">
        <v>15247680</v>
      </c>
      <c r="E386">
        <v>1</v>
      </c>
      <c r="F386">
        <v>1</v>
      </c>
      <c r="G386">
        <v>1</v>
      </c>
      <c r="H386">
        <v>2</v>
      </c>
      <c r="I386" t="s">
        <v>593</v>
      </c>
      <c r="J386" t="s">
        <v>594</v>
      </c>
      <c r="K386" t="s">
        <v>595</v>
      </c>
      <c r="L386">
        <v>1368</v>
      </c>
      <c r="N386">
        <v>1011</v>
      </c>
      <c r="O386" t="s">
        <v>472</v>
      </c>
      <c r="P386" t="s">
        <v>472</v>
      </c>
      <c r="Q386">
        <v>1</v>
      </c>
      <c r="W386">
        <v>0</v>
      </c>
      <c r="X386">
        <v>-1718674368</v>
      </c>
      <c r="Y386">
        <v>0.99</v>
      </c>
      <c r="AA386">
        <v>0</v>
      </c>
      <c r="AB386">
        <v>798.49</v>
      </c>
      <c r="AC386">
        <v>13.5</v>
      </c>
      <c r="AD386">
        <v>0</v>
      </c>
      <c r="AE386">
        <v>0</v>
      </c>
      <c r="AF386">
        <v>111.99</v>
      </c>
      <c r="AG386">
        <v>13.5</v>
      </c>
      <c r="AH386">
        <v>0</v>
      </c>
      <c r="AI386">
        <v>1</v>
      </c>
      <c r="AJ386">
        <v>7.13</v>
      </c>
      <c r="AK386">
        <v>1</v>
      </c>
      <c r="AL386">
        <v>1</v>
      </c>
      <c r="AN386">
        <v>0</v>
      </c>
      <c r="AO386">
        <v>1</v>
      </c>
      <c r="AP386">
        <v>0</v>
      </c>
      <c r="AQ386">
        <v>0</v>
      </c>
      <c r="AR386">
        <v>0</v>
      </c>
      <c r="AS386" t="s">
        <v>6</v>
      </c>
      <c r="AT386">
        <v>0.99</v>
      </c>
      <c r="AU386" t="s">
        <v>6</v>
      </c>
      <c r="AV386">
        <v>0</v>
      </c>
      <c r="AW386">
        <v>2</v>
      </c>
      <c r="AX386">
        <v>16688385</v>
      </c>
      <c r="AY386">
        <v>1</v>
      </c>
      <c r="AZ386">
        <v>0</v>
      </c>
      <c r="BA386">
        <v>359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CX386">
        <f>Y386*Source!I203</f>
        <v>1.9800000000000002E-2</v>
      </c>
      <c r="CY386">
        <f>AB386</f>
        <v>798.49</v>
      </c>
      <c r="CZ386">
        <f>AF386</f>
        <v>111.99</v>
      </c>
      <c r="DA386">
        <f>AJ386</f>
        <v>7.13</v>
      </c>
      <c r="DB386">
        <v>0</v>
      </c>
    </row>
    <row r="387" spans="1:106" x14ac:dyDescent="0.2">
      <c r="A387">
        <f>ROW(Source!A203)</f>
        <v>203</v>
      </c>
      <c r="B387">
        <v>16687824</v>
      </c>
      <c r="C387">
        <v>16688370</v>
      </c>
      <c r="D387">
        <v>15249073</v>
      </c>
      <c r="E387">
        <v>1</v>
      </c>
      <c r="F387">
        <v>1</v>
      </c>
      <c r="G387">
        <v>1</v>
      </c>
      <c r="H387">
        <v>2</v>
      </c>
      <c r="I387" t="s">
        <v>482</v>
      </c>
      <c r="J387" t="s">
        <v>483</v>
      </c>
      <c r="K387" t="s">
        <v>484</v>
      </c>
      <c r="L387">
        <v>1368</v>
      </c>
      <c r="N387">
        <v>1011</v>
      </c>
      <c r="O387" t="s">
        <v>472</v>
      </c>
      <c r="P387" t="s">
        <v>472</v>
      </c>
      <c r="Q387">
        <v>1</v>
      </c>
      <c r="W387">
        <v>0</v>
      </c>
      <c r="X387">
        <v>1372534845</v>
      </c>
      <c r="Y387">
        <v>0.99</v>
      </c>
      <c r="AA387">
        <v>0</v>
      </c>
      <c r="AB387">
        <v>468.51</v>
      </c>
      <c r="AC387">
        <v>11.6</v>
      </c>
      <c r="AD387">
        <v>0</v>
      </c>
      <c r="AE387">
        <v>0</v>
      </c>
      <c r="AF387">
        <v>65.709999999999994</v>
      </c>
      <c r="AG387">
        <v>11.6</v>
      </c>
      <c r="AH387">
        <v>0</v>
      </c>
      <c r="AI387">
        <v>1</v>
      </c>
      <c r="AJ387">
        <v>7.13</v>
      </c>
      <c r="AK387">
        <v>1</v>
      </c>
      <c r="AL387">
        <v>1</v>
      </c>
      <c r="AN387">
        <v>0</v>
      </c>
      <c r="AO387">
        <v>1</v>
      </c>
      <c r="AP387">
        <v>0</v>
      </c>
      <c r="AQ387">
        <v>0</v>
      </c>
      <c r="AR387">
        <v>0</v>
      </c>
      <c r="AS387" t="s">
        <v>6</v>
      </c>
      <c r="AT387">
        <v>0.99</v>
      </c>
      <c r="AU387" t="s">
        <v>6</v>
      </c>
      <c r="AV387">
        <v>0</v>
      </c>
      <c r="AW387">
        <v>2</v>
      </c>
      <c r="AX387">
        <v>16688386</v>
      </c>
      <c r="AY387">
        <v>1</v>
      </c>
      <c r="AZ387">
        <v>0</v>
      </c>
      <c r="BA387">
        <v>360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CX387">
        <f>Y387*Source!I203</f>
        <v>1.9800000000000002E-2</v>
      </c>
      <c r="CY387">
        <f>AB387</f>
        <v>468.51</v>
      </c>
      <c r="CZ387">
        <f>AF387</f>
        <v>65.709999999999994</v>
      </c>
      <c r="DA387">
        <f>AJ387</f>
        <v>7.13</v>
      </c>
      <c r="DB387">
        <v>0</v>
      </c>
    </row>
    <row r="388" spans="1:106" x14ac:dyDescent="0.2">
      <c r="A388">
        <f>ROW(Source!A203)</f>
        <v>203</v>
      </c>
      <c r="B388">
        <v>16687824</v>
      </c>
      <c r="C388">
        <v>16688370</v>
      </c>
      <c r="D388">
        <v>15249377</v>
      </c>
      <c r="E388">
        <v>1</v>
      </c>
      <c r="F388">
        <v>1</v>
      </c>
      <c r="G388">
        <v>1</v>
      </c>
      <c r="H388">
        <v>2</v>
      </c>
      <c r="I388" t="s">
        <v>633</v>
      </c>
      <c r="J388" t="s">
        <v>634</v>
      </c>
      <c r="K388" t="s">
        <v>635</v>
      </c>
      <c r="L388">
        <v>1368</v>
      </c>
      <c r="N388">
        <v>1011</v>
      </c>
      <c r="O388" t="s">
        <v>472</v>
      </c>
      <c r="P388" t="s">
        <v>472</v>
      </c>
      <c r="Q388">
        <v>1</v>
      </c>
      <c r="W388">
        <v>0</v>
      </c>
      <c r="X388">
        <v>-353815937</v>
      </c>
      <c r="Y388">
        <v>1.1399999999999999</v>
      </c>
      <c r="AA388">
        <v>0</v>
      </c>
      <c r="AB388">
        <v>57.75</v>
      </c>
      <c r="AC388">
        <v>0</v>
      </c>
      <c r="AD388">
        <v>0</v>
      </c>
      <c r="AE388">
        <v>0</v>
      </c>
      <c r="AF388">
        <v>8.1</v>
      </c>
      <c r="AG388">
        <v>0</v>
      </c>
      <c r="AH388">
        <v>0</v>
      </c>
      <c r="AI388">
        <v>1</v>
      </c>
      <c r="AJ388">
        <v>7.13</v>
      </c>
      <c r="AK388">
        <v>1</v>
      </c>
      <c r="AL388">
        <v>1</v>
      </c>
      <c r="AN388">
        <v>0</v>
      </c>
      <c r="AO388">
        <v>1</v>
      </c>
      <c r="AP388">
        <v>0</v>
      </c>
      <c r="AQ388">
        <v>0</v>
      </c>
      <c r="AR388">
        <v>0</v>
      </c>
      <c r="AS388" t="s">
        <v>6</v>
      </c>
      <c r="AT388">
        <v>1.1399999999999999</v>
      </c>
      <c r="AU388" t="s">
        <v>6</v>
      </c>
      <c r="AV388">
        <v>0</v>
      </c>
      <c r="AW388">
        <v>2</v>
      </c>
      <c r="AX388">
        <v>16688387</v>
      </c>
      <c r="AY388">
        <v>1</v>
      </c>
      <c r="AZ388">
        <v>0</v>
      </c>
      <c r="BA388">
        <v>361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CX388">
        <f>Y388*Source!I203</f>
        <v>2.2799999999999997E-2</v>
      </c>
      <c r="CY388">
        <f>AB388</f>
        <v>57.75</v>
      </c>
      <c r="CZ388">
        <f>AF388</f>
        <v>8.1</v>
      </c>
      <c r="DA388">
        <f>AJ388</f>
        <v>7.13</v>
      </c>
      <c r="DB388">
        <v>0</v>
      </c>
    </row>
    <row r="389" spans="1:106" x14ac:dyDescent="0.2">
      <c r="A389">
        <f>ROW(Source!A203)</f>
        <v>203</v>
      </c>
      <c r="B389">
        <v>16687824</v>
      </c>
      <c r="C389">
        <v>16688370</v>
      </c>
      <c r="D389">
        <v>15167588</v>
      </c>
      <c r="E389">
        <v>1</v>
      </c>
      <c r="F389">
        <v>1</v>
      </c>
      <c r="G389">
        <v>1</v>
      </c>
      <c r="H389">
        <v>3</v>
      </c>
      <c r="I389" t="s">
        <v>596</v>
      </c>
      <c r="J389" t="s">
        <v>597</v>
      </c>
      <c r="K389" t="s">
        <v>598</v>
      </c>
      <c r="L389">
        <v>1346</v>
      </c>
      <c r="N389">
        <v>1009</v>
      </c>
      <c r="O389" t="s">
        <v>51</v>
      </c>
      <c r="P389" t="s">
        <v>51</v>
      </c>
      <c r="Q389">
        <v>1</v>
      </c>
      <c r="W389">
        <v>0</v>
      </c>
      <c r="X389">
        <v>-1088866022</v>
      </c>
      <c r="Y389">
        <v>0.42</v>
      </c>
      <c r="AA389">
        <v>216.75</v>
      </c>
      <c r="AB389">
        <v>0</v>
      </c>
      <c r="AC389">
        <v>0</v>
      </c>
      <c r="AD389">
        <v>0</v>
      </c>
      <c r="AE389">
        <v>30.4</v>
      </c>
      <c r="AF389">
        <v>0</v>
      </c>
      <c r="AG389">
        <v>0</v>
      </c>
      <c r="AH389">
        <v>0</v>
      </c>
      <c r="AI389">
        <v>7.13</v>
      </c>
      <c r="AJ389">
        <v>1</v>
      </c>
      <c r="AK389">
        <v>1</v>
      </c>
      <c r="AL389">
        <v>1</v>
      </c>
      <c r="AN389">
        <v>0</v>
      </c>
      <c r="AO389">
        <v>1</v>
      </c>
      <c r="AP389">
        <v>0</v>
      </c>
      <c r="AQ389">
        <v>0</v>
      </c>
      <c r="AR389">
        <v>0</v>
      </c>
      <c r="AS389" t="s">
        <v>6</v>
      </c>
      <c r="AT389">
        <v>0.42</v>
      </c>
      <c r="AU389" t="s">
        <v>6</v>
      </c>
      <c r="AV389">
        <v>0</v>
      </c>
      <c r="AW389">
        <v>2</v>
      </c>
      <c r="AX389">
        <v>16688388</v>
      </c>
      <c r="AY389">
        <v>1</v>
      </c>
      <c r="AZ389">
        <v>0</v>
      </c>
      <c r="BA389">
        <v>362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CX389">
        <f>Y389*Source!I203</f>
        <v>8.3999999999999995E-3</v>
      </c>
      <c r="CY389">
        <f t="shared" ref="CY389:CY396" si="15">AA389</f>
        <v>216.75</v>
      </c>
      <c r="CZ389">
        <f t="shared" ref="CZ389:CZ396" si="16">AE389</f>
        <v>30.4</v>
      </c>
      <c r="DA389">
        <f t="shared" ref="DA389:DA396" si="17">AI389</f>
        <v>7.13</v>
      </c>
      <c r="DB389">
        <v>0</v>
      </c>
    </row>
    <row r="390" spans="1:106" x14ac:dyDescent="0.2">
      <c r="A390">
        <f>ROW(Source!A203)</f>
        <v>203</v>
      </c>
      <c r="B390">
        <v>16687824</v>
      </c>
      <c r="C390">
        <v>16688370</v>
      </c>
      <c r="D390">
        <v>15167600</v>
      </c>
      <c r="E390">
        <v>1</v>
      </c>
      <c r="F390">
        <v>1</v>
      </c>
      <c r="G390">
        <v>1</v>
      </c>
      <c r="H390">
        <v>3</v>
      </c>
      <c r="I390" t="s">
        <v>625</v>
      </c>
      <c r="J390" t="s">
        <v>626</v>
      </c>
      <c r="K390" t="s">
        <v>627</v>
      </c>
      <c r="L390">
        <v>1308</v>
      </c>
      <c r="N390">
        <v>1003</v>
      </c>
      <c r="O390" t="s">
        <v>35</v>
      </c>
      <c r="P390" t="s">
        <v>35</v>
      </c>
      <c r="Q390">
        <v>100</v>
      </c>
      <c r="W390">
        <v>0</v>
      </c>
      <c r="X390">
        <v>568244124</v>
      </c>
      <c r="Y390">
        <v>0.1</v>
      </c>
      <c r="AA390">
        <v>855.6</v>
      </c>
      <c r="AB390">
        <v>0</v>
      </c>
      <c r="AC390">
        <v>0</v>
      </c>
      <c r="AD390">
        <v>0</v>
      </c>
      <c r="AE390">
        <v>120</v>
      </c>
      <c r="AF390">
        <v>0</v>
      </c>
      <c r="AG390">
        <v>0</v>
      </c>
      <c r="AH390">
        <v>0</v>
      </c>
      <c r="AI390">
        <v>7.13</v>
      </c>
      <c r="AJ390">
        <v>1</v>
      </c>
      <c r="AK390">
        <v>1</v>
      </c>
      <c r="AL390">
        <v>1</v>
      </c>
      <c r="AN390">
        <v>0</v>
      </c>
      <c r="AO390">
        <v>1</v>
      </c>
      <c r="AP390">
        <v>0</v>
      </c>
      <c r="AQ390">
        <v>0</v>
      </c>
      <c r="AR390">
        <v>0</v>
      </c>
      <c r="AS390" t="s">
        <v>6</v>
      </c>
      <c r="AT390">
        <v>0.1</v>
      </c>
      <c r="AU390" t="s">
        <v>6</v>
      </c>
      <c r="AV390">
        <v>0</v>
      </c>
      <c r="AW390">
        <v>2</v>
      </c>
      <c r="AX390">
        <v>16688389</v>
      </c>
      <c r="AY390">
        <v>1</v>
      </c>
      <c r="AZ390">
        <v>0</v>
      </c>
      <c r="BA390">
        <v>363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CX390">
        <f>Y390*Source!I203</f>
        <v>2E-3</v>
      </c>
      <c r="CY390">
        <f t="shared" si="15"/>
        <v>855.6</v>
      </c>
      <c r="CZ390">
        <f t="shared" si="16"/>
        <v>120</v>
      </c>
      <c r="DA390">
        <f t="shared" si="17"/>
        <v>7.13</v>
      </c>
      <c r="DB390">
        <v>0</v>
      </c>
    </row>
    <row r="391" spans="1:106" x14ac:dyDescent="0.2">
      <c r="A391">
        <f>ROW(Source!A203)</f>
        <v>203</v>
      </c>
      <c r="B391">
        <v>16687824</v>
      </c>
      <c r="C391">
        <v>16688370</v>
      </c>
      <c r="D391">
        <v>15168752</v>
      </c>
      <c r="E391">
        <v>1</v>
      </c>
      <c r="F391">
        <v>1</v>
      </c>
      <c r="G391">
        <v>1</v>
      </c>
      <c r="H391">
        <v>3</v>
      </c>
      <c r="I391" t="s">
        <v>636</v>
      </c>
      <c r="J391" t="s">
        <v>637</v>
      </c>
      <c r="K391" t="s">
        <v>638</v>
      </c>
      <c r="L391">
        <v>1346</v>
      </c>
      <c r="N391">
        <v>1009</v>
      </c>
      <c r="O391" t="s">
        <v>51</v>
      </c>
      <c r="P391" t="s">
        <v>51</v>
      </c>
      <c r="Q391">
        <v>1</v>
      </c>
      <c r="W391">
        <v>0</v>
      </c>
      <c r="X391">
        <v>586013393</v>
      </c>
      <c r="Y391">
        <v>2.1</v>
      </c>
      <c r="AA391">
        <v>75.36</v>
      </c>
      <c r="AB391">
        <v>0</v>
      </c>
      <c r="AC391">
        <v>0</v>
      </c>
      <c r="AD391">
        <v>0</v>
      </c>
      <c r="AE391">
        <v>10.57</v>
      </c>
      <c r="AF391">
        <v>0</v>
      </c>
      <c r="AG391">
        <v>0</v>
      </c>
      <c r="AH391">
        <v>0</v>
      </c>
      <c r="AI391">
        <v>7.13</v>
      </c>
      <c r="AJ391">
        <v>1</v>
      </c>
      <c r="AK391">
        <v>1</v>
      </c>
      <c r="AL391">
        <v>1</v>
      </c>
      <c r="AN391">
        <v>0</v>
      </c>
      <c r="AO391">
        <v>1</v>
      </c>
      <c r="AP391">
        <v>0</v>
      </c>
      <c r="AQ391">
        <v>0</v>
      </c>
      <c r="AR391">
        <v>0</v>
      </c>
      <c r="AS391" t="s">
        <v>6</v>
      </c>
      <c r="AT391">
        <v>2.1</v>
      </c>
      <c r="AU391" t="s">
        <v>6</v>
      </c>
      <c r="AV391">
        <v>0</v>
      </c>
      <c r="AW391">
        <v>2</v>
      </c>
      <c r="AX391">
        <v>16688390</v>
      </c>
      <c r="AY391">
        <v>1</v>
      </c>
      <c r="AZ391">
        <v>0</v>
      </c>
      <c r="BA391">
        <v>364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CX391">
        <f>Y391*Source!I203</f>
        <v>4.2000000000000003E-2</v>
      </c>
      <c r="CY391">
        <f t="shared" si="15"/>
        <v>75.36</v>
      </c>
      <c r="CZ391">
        <f t="shared" si="16"/>
        <v>10.57</v>
      </c>
      <c r="DA391">
        <f t="shared" si="17"/>
        <v>7.13</v>
      </c>
      <c r="DB391">
        <v>0</v>
      </c>
    </row>
    <row r="392" spans="1:106" x14ac:dyDescent="0.2">
      <c r="A392">
        <f>ROW(Source!A203)</f>
        <v>203</v>
      </c>
      <c r="B392">
        <v>16687824</v>
      </c>
      <c r="C392">
        <v>16688370</v>
      </c>
      <c r="D392">
        <v>15169942</v>
      </c>
      <c r="E392">
        <v>1</v>
      </c>
      <c r="F392">
        <v>1</v>
      </c>
      <c r="G392">
        <v>1</v>
      </c>
      <c r="H392">
        <v>3</v>
      </c>
      <c r="I392" t="s">
        <v>599</v>
      </c>
      <c r="J392" t="s">
        <v>600</v>
      </c>
      <c r="K392" t="s">
        <v>601</v>
      </c>
      <c r="L392">
        <v>1346</v>
      </c>
      <c r="N392">
        <v>1009</v>
      </c>
      <c r="O392" t="s">
        <v>51</v>
      </c>
      <c r="P392" t="s">
        <v>51</v>
      </c>
      <c r="Q392">
        <v>1</v>
      </c>
      <c r="W392">
        <v>0</v>
      </c>
      <c r="X392">
        <v>103900845</v>
      </c>
      <c r="Y392">
        <v>10.4</v>
      </c>
      <c r="AA392">
        <v>64.459999999999994</v>
      </c>
      <c r="AB392">
        <v>0</v>
      </c>
      <c r="AC392">
        <v>0</v>
      </c>
      <c r="AD392">
        <v>0</v>
      </c>
      <c r="AE392">
        <v>9.0399999999999991</v>
      </c>
      <c r="AF392">
        <v>0</v>
      </c>
      <c r="AG392">
        <v>0</v>
      </c>
      <c r="AH392">
        <v>0</v>
      </c>
      <c r="AI392">
        <v>7.13</v>
      </c>
      <c r="AJ392">
        <v>1</v>
      </c>
      <c r="AK392">
        <v>1</v>
      </c>
      <c r="AL392">
        <v>1</v>
      </c>
      <c r="AN392">
        <v>0</v>
      </c>
      <c r="AO392">
        <v>1</v>
      </c>
      <c r="AP392">
        <v>0</v>
      </c>
      <c r="AQ392">
        <v>0</v>
      </c>
      <c r="AR392">
        <v>0</v>
      </c>
      <c r="AS392" t="s">
        <v>6</v>
      </c>
      <c r="AT392">
        <v>10.4</v>
      </c>
      <c r="AU392" t="s">
        <v>6</v>
      </c>
      <c r="AV392">
        <v>0</v>
      </c>
      <c r="AW392">
        <v>2</v>
      </c>
      <c r="AX392">
        <v>16688391</v>
      </c>
      <c r="AY392">
        <v>1</v>
      </c>
      <c r="AZ392">
        <v>0</v>
      </c>
      <c r="BA392">
        <v>365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CX392">
        <f>Y392*Source!I203</f>
        <v>0.20800000000000002</v>
      </c>
      <c r="CY392">
        <f t="shared" si="15"/>
        <v>64.459999999999994</v>
      </c>
      <c r="CZ392">
        <f t="shared" si="16"/>
        <v>9.0399999999999991</v>
      </c>
      <c r="DA392">
        <f t="shared" si="17"/>
        <v>7.13</v>
      </c>
      <c r="DB392">
        <v>0</v>
      </c>
    </row>
    <row r="393" spans="1:106" x14ac:dyDescent="0.2">
      <c r="A393">
        <f>ROW(Source!A203)</f>
        <v>203</v>
      </c>
      <c r="B393">
        <v>16687824</v>
      </c>
      <c r="C393">
        <v>16688370</v>
      </c>
      <c r="D393">
        <v>15191488</v>
      </c>
      <c r="E393">
        <v>1</v>
      </c>
      <c r="F393">
        <v>1</v>
      </c>
      <c r="G393">
        <v>1</v>
      </c>
      <c r="H393">
        <v>3</v>
      </c>
      <c r="I393" t="s">
        <v>602</v>
      </c>
      <c r="J393" t="s">
        <v>603</v>
      </c>
      <c r="K393" t="s">
        <v>604</v>
      </c>
      <c r="L393">
        <v>1348</v>
      </c>
      <c r="N393">
        <v>1009</v>
      </c>
      <c r="O393" t="s">
        <v>46</v>
      </c>
      <c r="P393" t="s">
        <v>46</v>
      </c>
      <c r="Q393">
        <v>1000</v>
      </c>
      <c r="W393">
        <v>0</v>
      </c>
      <c r="X393">
        <v>-1598896989</v>
      </c>
      <c r="Y393">
        <v>0.15</v>
      </c>
      <c r="AA393">
        <v>35650</v>
      </c>
      <c r="AB393">
        <v>0</v>
      </c>
      <c r="AC393">
        <v>0</v>
      </c>
      <c r="AD393">
        <v>0</v>
      </c>
      <c r="AE393">
        <v>5000</v>
      </c>
      <c r="AF393">
        <v>0</v>
      </c>
      <c r="AG393">
        <v>0</v>
      </c>
      <c r="AH393">
        <v>0</v>
      </c>
      <c r="AI393">
        <v>7.13</v>
      </c>
      <c r="AJ393">
        <v>1</v>
      </c>
      <c r="AK393">
        <v>1</v>
      </c>
      <c r="AL393">
        <v>1</v>
      </c>
      <c r="AN393">
        <v>0</v>
      </c>
      <c r="AO393">
        <v>1</v>
      </c>
      <c r="AP393">
        <v>0</v>
      </c>
      <c r="AQ393">
        <v>0</v>
      </c>
      <c r="AR393">
        <v>0</v>
      </c>
      <c r="AS393" t="s">
        <v>6</v>
      </c>
      <c r="AT393">
        <v>0.15</v>
      </c>
      <c r="AU393" t="s">
        <v>6</v>
      </c>
      <c r="AV393">
        <v>0</v>
      </c>
      <c r="AW393">
        <v>2</v>
      </c>
      <c r="AX393">
        <v>16688392</v>
      </c>
      <c r="AY393">
        <v>1</v>
      </c>
      <c r="AZ393">
        <v>0</v>
      </c>
      <c r="BA393">
        <v>366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CX393">
        <f>Y393*Source!I203</f>
        <v>3.0000000000000001E-3</v>
      </c>
      <c r="CY393">
        <f t="shared" si="15"/>
        <v>35650</v>
      </c>
      <c r="CZ393">
        <f t="shared" si="16"/>
        <v>5000</v>
      </c>
      <c r="DA393">
        <f t="shared" si="17"/>
        <v>7.13</v>
      </c>
      <c r="DB393">
        <v>0</v>
      </c>
    </row>
    <row r="394" spans="1:106" x14ac:dyDescent="0.2">
      <c r="A394">
        <f>ROW(Source!A203)</f>
        <v>203</v>
      </c>
      <c r="B394">
        <v>16687824</v>
      </c>
      <c r="C394">
        <v>16688370</v>
      </c>
      <c r="D394">
        <v>15203834</v>
      </c>
      <c r="E394">
        <v>1</v>
      </c>
      <c r="F394">
        <v>1</v>
      </c>
      <c r="G394">
        <v>1</v>
      </c>
      <c r="H394">
        <v>3</v>
      </c>
      <c r="I394" t="s">
        <v>628</v>
      </c>
      <c r="J394" t="s">
        <v>629</v>
      </c>
      <c r="K394" t="s">
        <v>630</v>
      </c>
      <c r="L394">
        <v>1346</v>
      </c>
      <c r="N394">
        <v>1009</v>
      </c>
      <c r="O394" t="s">
        <v>51</v>
      </c>
      <c r="P394" t="s">
        <v>51</v>
      </c>
      <c r="Q394">
        <v>1</v>
      </c>
      <c r="W394">
        <v>0</v>
      </c>
      <c r="X394">
        <v>210558753</v>
      </c>
      <c r="Y394">
        <v>3</v>
      </c>
      <c r="AA394">
        <v>203.92</v>
      </c>
      <c r="AB394">
        <v>0</v>
      </c>
      <c r="AC394">
        <v>0</v>
      </c>
      <c r="AD394">
        <v>0</v>
      </c>
      <c r="AE394">
        <v>28.6</v>
      </c>
      <c r="AF394">
        <v>0</v>
      </c>
      <c r="AG394">
        <v>0</v>
      </c>
      <c r="AH394">
        <v>0</v>
      </c>
      <c r="AI394">
        <v>7.13</v>
      </c>
      <c r="AJ394">
        <v>1</v>
      </c>
      <c r="AK394">
        <v>1</v>
      </c>
      <c r="AL394">
        <v>1</v>
      </c>
      <c r="AN394">
        <v>0</v>
      </c>
      <c r="AO394">
        <v>1</v>
      </c>
      <c r="AP394">
        <v>0</v>
      </c>
      <c r="AQ394">
        <v>0</v>
      </c>
      <c r="AR394">
        <v>0</v>
      </c>
      <c r="AS394" t="s">
        <v>6</v>
      </c>
      <c r="AT394">
        <v>3</v>
      </c>
      <c r="AU394" t="s">
        <v>6</v>
      </c>
      <c r="AV394">
        <v>0</v>
      </c>
      <c r="AW394">
        <v>2</v>
      </c>
      <c r="AX394">
        <v>16688393</v>
      </c>
      <c r="AY394">
        <v>1</v>
      </c>
      <c r="AZ394">
        <v>0</v>
      </c>
      <c r="BA394">
        <v>367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CX394">
        <f>Y394*Source!I203</f>
        <v>0.06</v>
      </c>
      <c r="CY394">
        <f t="shared" si="15"/>
        <v>203.92</v>
      </c>
      <c r="CZ394">
        <f t="shared" si="16"/>
        <v>28.6</v>
      </c>
      <c r="DA394">
        <f t="shared" si="17"/>
        <v>7.13</v>
      </c>
      <c r="DB394">
        <v>0</v>
      </c>
    </row>
    <row r="395" spans="1:106" x14ac:dyDescent="0.2">
      <c r="A395">
        <f>ROW(Source!A203)</f>
        <v>203</v>
      </c>
      <c r="B395">
        <v>16687824</v>
      </c>
      <c r="C395">
        <v>16688370</v>
      </c>
      <c r="D395">
        <v>15220018</v>
      </c>
      <c r="E395">
        <v>1</v>
      </c>
      <c r="F395">
        <v>1</v>
      </c>
      <c r="G395">
        <v>1</v>
      </c>
      <c r="H395">
        <v>3</v>
      </c>
      <c r="I395" t="s">
        <v>354</v>
      </c>
      <c r="J395" t="s">
        <v>357</v>
      </c>
      <c r="K395" t="s">
        <v>355</v>
      </c>
      <c r="L395">
        <v>1354</v>
      </c>
      <c r="N395">
        <v>1010</v>
      </c>
      <c r="O395" t="s">
        <v>356</v>
      </c>
      <c r="P395" t="s">
        <v>356</v>
      </c>
      <c r="Q395">
        <v>1</v>
      </c>
      <c r="W395">
        <v>0</v>
      </c>
      <c r="X395">
        <v>-184760066</v>
      </c>
      <c r="Y395">
        <v>100</v>
      </c>
      <c r="AA395">
        <v>2239.8200000000002</v>
      </c>
      <c r="AB395">
        <v>0</v>
      </c>
      <c r="AC395">
        <v>0</v>
      </c>
      <c r="AD395">
        <v>0</v>
      </c>
      <c r="AE395">
        <v>314.14</v>
      </c>
      <c r="AF395">
        <v>0</v>
      </c>
      <c r="AG395">
        <v>0</v>
      </c>
      <c r="AH395">
        <v>0</v>
      </c>
      <c r="AI395">
        <v>7.13</v>
      </c>
      <c r="AJ395">
        <v>1</v>
      </c>
      <c r="AK395">
        <v>1</v>
      </c>
      <c r="AL395">
        <v>1</v>
      </c>
      <c r="AN395">
        <v>0</v>
      </c>
      <c r="AO395">
        <v>0</v>
      </c>
      <c r="AP395">
        <v>0</v>
      </c>
      <c r="AQ395">
        <v>0</v>
      </c>
      <c r="AR395">
        <v>0</v>
      </c>
      <c r="AS395" t="s">
        <v>6</v>
      </c>
      <c r="AT395">
        <v>100</v>
      </c>
      <c r="AU395" t="s">
        <v>6</v>
      </c>
      <c r="AV395">
        <v>0</v>
      </c>
      <c r="AW395">
        <v>1</v>
      </c>
      <c r="AX395">
        <v>-1</v>
      </c>
      <c r="AY395">
        <v>0</v>
      </c>
      <c r="AZ395">
        <v>0</v>
      </c>
      <c r="BA395" t="s">
        <v>6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CX395">
        <f>Y395*Source!I203</f>
        <v>2</v>
      </c>
      <c r="CY395">
        <f t="shared" si="15"/>
        <v>2239.8200000000002</v>
      </c>
      <c r="CZ395">
        <f t="shared" si="16"/>
        <v>314.14</v>
      </c>
      <c r="DA395">
        <f t="shared" si="17"/>
        <v>7.13</v>
      </c>
      <c r="DB395">
        <v>0</v>
      </c>
    </row>
    <row r="396" spans="1:106" x14ac:dyDescent="0.2">
      <c r="A396">
        <f>ROW(Source!A203)</f>
        <v>203</v>
      </c>
      <c r="B396">
        <v>16687824</v>
      </c>
      <c r="C396">
        <v>16688370</v>
      </c>
      <c r="D396">
        <v>15164559</v>
      </c>
      <c r="E396">
        <v>17</v>
      </c>
      <c r="F396">
        <v>1</v>
      </c>
      <c r="G396">
        <v>1</v>
      </c>
      <c r="H396">
        <v>3</v>
      </c>
      <c r="I396" t="s">
        <v>605</v>
      </c>
      <c r="J396" t="s">
        <v>6</v>
      </c>
      <c r="K396" t="s">
        <v>606</v>
      </c>
      <c r="L396">
        <v>1374</v>
      </c>
      <c r="N396">
        <v>1013</v>
      </c>
      <c r="O396" t="s">
        <v>607</v>
      </c>
      <c r="P396" t="s">
        <v>607</v>
      </c>
      <c r="Q396">
        <v>1</v>
      </c>
      <c r="W396">
        <v>0</v>
      </c>
      <c r="X396">
        <v>-1731369543</v>
      </c>
      <c r="Y396">
        <v>42.38</v>
      </c>
      <c r="AA396">
        <v>1</v>
      </c>
      <c r="AB396">
        <v>0</v>
      </c>
      <c r="AC396">
        <v>0</v>
      </c>
      <c r="AD396">
        <v>0</v>
      </c>
      <c r="AE396">
        <v>1</v>
      </c>
      <c r="AF396">
        <v>0</v>
      </c>
      <c r="AG396">
        <v>0</v>
      </c>
      <c r="AH396">
        <v>0</v>
      </c>
      <c r="AI396">
        <v>1</v>
      </c>
      <c r="AJ396">
        <v>1</v>
      </c>
      <c r="AK396">
        <v>1</v>
      </c>
      <c r="AL396">
        <v>1</v>
      </c>
      <c r="AN396">
        <v>0</v>
      </c>
      <c r="AO396">
        <v>1</v>
      </c>
      <c r="AP396">
        <v>0</v>
      </c>
      <c r="AQ396">
        <v>0</v>
      </c>
      <c r="AR396">
        <v>0</v>
      </c>
      <c r="AS396" t="s">
        <v>6</v>
      </c>
      <c r="AT396">
        <v>42.38</v>
      </c>
      <c r="AU396" t="s">
        <v>6</v>
      </c>
      <c r="AV396">
        <v>0</v>
      </c>
      <c r="AW396">
        <v>2</v>
      </c>
      <c r="AX396">
        <v>16688394</v>
      </c>
      <c r="AY396">
        <v>1</v>
      </c>
      <c r="AZ396">
        <v>0</v>
      </c>
      <c r="BA396">
        <v>368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CX396">
        <f>Y396*Source!I203</f>
        <v>0.84760000000000002</v>
      </c>
      <c r="CY396">
        <f t="shared" si="15"/>
        <v>1</v>
      </c>
      <c r="CZ396">
        <f t="shared" si="16"/>
        <v>1</v>
      </c>
      <c r="DA396">
        <f t="shared" si="17"/>
        <v>1</v>
      </c>
      <c r="DB396">
        <v>0</v>
      </c>
    </row>
    <row r="397" spans="1:106" x14ac:dyDescent="0.2">
      <c r="A397">
        <f>ROW(Source!A206)</f>
        <v>206</v>
      </c>
      <c r="B397">
        <v>16687810</v>
      </c>
      <c r="C397">
        <v>16688397</v>
      </c>
      <c r="D397">
        <v>15446300</v>
      </c>
      <c r="E397">
        <v>1</v>
      </c>
      <c r="F397">
        <v>1</v>
      </c>
      <c r="G397">
        <v>1</v>
      </c>
      <c r="H397">
        <v>1</v>
      </c>
      <c r="I397" t="s">
        <v>631</v>
      </c>
      <c r="J397" t="s">
        <v>6</v>
      </c>
      <c r="K397" t="s">
        <v>632</v>
      </c>
      <c r="L397">
        <v>1191</v>
      </c>
      <c r="N397">
        <v>1013</v>
      </c>
      <c r="O397" t="s">
        <v>466</v>
      </c>
      <c r="P397" t="s">
        <v>466</v>
      </c>
      <c r="Q397">
        <v>1</v>
      </c>
      <c r="W397">
        <v>0</v>
      </c>
      <c r="X397">
        <v>912892513</v>
      </c>
      <c r="Y397">
        <v>26.24</v>
      </c>
      <c r="AA397">
        <v>0</v>
      </c>
      <c r="AB397">
        <v>0</v>
      </c>
      <c r="AC397">
        <v>0</v>
      </c>
      <c r="AD397">
        <v>9.92</v>
      </c>
      <c r="AE397">
        <v>0</v>
      </c>
      <c r="AF397">
        <v>0</v>
      </c>
      <c r="AG397">
        <v>0</v>
      </c>
      <c r="AH397">
        <v>9.92</v>
      </c>
      <c r="AI397">
        <v>1</v>
      </c>
      <c r="AJ397">
        <v>1</v>
      </c>
      <c r="AK397">
        <v>1</v>
      </c>
      <c r="AL397">
        <v>1</v>
      </c>
      <c r="AN397">
        <v>0</v>
      </c>
      <c r="AO397">
        <v>1</v>
      </c>
      <c r="AP397">
        <v>0</v>
      </c>
      <c r="AQ397">
        <v>0</v>
      </c>
      <c r="AR397">
        <v>0</v>
      </c>
      <c r="AS397" t="s">
        <v>6</v>
      </c>
      <c r="AT397">
        <v>26.24</v>
      </c>
      <c r="AU397" t="s">
        <v>6</v>
      </c>
      <c r="AV397">
        <v>1</v>
      </c>
      <c r="AW397">
        <v>2</v>
      </c>
      <c r="AX397">
        <v>16688398</v>
      </c>
      <c r="AY397">
        <v>1</v>
      </c>
      <c r="AZ397">
        <v>0</v>
      </c>
      <c r="BA397">
        <v>369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CX397">
        <f>Y397*Source!I206</f>
        <v>0.26239999999999997</v>
      </c>
      <c r="CY397">
        <f>AD397</f>
        <v>9.92</v>
      </c>
      <c r="CZ397">
        <f>AH397</f>
        <v>9.92</v>
      </c>
      <c r="DA397">
        <f>AL397</f>
        <v>1</v>
      </c>
      <c r="DB397">
        <v>0</v>
      </c>
    </row>
    <row r="398" spans="1:106" x14ac:dyDescent="0.2">
      <c r="A398">
        <f>ROW(Source!A206)</f>
        <v>206</v>
      </c>
      <c r="B398">
        <v>16687810</v>
      </c>
      <c r="C398">
        <v>16688397</v>
      </c>
      <c r="D398">
        <v>15430395</v>
      </c>
      <c r="E398">
        <v>1</v>
      </c>
      <c r="F398">
        <v>1</v>
      </c>
      <c r="G398">
        <v>1</v>
      </c>
      <c r="H398">
        <v>1</v>
      </c>
      <c r="I398" t="s">
        <v>467</v>
      </c>
      <c r="J398" t="s">
        <v>6</v>
      </c>
      <c r="K398" t="s">
        <v>468</v>
      </c>
      <c r="L398">
        <v>1191</v>
      </c>
      <c r="N398">
        <v>1013</v>
      </c>
      <c r="O398" t="s">
        <v>466</v>
      </c>
      <c r="P398" t="s">
        <v>466</v>
      </c>
      <c r="Q398">
        <v>1</v>
      </c>
      <c r="W398">
        <v>0</v>
      </c>
      <c r="X398">
        <v>-1417349443</v>
      </c>
      <c r="Y398">
        <v>0.05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1</v>
      </c>
      <c r="AJ398">
        <v>1</v>
      </c>
      <c r="AK398">
        <v>1</v>
      </c>
      <c r="AL398">
        <v>1</v>
      </c>
      <c r="AN398">
        <v>0</v>
      </c>
      <c r="AO398">
        <v>1</v>
      </c>
      <c r="AP398">
        <v>0</v>
      </c>
      <c r="AQ398">
        <v>0</v>
      </c>
      <c r="AR398">
        <v>0</v>
      </c>
      <c r="AS398" t="s">
        <v>6</v>
      </c>
      <c r="AT398">
        <v>0.05</v>
      </c>
      <c r="AU398" t="s">
        <v>6</v>
      </c>
      <c r="AV398">
        <v>2</v>
      </c>
      <c r="AW398">
        <v>2</v>
      </c>
      <c r="AX398">
        <v>16688399</v>
      </c>
      <c r="AY398">
        <v>1</v>
      </c>
      <c r="AZ398">
        <v>0</v>
      </c>
      <c r="BA398">
        <v>370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CX398">
        <f>Y398*Source!I206</f>
        <v>5.0000000000000001E-4</v>
      </c>
      <c r="CY398">
        <f>AD398</f>
        <v>0</v>
      </c>
      <c r="CZ398">
        <f>AH398</f>
        <v>0</v>
      </c>
      <c r="DA398">
        <f>AL398</f>
        <v>1</v>
      </c>
      <c r="DB398">
        <v>0</v>
      </c>
    </row>
    <row r="399" spans="1:106" x14ac:dyDescent="0.2">
      <c r="A399">
        <f>ROW(Source!A206)</f>
        <v>206</v>
      </c>
      <c r="B399">
        <v>16687810</v>
      </c>
      <c r="C399">
        <v>16688397</v>
      </c>
      <c r="D399">
        <v>15247680</v>
      </c>
      <c r="E399">
        <v>1</v>
      </c>
      <c r="F399">
        <v>1</v>
      </c>
      <c r="G399">
        <v>1</v>
      </c>
      <c r="H399">
        <v>2</v>
      </c>
      <c r="I399" t="s">
        <v>593</v>
      </c>
      <c r="J399" t="s">
        <v>594</v>
      </c>
      <c r="K399" t="s">
        <v>595</v>
      </c>
      <c r="L399">
        <v>1368</v>
      </c>
      <c r="N399">
        <v>1011</v>
      </c>
      <c r="O399" t="s">
        <v>472</v>
      </c>
      <c r="P399" t="s">
        <v>472</v>
      </c>
      <c r="Q399">
        <v>1</v>
      </c>
      <c r="W399">
        <v>0</v>
      </c>
      <c r="X399">
        <v>-1718674368</v>
      </c>
      <c r="Y399">
        <v>0.03</v>
      </c>
      <c r="AA399">
        <v>0</v>
      </c>
      <c r="AB399">
        <v>111.99</v>
      </c>
      <c r="AC399">
        <v>13.5</v>
      </c>
      <c r="AD399">
        <v>0</v>
      </c>
      <c r="AE399">
        <v>0</v>
      </c>
      <c r="AF399">
        <v>111.99</v>
      </c>
      <c r="AG399">
        <v>13.5</v>
      </c>
      <c r="AH399">
        <v>0</v>
      </c>
      <c r="AI399">
        <v>1</v>
      </c>
      <c r="AJ399">
        <v>1</v>
      </c>
      <c r="AK399">
        <v>1</v>
      </c>
      <c r="AL399">
        <v>1</v>
      </c>
      <c r="AN399">
        <v>0</v>
      </c>
      <c r="AO399">
        <v>1</v>
      </c>
      <c r="AP399">
        <v>0</v>
      </c>
      <c r="AQ399">
        <v>0</v>
      </c>
      <c r="AR399">
        <v>0</v>
      </c>
      <c r="AS399" t="s">
        <v>6</v>
      </c>
      <c r="AT399">
        <v>0.03</v>
      </c>
      <c r="AU399" t="s">
        <v>6</v>
      </c>
      <c r="AV399">
        <v>0</v>
      </c>
      <c r="AW399">
        <v>2</v>
      </c>
      <c r="AX399">
        <v>16688400</v>
      </c>
      <c r="AY399">
        <v>1</v>
      </c>
      <c r="AZ399">
        <v>0</v>
      </c>
      <c r="BA399">
        <v>371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CX399">
        <f>Y399*Source!I206</f>
        <v>2.9999999999999997E-4</v>
      </c>
      <c r="CY399">
        <f>AB399</f>
        <v>111.99</v>
      </c>
      <c r="CZ399">
        <f>AF399</f>
        <v>111.99</v>
      </c>
      <c r="DA399">
        <f>AJ399</f>
        <v>1</v>
      </c>
      <c r="DB399">
        <v>0</v>
      </c>
    </row>
    <row r="400" spans="1:106" x14ac:dyDescent="0.2">
      <c r="A400">
        <f>ROW(Source!A206)</f>
        <v>206</v>
      </c>
      <c r="B400">
        <v>16687810</v>
      </c>
      <c r="C400">
        <v>16688397</v>
      </c>
      <c r="D400">
        <v>15249073</v>
      </c>
      <c r="E400">
        <v>1</v>
      </c>
      <c r="F400">
        <v>1</v>
      </c>
      <c r="G400">
        <v>1</v>
      </c>
      <c r="H400">
        <v>2</v>
      </c>
      <c r="I400" t="s">
        <v>482</v>
      </c>
      <c r="J400" t="s">
        <v>483</v>
      </c>
      <c r="K400" t="s">
        <v>484</v>
      </c>
      <c r="L400">
        <v>1368</v>
      </c>
      <c r="N400">
        <v>1011</v>
      </c>
      <c r="O400" t="s">
        <v>472</v>
      </c>
      <c r="P400" t="s">
        <v>472</v>
      </c>
      <c r="Q400">
        <v>1</v>
      </c>
      <c r="W400">
        <v>0</v>
      </c>
      <c r="X400">
        <v>1372534845</v>
      </c>
      <c r="Y400">
        <v>0.02</v>
      </c>
      <c r="AA400">
        <v>0</v>
      </c>
      <c r="AB400">
        <v>65.709999999999994</v>
      </c>
      <c r="AC400">
        <v>11.6</v>
      </c>
      <c r="AD400">
        <v>0</v>
      </c>
      <c r="AE400">
        <v>0</v>
      </c>
      <c r="AF400">
        <v>65.709999999999994</v>
      </c>
      <c r="AG400">
        <v>11.6</v>
      </c>
      <c r="AH400">
        <v>0</v>
      </c>
      <c r="AI400">
        <v>1</v>
      </c>
      <c r="AJ400">
        <v>1</v>
      </c>
      <c r="AK400">
        <v>1</v>
      </c>
      <c r="AL400">
        <v>1</v>
      </c>
      <c r="AN400">
        <v>0</v>
      </c>
      <c r="AO400">
        <v>1</v>
      </c>
      <c r="AP400">
        <v>0</v>
      </c>
      <c r="AQ400">
        <v>0</v>
      </c>
      <c r="AR400">
        <v>0</v>
      </c>
      <c r="AS400" t="s">
        <v>6</v>
      </c>
      <c r="AT400">
        <v>0.02</v>
      </c>
      <c r="AU400" t="s">
        <v>6</v>
      </c>
      <c r="AV400">
        <v>0</v>
      </c>
      <c r="AW400">
        <v>2</v>
      </c>
      <c r="AX400">
        <v>16688401</v>
      </c>
      <c r="AY400">
        <v>1</v>
      </c>
      <c r="AZ400">
        <v>0</v>
      </c>
      <c r="BA400">
        <v>372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CX400">
        <f>Y400*Source!I206</f>
        <v>2.0000000000000001E-4</v>
      </c>
      <c r="CY400">
        <f>AB400</f>
        <v>65.709999999999994</v>
      </c>
      <c r="CZ400">
        <f>AF400</f>
        <v>65.709999999999994</v>
      </c>
      <c r="DA400">
        <f>AJ400</f>
        <v>1</v>
      </c>
      <c r="DB400">
        <v>0</v>
      </c>
    </row>
    <row r="401" spans="1:106" x14ac:dyDescent="0.2">
      <c r="A401">
        <f>ROW(Source!A206)</f>
        <v>206</v>
      </c>
      <c r="B401">
        <v>16687810</v>
      </c>
      <c r="C401">
        <v>16688397</v>
      </c>
      <c r="D401">
        <v>15171982</v>
      </c>
      <c r="E401">
        <v>1</v>
      </c>
      <c r="F401">
        <v>1</v>
      </c>
      <c r="G401">
        <v>1</v>
      </c>
      <c r="H401">
        <v>3</v>
      </c>
      <c r="I401" t="s">
        <v>639</v>
      </c>
      <c r="J401" t="s">
        <v>640</v>
      </c>
      <c r="K401" t="s">
        <v>641</v>
      </c>
      <c r="L401">
        <v>1348</v>
      </c>
      <c r="N401">
        <v>1009</v>
      </c>
      <c r="O401" t="s">
        <v>46</v>
      </c>
      <c r="P401" t="s">
        <v>46</v>
      </c>
      <c r="Q401">
        <v>1000</v>
      </c>
      <c r="W401">
        <v>0</v>
      </c>
      <c r="X401">
        <v>-1421715385</v>
      </c>
      <c r="Y401">
        <v>3.15E-3</v>
      </c>
      <c r="AA401">
        <v>729.98</v>
      </c>
      <c r="AB401">
        <v>0</v>
      </c>
      <c r="AC401">
        <v>0</v>
      </c>
      <c r="AD401">
        <v>0</v>
      </c>
      <c r="AE401">
        <v>729.98</v>
      </c>
      <c r="AF401">
        <v>0</v>
      </c>
      <c r="AG401">
        <v>0</v>
      </c>
      <c r="AH401">
        <v>0</v>
      </c>
      <c r="AI401">
        <v>1</v>
      </c>
      <c r="AJ401">
        <v>1</v>
      </c>
      <c r="AK401">
        <v>1</v>
      </c>
      <c r="AL401">
        <v>1</v>
      </c>
      <c r="AN401">
        <v>0</v>
      </c>
      <c r="AO401">
        <v>1</v>
      </c>
      <c r="AP401">
        <v>0</v>
      </c>
      <c r="AQ401">
        <v>0</v>
      </c>
      <c r="AR401">
        <v>0</v>
      </c>
      <c r="AS401" t="s">
        <v>6</v>
      </c>
      <c r="AT401">
        <v>3.15E-3</v>
      </c>
      <c r="AU401" t="s">
        <v>6</v>
      </c>
      <c r="AV401">
        <v>0</v>
      </c>
      <c r="AW401">
        <v>2</v>
      </c>
      <c r="AX401">
        <v>16688402</v>
      </c>
      <c r="AY401">
        <v>1</v>
      </c>
      <c r="AZ401">
        <v>0</v>
      </c>
      <c r="BA401">
        <v>373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CX401">
        <f>Y401*Source!I206</f>
        <v>3.15E-5</v>
      </c>
      <c r="CY401">
        <f>AA401</f>
        <v>729.98</v>
      </c>
      <c r="CZ401">
        <f>AE401</f>
        <v>729.98</v>
      </c>
      <c r="DA401">
        <f>AI401</f>
        <v>1</v>
      </c>
      <c r="DB401">
        <v>0</v>
      </c>
    </row>
    <row r="402" spans="1:106" x14ac:dyDescent="0.2">
      <c r="A402">
        <f>ROW(Source!A206)</f>
        <v>206</v>
      </c>
      <c r="B402">
        <v>16687810</v>
      </c>
      <c r="C402">
        <v>16688397</v>
      </c>
      <c r="D402">
        <v>15217585</v>
      </c>
      <c r="E402">
        <v>1</v>
      </c>
      <c r="F402">
        <v>1</v>
      </c>
      <c r="G402">
        <v>1</v>
      </c>
      <c r="H402">
        <v>3</v>
      </c>
      <c r="I402" t="s">
        <v>642</v>
      </c>
      <c r="J402" t="s">
        <v>643</v>
      </c>
      <c r="K402" t="s">
        <v>644</v>
      </c>
      <c r="L402">
        <v>1356</v>
      </c>
      <c r="N402">
        <v>1010</v>
      </c>
      <c r="O402" t="s">
        <v>101</v>
      </c>
      <c r="P402" t="s">
        <v>101</v>
      </c>
      <c r="Q402">
        <v>1000</v>
      </c>
      <c r="W402">
        <v>0</v>
      </c>
      <c r="X402">
        <v>40709342</v>
      </c>
      <c r="Y402">
        <v>0.10199999999999999</v>
      </c>
      <c r="AA402">
        <v>270</v>
      </c>
      <c r="AB402">
        <v>0</v>
      </c>
      <c r="AC402">
        <v>0</v>
      </c>
      <c r="AD402">
        <v>0</v>
      </c>
      <c r="AE402">
        <v>270</v>
      </c>
      <c r="AF402">
        <v>0</v>
      </c>
      <c r="AG402">
        <v>0</v>
      </c>
      <c r="AH402">
        <v>0</v>
      </c>
      <c r="AI402">
        <v>1</v>
      </c>
      <c r="AJ402">
        <v>1</v>
      </c>
      <c r="AK402">
        <v>1</v>
      </c>
      <c r="AL402">
        <v>1</v>
      </c>
      <c r="AN402">
        <v>0</v>
      </c>
      <c r="AO402">
        <v>1</v>
      </c>
      <c r="AP402">
        <v>0</v>
      </c>
      <c r="AQ402">
        <v>0</v>
      </c>
      <c r="AR402">
        <v>0</v>
      </c>
      <c r="AS402" t="s">
        <v>6</v>
      </c>
      <c r="AT402">
        <v>0.10199999999999999</v>
      </c>
      <c r="AU402" t="s">
        <v>6</v>
      </c>
      <c r="AV402">
        <v>0</v>
      </c>
      <c r="AW402">
        <v>2</v>
      </c>
      <c r="AX402">
        <v>16688403</v>
      </c>
      <c r="AY402">
        <v>1</v>
      </c>
      <c r="AZ402">
        <v>0</v>
      </c>
      <c r="BA402">
        <v>374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CX402">
        <f>Y402*Source!I206</f>
        <v>1.0199999999999999E-3</v>
      </c>
      <c r="CY402">
        <f>AA402</f>
        <v>270</v>
      </c>
      <c r="CZ402">
        <f>AE402</f>
        <v>270</v>
      </c>
      <c r="DA402">
        <f>AI402</f>
        <v>1</v>
      </c>
      <c r="DB402">
        <v>0</v>
      </c>
    </row>
    <row r="403" spans="1:106" x14ac:dyDescent="0.2">
      <c r="A403">
        <f>ROW(Source!A206)</f>
        <v>206</v>
      </c>
      <c r="B403">
        <v>16687810</v>
      </c>
      <c r="C403">
        <v>16688397</v>
      </c>
      <c r="D403">
        <v>15220584</v>
      </c>
      <c r="E403">
        <v>1</v>
      </c>
      <c r="F403">
        <v>1</v>
      </c>
      <c r="G403">
        <v>1</v>
      </c>
      <c r="H403">
        <v>3</v>
      </c>
      <c r="I403" t="s">
        <v>363</v>
      </c>
      <c r="J403" t="s">
        <v>366</v>
      </c>
      <c r="K403" t="s">
        <v>364</v>
      </c>
      <c r="L403">
        <v>1358</v>
      </c>
      <c r="N403">
        <v>1010</v>
      </c>
      <c r="O403" t="s">
        <v>365</v>
      </c>
      <c r="P403" t="s">
        <v>365</v>
      </c>
      <c r="Q403">
        <v>10</v>
      </c>
      <c r="W403">
        <v>0</v>
      </c>
      <c r="X403">
        <v>1358722138</v>
      </c>
      <c r="Y403">
        <v>10</v>
      </c>
      <c r="AA403">
        <v>88.8</v>
      </c>
      <c r="AB403">
        <v>0</v>
      </c>
      <c r="AC403">
        <v>0</v>
      </c>
      <c r="AD403">
        <v>0</v>
      </c>
      <c r="AE403">
        <v>88.8</v>
      </c>
      <c r="AF403">
        <v>0</v>
      </c>
      <c r="AG403">
        <v>0</v>
      </c>
      <c r="AH403">
        <v>0</v>
      </c>
      <c r="AI403">
        <v>1</v>
      </c>
      <c r="AJ403">
        <v>1</v>
      </c>
      <c r="AK403">
        <v>1</v>
      </c>
      <c r="AL403">
        <v>1</v>
      </c>
      <c r="AN403">
        <v>0</v>
      </c>
      <c r="AO403">
        <v>0</v>
      </c>
      <c r="AP403">
        <v>0</v>
      </c>
      <c r="AQ403">
        <v>0</v>
      </c>
      <c r="AR403">
        <v>0</v>
      </c>
      <c r="AS403" t="s">
        <v>6</v>
      </c>
      <c r="AT403">
        <v>10</v>
      </c>
      <c r="AU403" t="s">
        <v>6</v>
      </c>
      <c r="AV403">
        <v>0</v>
      </c>
      <c r="AW403">
        <v>1</v>
      </c>
      <c r="AX403">
        <v>-1</v>
      </c>
      <c r="AY403">
        <v>0</v>
      </c>
      <c r="AZ403">
        <v>0</v>
      </c>
      <c r="BA403" t="s">
        <v>6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CX403">
        <f>Y403*Source!I206</f>
        <v>0.1</v>
      </c>
      <c r="CY403">
        <f>AA403</f>
        <v>88.8</v>
      </c>
      <c r="CZ403">
        <f>AE403</f>
        <v>88.8</v>
      </c>
      <c r="DA403">
        <f>AI403</f>
        <v>1</v>
      </c>
      <c r="DB403">
        <v>0</v>
      </c>
    </row>
    <row r="404" spans="1:106" x14ac:dyDescent="0.2">
      <c r="A404">
        <f>ROW(Source!A206)</f>
        <v>206</v>
      </c>
      <c r="B404">
        <v>16687810</v>
      </c>
      <c r="C404">
        <v>16688397</v>
      </c>
      <c r="D404">
        <v>15164559</v>
      </c>
      <c r="E404">
        <v>17</v>
      </c>
      <c r="F404">
        <v>1</v>
      </c>
      <c r="G404">
        <v>1</v>
      </c>
      <c r="H404">
        <v>3</v>
      </c>
      <c r="I404" t="s">
        <v>605</v>
      </c>
      <c r="J404" t="s">
        <v>6</v>
      </c>
      <c r="K404" t="s">
        <v>606</v>
      </c>
      <c r="L404">
        <v>1374</v>
      </c>
      <c r="N404">
        <v>1013</v>
      </c>
      <c r="O404" t="s">
        <v>607</v>
      </c>
      <c r="P404" t="s">
        <v>607</v>
      </c>
      <c r="Q404">
        <v>1</v>
      </c>
      <c r="W404">
        <v>0</v>
      </c>
      <c r="X404">
        <v>-1731369543</v>
      </c>
      <c r="Y404">
        <v>5.21</v>
      </c>
      <c r="AA404">
        <v>1</v>
      </c>
      <c r="AB404">
        <v>0</v>
      </c>
      <c r="AC404">
        <v>0</v>
      </c>
      <c r="AD404">
        <v>0</v>
      </c>
      <c r="AE404">
        <v>1</v>
      </c>
      <c r="AF404">
        <v>0</v>
      </c>
      <c r="AG404">
        <v>0</v>
      </c>
      <c r="AH404">
        <v>0</v>
      </c>
      <c r="AI404">
        <v>1</v>
      </c>
      <c r="AJ404">
        <v>1</v>
      </c>
      <c r="AK404">
        <v>1</v>
      </c>
      <c r="AL404">
        <v>1</v>
      </c>
      <c r="AN404">
        <v>0</v>
      </c>
      <c r="AO404">
        <v>1</v>
      </c>
      <c r="AP404">
        <v>0</v>
      </c>
      <c r="AQ404">
        <v>0</v>
      </c>
      <c r="AR404">
        <v>0</v>
      </c>
      <c r="AS404" t="s">
        <v>6</v>
      </c>
      <c r="AT404">
        <v>5.21</v>
      </c>
      <c r="AU404" t="s">
        <v>6</v>
      </c>
      <c r="AV404">
        <v>0</v>
      </c>
      <c r="AW404">
        <v>2</v>
      </c>
      <c r="AX404">
        <v>16688404</v>
      </c>
      <c r="AY404">
        <v>1</v>
      </c>
      <c r="AZ404">
        <v>0</v>
      </c>
      <c r="BA404">
        <v>375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CX404">
        <f>Y404*Source!I206</f>
        <v>5.21E-2</v>
      </c>
      <c r="CY404">
        <f>AA404</f>
        <v>1</v>
      </c>
      <c r="CZ404">
        <f>AE404</f>
        <v>1</v>
      </c>
      <c r="DA404">
        <f>AI404</f>
        <v>1</v>
      </c>
      <c r="DB404">
        <v>0</v>
      </c>
    </row>
    <row r="405" spans="1:106" x14ac:dyDescent="0.2">
      <c r="A405">
        <f>ROW(Source!A207)</f>
        <v>207</v>
      </c>
      <c r="B405">
        <v>16687824</v>
      </c>
      <c r="C405">
        <v>16688397</v>
      </c>
      <c r="D405">
        <v>15446300</v>
      </c>
      <c r="E405">
        <v>1</v>
      </c>
      <c r="F405">
        <v>1</v>
      </c>
      <c r="G405">
        <v>1</v>
      </c>
      <c r="H405">
        <v>1</v>
      </c>
      <c r="I405" t="s">
        <v>631</v>
      </c>
      <c r="J405" t="s">
        <v>6</v>
      </c>
      <c r="K405" t="s">
        <v>632</v>
      </c>
      <c r="L405">
        <v>1191</v>
      </c>
      <c r="N405">
        <v>1013</v>
      </c>
      <c r="O405" t="s">
        <v>466</v>
      </c>
      <c r="P405" t="s">
        <v>466</v>
      </c>
      <c r="Q405">
        <v>1</v>
      </c>
      <c r="W405">
        <v>0</v>
      </c>
      <c r="X405">
        <v>912892513</v>
      </c>
      <c r="Y405">
        <v>26.24</v>
      </c>
      <c r="AA405">
        <v>0</v>
      </c>
      <c r="AB405">
        <v>0</v>
      </c>
      <c r="AC405">
        <v>0</v>
      </c>
      <c r="AD405">
        <v>70.73</v>
      </c>
      <c r="AE405">
        <v>0</v>
      </c>
      <c r="AF405">
        <v>0</v>
      </c>
      <c r="AG405">
        <v>0</v>
      </c>
      <c r="AH405">
        <v>9.92</v>
      </c>
      <c r="AI405">
        <v>1</v>
      </c>
      <c r="AJ405">
        <v>1</v>
      </c>
      <c r="AK405">
        <v>1</v>
      </c>
      <c r="AL405">
        <v>7.13</v>
      </c>
      <c r="AN405">
        <v>0</v>
      </c>
      <c r="AO405">
        <v>1</v>
      </c>
      <c r="AP405">
        <v>0</v>
      </c>
      <c r="AQ405">
        <v>0</v>
      </c>
      <c r="AR405">
        <v>0</v>
      </c>
      <c r="AS405" t="s">
        <v>6</v>
      </c>
      <c r="AT405">
        <v>26.24</v>
      </c>
      <c r="AU405" t="s">
        <v>6</v>
      </c>
      <c r="AV405">
        <v>1</v>
      </c>
      <c r="AW405">
        <v>2</v>
      </c>
      <c r="AX405">
        <v>16688398</v>
      </c>
      <c r="AY405">
        <v>1</v>
      </c>
      <c r="AZ405">
        <v>0</v>
      </c>
      <c r="BA405">
        <v>376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CX405">
        <f>Y405*Source!I207</f>
        <v>0.26239999999999997</v>
      </c>
      <c r="CY405">
        <f>AD405</f>
        <v>70.73</v>
      </c>
      <c r="CZ405">
        <f>AH405</f>
        <v>9.92</v>
      </c>
      <c r="DA405">
        <f>AL405</f>
        <v>7.13</v>
      </c>
      <c r="DB405">
        <v>0</v>
      </c>
    </row>
    <row r="406" spans="1:106" x14ac:dyDescent="0.2">
      <c r="A406">
        <f>ROW(Source!A207)</f>
        <v>207</v>
      </c>
      <c r="B406">
        <v>16687824</v>
      </c>
      <c r="C406">
        <v>16688397</v>
      </c>
      <c r="D406">
        <v>15430395</v>
      </c>
      <c r="E406">
        <v>1</v>
      </c>
      <c r="F406">
        <v>1</v>
      </c>
      <c r="G406">
        <v>1</v>
      </c>
      <c r="H406">
        <v>1</v>
      </c>
      <c r="I406" t="s">
        <v>467</v>
      </c>
      <c r="J406" t="s">
        <v>6</v>
      </c>
      <c r="K406" t="s">
        <v>468</v>
      </c>
      <c r="L406">
        <v>1191</v>
      </c>
      <c r="N406">
        <v>1013</v>
      </c>
      <c r="O406" t="s">
        <v>466</v>
      </c>
      <c r="P406" t="s">
        <v>466</v>
      </c>
      <c r="Q406">
        <v>1</v>
      </c>
      <c r="W406">
        <v>0</v>
      </c>
      <c r="X406">
        <v>-1417349443</v>
      </c>
      <c r="Y406">
        <v>0.05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1</v>
      </c>
      <c r="AJ406">
        <v>1</v>
      </c>
      <c r="AK406">
        <v>7.13</v>
      </c>
      <c r="AL406">
        <v>1</v>
      </c>
      <c r="AN406">
        <v>0</v>
      </c>
      <c r="AO406">
        <v>1</v>
      </c>
      <c r="AP406">
        <v>0</v>
      </c>
      <c r="AQ406">
        <v>0</v>
      </c>
      <c r="AR406">
        <v>0</v>
      </c>
      <c r="AS406" t="s">
        <v>6</v>
      </c>
      <c r="AT406">
        <v>0.05</v>
      </c>
      <c r="AU406" t="s">
        <v>6</v>
      </c>
      <c r="AV406">
        <v>2</v>
      </c>
      <c r="AW406">
        <v>2</v>
      </c>
      <c r="AX406">
        <v>16688399</v>
      </c>
      <c r="AY406">
        <v>1</v>
      </c>
      <c r="AZ406">
        <v>0</v>
      </c>
      <c r="BA406">
        <v>377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CX406">
        <f>Y406*Source!I207</f>
        <v>5.0000000000000001E-4</v>
      </c>
      <c r="CY406">
        <f>AD406</f>
        <v>0</v>
      </c>
      <c r="CZ406">
        <f>AH406</f>
        <v>0</v>
      </c>
      <c r="DA406">
        <f>AL406</f>
        <v>1</v>
      </c>
      <c r="DB406">
        <v>0</v>
      </c>
    </row>
    <row r="407" spans="1:106" x14ac:dyDescent="0.2">
      <c r="A407">
        <f>ROW(Source!A207)</f>
        <v>207</v>
      </c>
      <c r="B407">
        <v>16687824</v>
      </c>
      <c r="C407">
        <v>16688397</v>
      </c>
      <c r="D407">
        <v>15247680</v>
      </c>
      <c r="E407">
        <v>1</v>
      </c>
      <c r="F407">
        <v>1</v>
      </c>
      <c r="G407">
        <v>1</v>
      </c>
      <c r="H407">
        <v>2</v>
      </c>
      <c r="I407" t="s">
        <v>593</v>
      </c>
      <c r="J407" t="s">
        <v>594</v>
      </c>
      <c r="K407" t="s">
        <v>595</v>
      </c>
      <c r="L407">
        <v>1368</v>
      </c>
      <c r="N407">
        <v>1011</v>
      </c>
      <c r="O407" t="s">
        <v>472</v>
      </c>
      <c r="P407" t="s">
        <v>472</v>
      </c>
      <c r="Q407">
        <v>1</v>
      </c>
      <c r="W407">
        <v>0</v>
      </c>
      <c r="X407">
        <v>-1718674368</v>
      </c>
      <c r="Y407">
        <v>0.03</v>
      </c>
      <c r="AA407">
        <v>0</v>
      </c>
      <c r="AB407">
        <v>798.49</v>
      </c>
      <c r="AC407">
        <v>13.5</v>
      </c>
      <c r="AD407">
        <v>0</v>
      </c>
      <c r="AE407">
        <v>0</v>
      </c>
      <c r="AF407">
        <v>111.99</v>
      </c>
      <c r="AG407">
        <v>13.5</v>
      </c>
      <c r="AH407">
        <v>0</v>
      </c>
      <c r="AI407">
        <v>1</v>
      </c>
      <c r="AJ407">
        <v>7.13</v>
      </c>
      <c r="AK407">
        <v>1</v>
      </c>
      <c r="AL407">
        <v>1</v>
      </c>
      <c r="AN407">
        <v>0</v>
      </c>
      <c r="AO407">
        <v>1</v>
      </c>
      <c r="AP407">
        <v>0</v>
      </c>
      <c r="AQ407">
        <v>0</v>
      </c>
      <c r="AR407">
        <v>0</v>
      </c>
      <c r="AS407" t="s">
        <v>6</v>
      </c>
      <c r="AT407">
        <v>0.03</v>
      </c>
      <c r="AU407" t="s">
        <v>6</v>
      </c>
      <c r="AV407">
        <v>0</v>
      </c>
      <c r="AW407">
        <v>2</v>
      </c>
      <c r="AX407">
        <v>16688400</v>
      </c>
      <c r="AY407">
        <v>1</v>
      </c>
      <c r="AZ407">
        <v>0</v>
      </c>
      <c r="BA407">
        <v>378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CX407">
        <f>Y407*Source!I207</f>
        <v>2.9999999999999997E-4</v>
      </c>
      <c r="CY407">
        <f>AB407</f>
        <v>798.49</v>
      </c>
      <c r="CZ407">
        <f>AF407</f>
        <v>111.99</v>
      </c>
      <c r="DA407">
        <f>AJ407</f>
        <v>7.13</v>
      </c>
      <c r="DB407">
        <v>0</v>
      </c>
    </row>
    <row r="408" spans="1:106" x14ac:dyDescent="0.2">
      <c r="A408">
        <f>ROW(Source!A207)</f>
        <v>207</v>
      </c>
      <c r="B408">
        <v>16687824</v>
      </c>
      <c r="C408">
        <v>16688397</v>
      </c>
      <c r="D408">
        <v>15249073</v>
      </c>
      <c r="E408">
        <v>1</v>
      </c>
      <c r="F408">
        <v>1</v>
      </c>
      <c r="G408">
        <v>1</v>
      </c>
      <c r="H408">
        <v>2</v>
      </c>
      <c r="I408" t="s">
        <v>482</v>
      </c>
      <c r="J408" t="s">
        <v>483</v>
      </c>
      <c r="K408" t="s">
        <v>484</v>
      </c>
      <c r="L408">
        <v>1368</v>
      </c>
      <c r="N408">
        <v>1011</v>
      </c>
      <c r="O408" t="s">
        <v>472</v>
      </c>
      <c r="P408" t="s">
        <v>472</v>
      </c>
      <c r="Q408">
        <v>1</v>
      </c>
      <c r="W408">
        <v>0</v>
      </c>
      <c r="X408">
        <v>1372534845</v>
      </c>
      <c r="Y408">
        <v>0.02</v>
      </c>
      <c r="AA408">
        <v>0</v>
      </c>
      <c r="AB408">
        <v>468.51</v>
      </c>
      <c r="AC408">
        <v>11.6</v>
      </c>
      <c r="AD408">
        <v>0</v>
      </c>
      <c r="AE408">
        <v>0</v>
      </c>
      <c r="AF408">
        <v>65.709999999999994</v>
      </c>
      <c r="AG408">
        <v>11.6</v>
      </c>
      <c r="AH408">
        <v>0</v>
      </c>
      <c r="AI408">
        <v>1</v>
      </c>
      <c r="AJ408">
        <v>7.13</v>
      </c>
      <c r="AK408">
        <v>1</v>
      </c>
      <c r="AL408">
        <v>1</v>
      </c>
      <c r="AN408">
        <v>0</v>
      </c>
      <c r="AO408">
        <v>1</v>
      </c>
      <c r="AP408">
        <v>0</v>
      </c>
      <c r="AQ408">
        <v>0</v>
      </c>
      <c r="AR408">
        <v>0</v>
      </c>
      <c r="AS408" t="s">
        <v>6</v>
      </c>
      <c r="AT408">
        <v>0.02</v>
      </c>
      <c r="AU408" t="s">
        <v>6</v>
      </c>
      <c r="AV408">
        <v>0</v>
      </c>
      <c r="AW408">
        <v>2</v>
      </c>
      <c r="AX408">
        <v>16688401</v>
      </c>
      <c r="AY408">
        <v>1</v>
      </c>
      <c r="AZ408">
        <v>0</v>
      </c>
      <c r="BA408">
        <v>379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CX408">
        <f>Y408*Source!I207</f>
        <v>2.0000000000000001E-4</v>
      </c>
      <c r="CY408">
        <f>AB408</f>
        <v>468.51</v>
      </c>
      <c r="CZ408">
        <f>AF408</f>
        <v>65.709999999999994</v>
      </c>
      <c r="DA408">
        <f>AJ408</f>
        <v>7.13</v>
      </c>
      <c r="DB408">
        <v>0</v>
      </c>
    </row>
    <row r="409" spans="1:106" x14ac:dyDescent="0.2">
      <c r="A409">
        <f>ROW(Source!A207)</f>
        <v>207</v>
      </c>
      <c r="B409">
        <v>16687824</v>
      </c>
      <c r="C409">
        <v>16688397</v>
      </c>
      <c r="D409">
        <v>15171982</v>
      </c>
      <c r="E409">
        <v>1</v>
      </c>
      <c r="F409">
        <v>1</v>
      </c>
      <c r="G409">
        <v>1</v>
      </c>
      <c r="H409">
        <v>3</v>
      </c>
      <c r="I409" t="s">
        <v>639</v>
      </c>
      <c r="J409" t="s">
        <v>640</v>
      </c>
      <c r="K409" t="s">
        <v>641</v>
      </c>
      <c r="L409">
        <v>1348</v>
      </c>
      <c r="N409">
        <v>1009</v>
      </c>
      <c r="O409" t="s">
        <v>46</v>
      </c>
      <c r="P409" t="s">
        <v>46</v>
      </c>
      <c r="Q409">
        <v>1000</v>
      </c>
      <c r="W409">
        <v>0</v>
      </c>
      <c r="X409">
        <v>-1421715385</v>
      </c>
      <c r="Y409">
        <v>3.15E-3</v>
      </c>
      <c r="AA409">
        <v>5204.76</v>
      </c>
      <c r="AB409">
        <v>0</v>
      </c>
      <c r="AC409">
        <v>0</v>
      </c>
      <c r="AD409">
        <v>0</v>
      </c>
      <c r="AE409">
        <v>729.98</v>
      </c>
      <c r="AF409">
        <v>0</v>
      </c>
      <c r="AG409">
        <v>0</v>
      </c>
      <c r="AH409">
        <v>0</v>
      </c>
      <c r="AI409">
        <v>7.13</v>
      </c>
      <c r="AJ409">
        <v>1</v>
      </c>
      <c r="AK409">
        <v>1</v>
      </c>
      <c r="AL409">
        <v>1</v>
      </c>
      <c r="AN409">
        <v>0</v>
      </c>
      <c r="AO409">
        <v>1</v>
      </c>
      <c r="AP409">
        <v>0</v>
      </c>
      <c r="AQ409">
        <v>0</v>
      </c>
      <c r="AR409">
        <v>0</v>
      </c>
      <c r="AS409" t="s">
        <v>6</v>
      </c>
      <c r="AT409">
        <v>3.15E-3</v>
      </c>
      <c r="AU409" t="s">
        <v>6</v>
      </c>
      <c r="AV409">
        <v>0</v>
      </c>
      <c r="AW409">
        <v>2</v>
      </c>
      <c r="AX409">
        <v>16688402</v>
      </c>
      <c r="AY409">
        <v>1</v>
      </c>
      <c r="AZ409">
        <v>0</v>
      </c>
      <c r="BA409">
        <v>380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CX409">
        <f>Y409*Source!I207</f>
        <v>3.15E-5</v>
      </c>
      <c r="CY409">
        <f>AA409</f>
        <v>5204.76</v>
      </c>
      <c r="CZ409">
        <f>AE409</f>
        <v>729.98</v>
      </c>
      <c r="DA409">
        <f>AI409</f>
        <v>7.13</v>
      </c>
      <c r="DB409">
        <v>0</v>
      </c>
    </row>
    <row r="410" spans="1:106" x14ac:dyDescent="0.2">
      <c r="A410">
        <f>ROW(Source!A207)</f>
        <v>207</v>
      </c>
      <c r="B410">
        <v>16687824</v>
      </c>
      <c r="C410">
        <v>16688397</v>
      </c>
      <c r="D410">
        <v>15217585</v>
      </c>
      <c r="E410">
        <v>1</v>
      </c>
      <c r="F410">
        <v>1</v>
      </c>
      <c r="G410">
        <v>1</v>
      </c>
      <c r="H410">
        <v>3</v>
      </c>
      <c r="I410" t="s">
        <v>642</v>
      </c>
      <c r="J410" t="s">
        <v>643</v>
      </c>
      <c r="K410" t="s">
        <v>644</v>
      </c>
      <c r="L410">
        <v>1356</v>
      </c>
      <c r="N410">
        <v>1010</v>
      </c>
      <c r="O410" t="s">
        <v>101</v>
      </c>
      <c r="P410" t="s">
        <v>101</v>
      </c>
      <c r="Q410">
        <v>1000</v>
      </c>
      <c r="W410">
        <v>0</v>
      </c>
      <c r="X410">
        <v>40709342</v>
      </c>
      <c r="Y410">
        <v>0.10199999999999999</v>
      </c>
      <c r="AA410">
        <v>1925.1</v>
      </c>
      <c r="AB410">
        <v>0</v>
      </c>
      <c r="AC410">
        <v>0</v>
      </c>
      <c r="AD410">
        <v>0</v>
      </c>
      <c r="AE410">
        <v>270</v>
      </c>
      <c r="AF410">
        <v>0</v>
      </c>
      <c r="AG410">
        <v>0</v>
      </c>
      <c r="AH410">
        <v>0</v>
      </c>
      <c r="AI410">
        <v>7.13</v>
      </c>
      <c r="AJ410">
        <v>1</v>
      </c>
      <c r="AK410">
        <v>1</v>
      </c>
      <c r="AL410">
        <v>1</v>
      </c>
      <c r="AN410">
        <v>0</v>
      </c>
      <c r="AO410">
        <v>1</v>
      </c>
      <c r="AP410">
        <v>0</v>
      </c>
      <c r="AQ410">
        <v>0</v>
      </c>
      <c r="AR410">
        <v>0</v>
      </c>
      <c r="AS410" t="s">
        <v>6</v>
      </c>
      <c r="AT410">
        <v>0.10199999999999999</v>
      </c>
      <c r="AU410" t="s">
        <v>6</v>
      </c>
      <c r="AV410">
        <v>0</v>
      </c>
      <c r="AW410">
        <v>2</v>
      </c>
      <c r="AX410">
        <v>16688403</v>
      </c>
      <c r="AY410">
        <v>1</v>
      </c>
      <c r="AZ410">
        <v>0</v>
      </c>
      <c r="BA410">
        <v>381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CX410">
        <f>Y410*Source!I207</f>
        <v>1.0199999999999999E-3</v>
      </c>
      <c r="CY410">
        <f>AA410</f>
        <v>1925.1</v>
      </c>
      <c r="CZ410">
        <f>AE410</f>
        <v>270</v>
      </c>
      <c r="DA410">
        <f>AI410</f>
        <v>7.13</v>
      </c>
      <c r="DB410">
        <v>0</v>
      </c>
    </row>
    <row r="411" spans="1:106" x14ac:dyDescent="0.2">
      <c r="A411">
        <f>ROW(Source!A207)</f>
        <v>207</v>
      </c>
      <c r="B411">
        <v>16687824</v>
      </c>
      <c r="C411">
        <v>16688397</v>
      </c>
      <c r="D411">
        <v>15220584</v>
      </c>
      <c r="E411">
        <v>1</v>
      </c>
      <c r="F411">
        <v>1</v>
      </c>
      <c r="G411">
        <v>1</v>
      </c>
      <c r="H411">
        <v>3</v>
      </c>
      <c r="I411" t="s">
        <v>363</v>
      </c>
      <c r="J411" t="s">
        <v>366</v>
      </c>
      <c r="K411" t="s">
        <v>364</v>
      </c>
      <c r="L411">
        <v>1358</v>
      </c>
      <c r="N411">
        <v>1010</v>
      </c>
      <c r="O411" t="s">
        <v>365</v>
      </c>
      <c r="P411" t="s">
        <v>365</v>
      </c>
      <c r="Q411">
        <v>10</v>
      </c>
      <c r="W411">
        <v>0</v>
      </c>
      <c r="X411">
        <v>1358722138</v>
      </c>
      <c r="Y411">
        <v>10</v>
      </c>
      <c r="AA411">
        <v>633.14</v>
      </c>
      <c r="AB411">
        <v>0</v>
      </c>
      <c r="AC411">
        <v>0</v>
      </c>
      <c r="AD411">
        <v>0</v>
      </c>
      <c r="AE411">
        <v>88.8</v>
      </c>
      <c r="AF411">
        <v>0</v>
      </c>
      <c r="AG411">
        <v>0</v>
      </c>
      <c r="AH411">
        <v>0</v>
      </c>
      <c r="AI411">
        <v>7.13</v>
      </c>
      <c r="AJ411">
        <v>1</v>
      </c>
      <c r="AK411">
        <v>1</v>
      </c>
      <c r="AL411">
        <v>1</v>
      </c>
      <c r="AN411">
        <v>0</v>
      </c>
      <c r="AO411">
        <v>0</v>
      </c>
      <c r="AP411">
        <v>0</v>
      </c>
      <c r="AQ411">
        <v>0</v>
      </c>
      <c r="AR411">
        <v>0</v>
      </c>
      <c r="AS411" t="s">
        <v>6</v>
      </c>
      <c r="AT411">
        <v>10</v>
      </c>
      <c r="AU411" t="s">
        <v>6</v>
      </c>
      <c r="AV411">
        <v>0</v>
      </c>
      <c r="AW411">
        <v>1</v>
      </c>
      <c r="AX411">
        <v>-1</v>
      </c>
      <c r="AY411">
        <v>0</v>
      </c>
      <c r="AZ411">
        <v>0</v>
      </c>
      <c r="BA411" t="s">
        <v>6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CX411">
        <f>Y411*Source!I207</f>
        <v>0.1</v>
      </c>
      <c r="CY411">
        <f>AA411</f>
        <v>633.14</v>
      </c>
      <c r="CZ411">
        <f>AE411</f>
        <v>88.8</v>
      </c>
      <c r="DA411">
        <f>AI411</f>
        <v>7.13</v>
      </c>
      <c r="DB411">
        <v>0</v>
      </c>
    </row>
    <row r="412" spans="1:106" x14ac:dyDescent="0.2">
      <c r="A412">
        <f>ROW(Source!A207)</f>
        <v>207</v>
      </c>
      <c r="B412">
        <v>16687824</v>
      </c>
      <c r="C412">
        <v>16688397</v>
      </c>
      <c r="D412">
        <v>15164559</v>
      </c>
      <c r="E412">
        <v>17</v>
      </c>
      <c r="F412">
        <v>1</v>
      </c>
      <c r="G412">
        <v>1</v>
      </c>
      <c r="H412">
        <v>3</v>
      </c>
      <c r="I412" t="s">
        <v>605</v>
      </c>
      <c r="J412" t="s">
        <v>6</v>
      </c>
      <c r="K412" t="s">
        <v>606</v>
      </c>
      <c r="L412">
        <v>1374</v>
      </c>
      <c r="N412">
        <v>1013</v>
      </c>
      <c r="O412" t="s">
        <v>607</v>
      </c>
      <c r="P412" t="s">
        <v>607</v>
      </c>
      <c r="Q412">
        <v>1</v>
      </c>
      <c r="W412">
        <v>0</v>
      </c>
      <c r="X412">
        <v>-1731369543</v>
      </c>
      <c r="Y412">
        <v>5.21</v>
      </c>
      <c r="AA412">
        <v>1</v>
      </c>
      <c r="AB412">
        <v>0</v>
      </c>
      <c r="AC412">
        <v>0</v>
      </c>
      <c r="AD412">
        <v>0</v>
      </c>
      <c r="AE412">
        <v>1</v>
      </c>
      <c r="AF412">
        <v>0</v>
      </c>
      <c r="AG412">
        <v>0</v>
      </c>
      <c r="AH412">
        <v>0</v>
      </c>
      <c r="AI412">
        <v>1</v>
      </c>
      <c r="AJ412">
        <v>1</v>
      </c>
      <c r="AK412">
        <v>1</v>
      </c>
      <c r="AL412">
        <v>1</v>
      </c>
      <c r="AN412">
        <v>0</v>
      </c>
      <c r="AO412">
        <v>1</v>
      </c>
      <c r="AP412">
        <v>0</v>
      </c>
      <c r="AQ412">
        <v>0</v>
      </c>
      <c r="AR412">
        <v>0</v>
      </c>
      <c r="AS412" t="s">
        <v>6</v>
      </c>
      <c r="AT412">
        <v>5.21</v>
      </c>
      <c r="AU412" t="s">
        <v>6</v>
      </c>
      <c r="AV412">
        <v>0</v>
      </c>
      <c r="AW412">
        <v>2</v>
      </c>
      <c r="AX412">
        <v>16688404</v>
      </c>
      <c r="AY412">
        <v>1</v>
      </c>
      <c r="AZ412">
        <v>0</v>
      </c>
      <c r="BA412">
        <v>382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CX412">
        <f>Y412*Source!I207</f>
        <v>5.21E-2</v>
      </c>
      <c r="CY412">
        <f>AA412</f>
        <v>1</v>
      </c>
      <c r="CZ412">
        <f>AE412</f>
        <v>1</v>
      </c>
      <c r="DA412">
        <f>AI412</f>
        <v>1</v>
      </c>
      <c r="DB412">
        <v>0</v>
      </c>
    </row>
    <row r="413" spans="1:106" x14ac:dyDescent="0.2">
      <c r="A413">
        <f>ROW(Source!A210)</f>
        <v>210</v>
      </c>
      <c r="B413">
        <v>16687810</v>
      </c>
      <c r="C413">
        <v>16688409</v>
      </c>
      <c r="D413">
        <v>15442878</v>
      </c>
      <c r="E413">
        <v>1</v>
      </c>
      <c r="F413">
        <v>1</v>
      </c>
      <c r="G413">
        <v>1</v>
      </c>
      <c r="H413">
        <v>1</v>
      </c>
      <c r="I413" t="s">
        <v>591</v>
      </c>
      <c r="J413" t="s">
        <v>6</v>
      </c>
      <c r="K413" t="s">
        <v>592</v>
      </c>
      <c r="L413">
        <v>1191</v>
      </c>
      <c r="N413">
        <v>1013</v>
      </c>
      <c r="O413" t="s">
        <v>466</v>
      </c>
      <c r="P413" t="s">
        <v>466</v>
      </c>
      <c r="Q413">
        <v>1</v>
      </c>
      <c r="W413">
        <v>0</v>
      </c>
      <c r="X413">
        <v>-362667798</v>
      </c>
      <c r="Y413">
        <v>0.9</v>
      </c>
      <c r="AA413">
        <v>0</v>
      </c>
      <c r="AB413">
        <v>0</v>
      </c>
      <c r="AC413">
        <v>0</v>
      </c>
      <c r="AD413">
        <v>10.5</v>
      </c>
      <c r="AE413">
        <v>0</v>
      </c>
      <c r="AF413">
        <v>0</v>
      </c>
      <c r="AG413">
        <v>0</v>
      </c>
      <c r="AH413">
        <v>10.5</v>
      </c>
      <c r="AI413">
        <v>1</v>
      </c>
      <c r="AJ413">
        <v>1</v>
      </c>
      <c r="AK413">
        <v>1</v>
      </c>
      <c r="AL413">
        <v>1</v>
      </c>
      <c r="AN413">
        <v>0</v>
      </c>
      <c r="AO413">
        <v>1</v>
      </c>
      <c r="AP413">
        <v>1</v>
      </c>
      <c r="AQ413">
        <v>0</v>
      </c>
      <c r="AR413">
        <v>0</v>
      </c>
      <c r="AS413" t="s">
        <v>6</v>
      </c>
      <c r="AT413">
        <v>0.9</v>
      </c>
      <c r="AU413" t="s">
        <v>6</v>
      </c>
      <c r="AV413">
        <v>1</v>
      </c>
      <c r="AW413">
        <v>2</v>
      </c>
      <c r="AX413">
        <v>16688418</v>
      </c>
      <c r="AY413">
        <v>1</v>
      </c>
      <c r="AZ413">
        <v>0</v>
      </c>
      <c r="BA413">
        <v>383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CX413">
        <f>Y413*Source!I210</f>
        <v>1.8</v>
      </c>
      <c r="CY413">
        <f>AD413</f>
        <v>10.5</v>
      </c>
      <c r="CZ413">
        <f>AH413</f>
        <v>10.5</v>
      </c>
      <c r="DA413">
        <f>AL413</f>
        <v>1</v>
      </c>
      <c r="DB413">
        <v>0</v>
      </c>
    </row>
    <row r="414" spans="1:106" x14ac:dyDescent="0.2">
      <c r="A414">
        <f>ROW(Source!A210)</f>
        <v>210</v>
      </c>
      <c r="B414">
        <v>16687810</v>
      </c>
      <c r="C414">
        <v>16688409</v>
      </c>
      <c r="D414">
        <v>15430395</v>
      </c>
      <c r="E414">
        <v>1</v>
      </c>
      <c r="F414">
        <v>1</v>
      </c>
      <c r="G414">
        <v>1</v>
      </c>
      <c r="H414">
        <v>1</v>
      </c>
      <c r="I414" t="s">
        <v>467</v>
      </c>
      <c r="J414" t="s">
        <v>6</v>
      </c>
      <c r="K414" t="s">
        <v>468</v>
      </c>
      <c r="L414">
        <v>1191</v>
      </c>
      <c r="N414">
        <v>1013</v>
      </c>
      <c r="O414" t="s">
        <v>466</v>
      </c>
      <c r="P414" t="s">
        <v>466</v>
      </c>
      <c r="Q414">
        <v>1</v>
      </c>
      <c r="W414">
        <v>0</v>
      </c>
      <c r="X414">
        <v>-1417349443</v>
      </c>
      <c r="Y414">
        <v>0.2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1</v>
      </c>
      <c r="AJ414">
        <v>1</v>
      </c>
      <c r="AK414">
        <v>1</v>
      </c>
      <c r="AL414">
        <v>1</v>
      </c>
      <c r="AN414">
        <v>0</v>
      </c>
      <c r="AO414">
        <v>1</v>
      </c>
      <c r="AP414">
        <v>0</v>
      </c>
      <c r="AQ414">
        <v>0</v>
      </c>
      <c r="AR414">
        <v>0</v>
      </c>
      <c r="AS414" t="s">
        <v>6</v>
      </c>
      <c r="AT414">
        <v>0.2</v>
      </c>
      <c r="AU414" t="s">
        <v>6</v>
      </c>
      <c r="AV414">
        <v>2</v>
      </c>
      <c r="AW414">
        <v>2</v>
      </c>
      <c r="AX414">
        <v>16688419</v>
      </c>
      <c r="AY414">
        <v>1</v>
      </c>
      <c r="AZ414">
        <v>0</v>
      </c>
      <c r="BA414">
        <v>384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CX414">
        <f>Y414*Source!I210</f>
        <v>0.4</v>
      </c>
      <c r="CY414">
        <f>AD414</f>
        <v>0</v>
      </c>
      <c r="CZ414">
        <f>AH414</f>
        <v>0</v>
      </c>
      <c r="DA414">
        <f>AL414</f>
        <v>1</v>
      </c>
      <c r="DB414">
        <v>0</v>
      </c>
    </row>
    <row r="415" spans="1:106" x14ac:dyDescent="0.2">
      <c r="A415">
        <f>ROW(Source!A210)</f>
        <v>210</v>
      </c>
      <c r="B415">
        <v>16687810</v>
      </c>
      <c r="C415">
        <v>16688409</v>
      </c>
      <c r="D415">
        <v>15247680</v>
      </c>
      <c r="E415">
        <v>1</v>
      </c>
      <c r="F415">
        <v>1</v>
      </c>
      <c r="G415">
        <v>1</v>
      </c>
      <c r="H415">
        <v>2</v>
      </c>
      <c r="I415" t="s">
        <v>593</v>
      </c>
      <c r="J415" t="s">
        <v>594</v>
      </c>
      <c r="K415" t="s">
        <v>595</v>
      </c>
      <c r="L415">
        <v>1368</v>
      </c>
      <c r="N415">
        <v>1011</v>
      </c>
      <c r="O415" t="s">
        <v>472</v>
      </c>
      <c r="P415" t="s">
        <v>472</v>
      </c>
      <c r="Q415">
        <v>1</v>
      </c>
      <c r="W415">
        <v>0</v>
      </c>
      <c r="X415">
        <v>-1718674368</v>
      </c>
      <c r="Y415">
        <v>0.1</v>
      </c>
      <c r="AA415">
        <v>0</v>
      </c>
      <c r="AB415">
        <v>111.99</v>
      </c>
      <c r="AC415">
        <v>13.5</v>
      </c>
      <c r="AD415">
        <v>0</v>
      </c>
      <c r="AE415">
        <v>0</v>
      </c>
      <c r="AF415">
        <v>111.99</v>
      </c>
      <c r="AG415">
        <v>13.5</v>
      </c>
      <c r="AH415">
        <v>0</v>
      </c>
      <c r="AI415">
        <v>1</v>
      </c>
      <c r="AJ415">
        <v>1</v>
      </c>
      <c r="AK415">
        <v>1</v>
      </c>
      <c r="AL415">
        <v>1</v>
      </c>
      <c r="AN415">
        <v>0</v>
      </c>
      <c r="AO415">
        <v>1</v>
      </c>
      <c r="AP415">
        <v>1</v>
      </c>
      <c r="AQ415">
        <v>0</v>
      </c>
      <c r="AR415">
        <v>0</v>
      </c>
      <c r="AS415" t="s">
        <v>6</v>
      </c>
      <c r="AT415">
        <v>0.1</v>
      </c>
      <c r="AU415" t="s">
        <v>6</v>
      </c>
      <c r="AV415">
        <v>0</v>
      </c>
      <c r="AW415">
        <v>2</v>
      </c>
      <c r="AX415">
        <v>16688420</v>
      </c>
      <c r="AY415">
        <v>1</v>
      </c>
      <c r="AZ415">
        <v>0</v>
      </c>
      <c r="BA415">
        <v>385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CX415">
        <f>Y415*Source!I210</f>
        <v>0.2</v>
      </c>
      <c r="CY415">
        <f>AB415</f>
        <v>111.99</v>
      </c>
      <c r="CZ415">
        <f>AF415</f>
        <v>111.99</v>
      </c>
      <c r="DA415">
        <f>AJ415</f>
        <v>1</v>
      </c>
      <c r="DB415">
        <v>0</v>
      </c>
    </row>
    <row r="416" spans="1:106" x14ac:dyDescent="0.2">
      <c r="A416">
        <f>ROW(Source!A210)</f>
        <v>210</v>
      </c>
      <c r="B416">
        <v>16687810</v>
      </c>
      <c r="C416">
        <v>16688409</v>
      </c>
      <c r="D416">
        <v>15249073</v>
      </c>
      <c r="E416">
        <v>1</v>
      </c>
      <c r="F416">
        <v>1</v>
      </c>
      <c r="G416">
        <v>1</v>
      </c>
      <c r="H416">
        <v>2</v>
      </c>
      <c r="I416" t="s">
        <v>482</v>
      </c>
      <c r="J416" t="s">
        <v>483</v>
      </c>
      <c r="K416" t="s">
        <v>484</v>
      </c>
      <c r="L416">
        <v>1368</v>
      </c>
      <c r="N416">
        <v>1011</v>
      </c>
      <c r="O416" t="s">
        <v>472</v>
      </c>
      <c r="P416" t="s">
        <v>472</v>
      </c>
      <c r="Q416">
        <v>1</v>
      </c>
      <c r="W416">
        <v>0</v>
      </c>
      <c r="X416">
        <v>1372534845</v>
      </c>
      <c r="Y416">
        <v>0.1</v>
      </c>
      <c r="AA416">
        <v>0</v>
      </c>
      <c r="AB416">
        <v>65.709999999999994</v>
      </c>
      <c r="AC416">
        <v>11.6</v>
      </c>
      <c r="AD416">
        <v>0</v>
      </c>
      <c r="AE416">
        <v>0</v>
      </c>
      <c r="AF416">
        <v>65.709999999999994</v>
      </c>
      <c r="AG416">
        <v>11.6</v>
      </c>
      <c r="AH416">
        <v>0</v>
      </c>
      <c r="AI416">
        <v>1</v>
      </c>
      <c r="AJ416">
        <v>1</v>
      </c>
      <c r="AK416">
        <v>1</v>
      </c>
      <c r="AL416">
        <v>1</v>
      </c>
      <c r="AN416">
        <v>0</v>
      </c>
      <c r="AO416">
        <v>1</v>
      </c>
      <c r="AP416">
        <v>1</v>
      </c>
      <c r="AQ416">
        <v>0</v>
      </c>
      <c r="AR416">
        <v>0</v>
      </c>
      <c r="AS416" t="s">
        <v>6</v>
      </c>
      <c r="AT416">
        <v>0.1</v>
      </c>
      <c r="AU416" t="s">
        <v>6</v>
      </c>
      <c r="AV416">
        <v>0</v>
      </c>
      <c r="AW416">
        <v>2</v>
      </c>
      <c r="AX416">
        <v>16688421</v>
      </c>
      <c r="AY416">
        <v>1</v>
      </c>
      <c r="AZ416">
        <v>0</v>
      </c>
      <c r="BA416">
        <v>386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CX416">
        <f>Y416*Source!I210</f>
        <v>0.2</v>
      </c>
      <c r="CY416">
        <f>AB416</f>
        <v>65.709999999999994</v>
      </c>
      <c r="CZ416">
        <f>AF416</f>
        <v>65.709999999999994</v>
      </c>
      <c r="DA416">
        <f>AJ416</f>
        <v>1</v>
      </c>
      <c r="DB416">
        <v>0</v>
      </c>
    </row>
    <row r="417" spans="1:106" x14ac:dyDescent="0.2">
      <c r="A417">
        <f>ROW(Source!A210)</f>
        <v>210</v>
      </c>
      <c r="B417">
        <v>16687810</v>
      </c>
      <c r="C417">
        <v>16688409</v>
      </c>
      <c r="D417">
        <v>15167588</v>
      </c>
      <c r="E417">
        <v>1</v>
      </c>
      <c r="F417">
        <v>1</v>
      </c>
      <c r="G417">
        <v>1</v>
      </c>
      <c r="H417">
        <v>3</v>
      </c>
      <c r="I417" t="s">
        <v>596</v>
      </c>
      <c r="J417" t="s">
        <v>597</v>
      </c>
      <c r="K417" t="s">
        <v>598</v>
      </c>
      <c r="L417">
        <v>1346</v>
      </c>
      <c r="N417">
        <v>1009</v>
      </c>
      <c r="O417" t="s">
        <v>51</v>
      </c>
      <c r="P417" t="s">
        <v>51</v>
      </c>
      <c r="Q417">
        <v>1</v>
      </c>
      <c r="W417">
        <v>0</v>
      </c>
      <c r="X417">
        <v>-1088866022</v>
      </c>
      <c r="Y417">
        <v>0.01</v>
      </c>
      <c r="AA417">
        <v>30.4</v>
      </c>
      <c r="AB417">
        <v>0</v>
      </c>
      <c r="AC417">
        <v>0</v>
      </c>
      <c r="AD417">
        <v>0</v>
      </c>
      <c r="AE417">
        <v>30.4</v>
      </c>
      <c r="AF417">
        <v>0</v>
      </c>
      <c r="AG417">
        <v>0</v>
      </c>
      <c r="AH417">
        <v>0</v>
      </c>
      <c r="AI417">
        <v>1</v>
      </c>
      <c r="AJ417">
        <v>1</v>
      </c>
      <c r="AK417">
        <v>1</v>
      </c>
      <c r="AL417">
        <v>1</v>
      </c>
      <c r="AN417">
        <v>0</v>
      </c>
      <c r="AO417">
        <v>1</v>
      </c>
      <c r="AP417">
        <v>1</v>
      </c>
      <c r="AQ417">
        <v>0</v>
      </c>
      <c r="AR417">
        <v>0</v>
      </c>
      <c r="AS417" t="s">
        <v>6</v>
      </c>
      <c r="AT417">
        <v>0.01</v>
      </c>
      <c r="AU417" t="s">
        <v>6</v>
      </c>
      <c r="AV417">
        <v>0</v>
      </c>
      <c r="AW417">
        <v>2</v>
      </c>
      <c r="AX417">
        <v>16688422</v>
      </c>
      <c r="AY417">
        <v>1</v>
      </c>
      <c r="AZ417">
        <v>0</v>
      </c>
      <c r="BA417">
        <v>387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CX417">
        <f>Y417*Source!I210</f>
        <v>0.02</v>
      </c>
      <c r="CY417">
        <f>AA417</f>
        <v>30.4</v>
      </c>
      <c r="CZ417">
        <f>AE417</f>
        <v>30.4</v>
      </c>
      <c r="DA417">
        <f>AI417</f>
        <v>1</v>
      </c>
      <c r="DB417">
        <v>0</v>
      </c>
    </row>
    <row r="418" spans="1:106" x14ac:dyDescent="0.2">
      <c r="A418">
        <f>ROW(Source!A210)</f>
        <v>210</v>
      </c>
      <c r="B418">
        <v>16687810</v>
      </c>
      <c r="C418">
        <v>16688409</v>
      </c>
      <c r="D418">
        <v>15169942</v>
      </c>
      <c r="E418">
        <v>1</v>
      </c>
      <c r="F418">
        <v>1</v>
      </c>
      <c r="G418">
        <v>1</v>
      </c>
      <c r="H418">
        <v>3</v>
      </c>
      <c r="I418" t="s">
        <v>599</v>
      </c>
      <c r="J418" t="s">
        <v>600</v>
      </c>
      <c r="K418" t="s">
        <v>601</v>
      </c>
      <c r="L418">
        <v>1346</v>
      </c>
      <c r="N418">
        <v>1009</v>
      </c>
      <c r="O418" t="s">
        <v>51</v>
      </c>
      <c r="P418" t="s">
        <v>51</v>
      </c>
      <c r="Q418">
        <v>1</v>
      </c>
      <c r="W418">
        <v>0</v>
      </c>
      <c r="X418">
        <v>103900845</v>
      </c>
      <c r="Y418">
        <v>0.3</v>
      </c>
      <c r="AA418">
        <v>9.0399999999999991</v>
      </c>
      <c r="AB418">
        <v>0</v>
      </c>
      <c r="AC418">
        <v>0</v>
      </c>
      <c r="AD418">
        <v>0</v>
      </c>
      <c r="AE418">
        <v>9.0399999999999991</v>
      </c>
      <c r="AF418">
        <v>0</v>
      </c>
      <c r="AG418">
        <v>0</v>
      </c>
      <c r="AH418">
        <v>0</v>
      </c>
      <c r="AI418">
        <v>1</v>
      </c>
      <c r="AJ418">
        <v>1</v>
      </c>
      <c r="AK418">
        <v>1</v>
      </c>
      <c r="AL418">
        <v>1</v>
      </c>
      <c r="AN418">
        <v>0</v>
      </c>
      <c r="AO418">
        <v>1</v>
      </c>
      <c r="AP418">
        <v>1</v>
      </c>
      <c r="AQ418">
        <v>0</v>
      </c>
      <c r="AR418">
        <v>0</v>
      </c>
      <c r="AS418" t="s">
        <v>6</v>
      </c>
      <c r="AT418">
        <v>0.3</v>
      </c>
      <c r="AU418" t="s">
        <v>6</v>
      </c>
      <c r="AV418">
        <v>0</v>
      </c>
      <c r="AW418">
        <v>2</v>
      </c>
      <c r="AX418">
        <v>16688423</v>
      </c>
      <c r="AY418">
        <v>1</v>
      </c>
      <c r="AZ418">
        <v>0</v>
      </c>
      <c r="BA418">
        <v>388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CX418">
        <f>Y418*Source!I210</f>
        <v>0.6</v>
      </c>
      <c r="CY418">
        <f>AA418</f>
        <v>9.0399999999999991</v>
      </c>
      <c r="CZ418">
        <f>AE418</f>
        <v>9.0399999999999991</v>
      </c>
      <c r="DA418">
        <f>AI418</f>
        <v>1</v>
      </c>
      <c r="DB418">
        <v>0</v>
      </c>
    </row>
    <row r="419" spans="1:106" x14ac:dyDescent="0.2">
      <c r="A419">
        <f>ROW(Source!A210)</f>
        <v>210</v>
      </c>
      <c r="B419">
        <v>16687810</v>
      </c>
      <c r="C419">
        <v>16688409</v>
      </c>
      <c r="D419">
        <v>15191488</v>
      </c>
      <c r="E419">
        <v>1</v>
      </c>
      <c r="F419">
        <v>1</v>
      </c>
      <c r="G419">
        <v>1</v>
      </c>
      <c r="H419">
        <v>3</v>
      </c>
      <c r="I419" t="s">
        <v>602</v>
      </c>
      <c r="J419" t="s">
        <v>603</v>
      </c>
      <c r="K419" t="s">
        <v>604</v>
      </c>
      <c r="L419">
        <v>1348</v>
      </c>
      <c r="N419">
        <v>1009</v>
      </c>
      <c r="O419" t="s">
        <v>46</v>
      </c>
      <c r="P419" t="s">
        <v>46</v>
      </c>
      <c r="Q419">
        <v>1000</v>
      </c>
      <c r="W419">
        <v>0</v>
      </c>
      <c r="X419">
        <v>-1598896989</v>
      </c>
      <c r="Y419">
        <v>5.9999999999999995E-4</v>
      </c>
      <c r="AA419">
        <v>5000</v>
      </c>
      <c r="AB419">
        <v>0</v>
      </c>
      <c r="AC419">
        <v>0</v>
      </c>
      <c r="AD419">
        <v>0</v>
      </c>
      <c r="AE419">
        <v>5000</v>
      </c>
      <c r="AF419">
        <v>0</v>
      </c>
      <c r="AG419">
        <v>0</v>
      </c>
      <c r="AH419">
        <v>0</v>
      </c>
      <c r="AI419">
        <v>1</v>
      </c>
      <c r="AJ419">
        <v>1</v>
      </c>
      <c r="AK419">
        <v>1</v>
      </c>
      <c r="AL419">
        <v>1</v>
      </c>
      <c r="AN419">
        <v>0</v>
      </c>
      <c r="AO419">
        <v>1</v>
      </c>
      <c r="AP419">
        <v>1</v>
      </c>
      <c r="AQ419">
        <v>0</v>
      </c>
      <c r="AR419">
        <v>0</v>
      </c>
      <c r="AS419" t="s">
        <v>6</v>
      </c>
      <c r="AT419">
        <v>5.9999999999999995E-4</v>
      </c>
      <c r="AU419" t="s">
        <v>6</v>
      </c>
      <c r="AV419">
        <v>0</v>
      </c>
      <c r="AW419">
        <v>2</v>
      </c>
      <c r="AX419">
        <v>16688424</v>
      </c>
      <c r="AY419">
        <v>1</v>
      </c>
      <c r="AZ419">
        <v>0</v>
      </c>
      <c r="BA419">
        <v>389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CX419">
        <f>Y419*Source!I210</f>
        <v>1.1999999999999999E-3</v>
      </c>
      <c r="CY419">
        <f>AA419</f>
        <v>5000</v>
      </c>
      <c r="CZ419">
        <f>AE419</f>
        <v>5000</v>
      </c>
      <c r="DA419">
        <f>AI419</f>
        <v>1</v>
      </c>
      <c r="DB419">
        <v>0</v>
      </c>
    </row>
    <row r="420" spans="1:106" x14ac:dyDescent="0.2">
      <c r="A420">
        <f>ROW(Source!A210)</f>
        <v>210</v>
      </c>
      <c r="B420">
        <v>16687810</v>
      </c>
      <c r="C420">
        <v>16688409</v>
      </c>
      <c r="D420">
        <v>15220859</v>
      </c>
      <c r="E420">
        <v>1</v>
      </c>
      <c r="F420">
        <v>1</v>
      </c>
      <c r="G420">
        <v>1</v>
      </c>
      <c r="H420">
        <v>3</v>
      </c>
      <c r="I420" t="s">
        <v>370</v>
      </c>
      <c r="J420" t="s">
        <v>372</v>
      </c>
      <c r="K420" t="s">
        <v>371</v>
      </c>
      <c r="L420">
        <v>1354</v>
      </c>
      <c r="N420">
        <v>1010</v>
      </c>
      <c r="O420" t="s">
        <v>356</v>
      </c>
      <c r="P420" t="s">
        <v>356</v>
      </c>
      <c r="Q420">
        <v>1</v>
      </c>
      <c r="W420">
        <v>0</v>
      </c>
      <c r="X420">
        <v>-124255970</v>
      </c>
      <c r="Y420">
        <v>1</v>
      </c>
      <c r="AA420">
        <v>441.84</v>
      </c>
      <c r="AB420">
        <v>0</v>
      </c>
      <c r="AC420">
        <v>0</v>
      </c>
      <c r="AD420">
        <v>0</v>
      </c>
      <c r="AE420">
        <v>441.84</v>
      </c>
      <c r="AF420">
        <v>0</v>
      </c>
      <c r="AG420">
        <v>0</v>
      </c>
      <c r="AH420">
        <v>0</v>
      </c>
      <c r="AI420">
        <v>1</v>
      </c>
      <c r="AJ420">
        <v>1</v>
      </c>
      <c r="AK420">
        <v>1</v>
      </c>
      <c r="AL420">
        <v>1</v>
      </c>
      <c r="AN420">
        <v>0</v>
      </c>
      <c r="AO420">
        <v>0</v>
      </c>
      <c r="AP420">
        <v>0</v>
      </c>
      <c r="AQ420">
        <v>0</v>
      </c>
      <c r="AR420">
        <v>0</v>
      </c>
      <c r="AS420" t="s">
        <v>6</v>
      </c>
      <c r="AT420">
        <v>1</v>
      </c>
      <c r="AU420" t="s">
        <v>6</v>
      </c>
      <c r="AV420">
        <v>0</v>
      </c>
      <c r="AW420">
        <v>1</v>
      </c>
      <c r="AX420">
        <v>-1</v>
      </c>
      <c r="AY420">
        <v>0</v>
      </c>
      <c r="AZ420">
        <v>0</v>
      </c>
      <c r="BA420" t="s">
        <v>6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CX420">
        <f>Y420*Source!I210</f>
        <v>2</v>
      </c>
      <c r="CY420">
        <f>AA420</f>
        <v>441.84</v>
      </c>
      <c r="CZ420">
        <f>AE420</f>
        <v>441.84</v>
      </c>
      <c r="DA420">
        <f>AI420</f>
        <v>1</v>
      </c>
      <c r="DB420">
        <v>0</v>
      </c>
    </row>
    <row r="421" spans="1:106" x14ac:dyDescent="0.2">
      <c r="A421">
        <f>ROW(Source!A210)</f>
        <v>210</v>
      </c>
      <c r="B421">
        <v>16687810</v>
      </c>
      <c r="C421">
        <v>16688409</v>
      </c>
      <c r="D421">
        <v>15164559</v>
      </c>
      <c r="E421">
        <v>17</v>
      </c>
      <c r="F421">
        <v>1</v>
      </c>
      <c r="G421">
        <v>1</v>
      </c>
      <c r="H421">
        <v>3</v>
      </c>
      <c r="I421" t="s">
        <v>605</v>
      </c>
      <c r="J421" t="s">
        <v>6</v>
      </c>
      <c r="K421" t="s">
        <v>606</v>
      </c>
      <c r="L421">
        <v>1374</v>
      </c>
      <c r="N421">
        <v>1013</v>
      </c>
      <c r="O421" t="s">
        <v>607</v>
      </c>
      <c r="P421" t="s">
        <v>607</v>
      </c>
      <c r="Q421">
        <v>1</v>
      </c>
      <c r="W421">
        <v>0</v>
      </c>
      <c r="X421">
        <v>-1731369543</v>
      </c>
      <c r="Y421">
        <v>0.19</v>
      </c>
      <c r="AA421">
        <v>1</v>
      </c>
      <c r="AB421">
        <v>0</v>
      </c>
      <c r="AC421">
        <v>0</v>
      </c>
      <c r="AD421">
        <v>0</v>
      </c>
      <c r="AE421">
        <v>1</v>
      </c>
      <c r="AF421">
        <v>0</v>
      </c>
      <c r="AG421">
        <v>0</v>
      </c>
      <c r="AH421">
        <v>0</v>
      </c>
      <c r="AI421">
        <v>1</v>
      </c>
      <c r="AJ421">
        <v>1</v>
      </c>
      <c r="AK421">
        <v>1</v>
      </c>
      <c r="AL421">
        <v>1</v>
      </c>
      <c r="AN421">
        <v>0</v>
      </c>
      <c r="AO421">
        <v>1</v>
      </c>
      <c r="AP421">
        <v>1</v>
      </c>
      <c r="AQ421">
        <v>0</v>
      </c>
      <c r="AR421">
        <v>0</v>
      </c>
      <c r="AS421" t="s">
        <v>6</v>
      </c>
      <c r="AT421">
        <v>0.19</v>
      </c>
      <c r="AU421" t="s">
        <v>6</v>
      </c>
      <c r="AV421">
        <v>0</v>
      </c>
      <c r="AW421">
        <v>2</v>
      </c>
      <c r="AX421">
        <v>16688425</v>
      </c>
      <c r="AY421">
        <v>1</v>
      </c>
      <c r="AZ421">
        <v>0</v>
      </c>
      <c r="BA421">
        <v>390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CX421">
        <f>Y421*Source!I210</f>
        <v>0.38</v>
      </c>
      <c r="CY421">
        <f>AA421</f>
        <v>1</v>
      </c>
      <c r="CZ421">
        <f>AE421</f>
        <v>1</v>
      </c>
      <c r="DA421">
        <f>AI421</f>
        <v>1</v>
      </c>
      <c r="DB421">
        <v>0</v>
      </c>
    </row>
    <row r="422" spans="1:106" x14ac:dyDescent="0.2">
      <c r="A422">
        <f>ROW(Source!A211)</f>
        <v>211</v>
      </c>
      <c r="B422">
        <v>16687824</v>
      </c>
      <c r="C422">
        <v>16688409</v>
      </c>
      <c r="D422">
        <v>15442878</v>
      </c>
      <c r="E422">
        <v>1</v>
      </c>
      <c r="F422">
        <v>1</v>
      </c>
      <c r="G422">
        <v>1</v>
      </c>
      <c r="H422">
        <v>1</v>
      </c>
      <c r="I422" t="s">
        <v>591</v>
      </c>
      <c r="J422" t="s">
        <v>6</v>
      </c>
      <c r="K422" t="s">
        <v>592</v>
      </c>
      <c r="L422">
        <v>1191</v>
      </c>
      <c r="N422">
        <v>1013</v>
      </c>
      <c r="O422" t="s">
        <v>466</v>
      </c>
      <c r="P422" t="s">
        <v>466</v>
      </c>
      <c r="Q422">
        <v>1</v>
      </c>
      <c r="W422">
        <v>0</v>
      </c>
      <c r="X422">
        <v>-362667798</v>
      </c>
      <c r="Y422">
        <v>0.9</v>
      </c>
      <c r="AA422">
        <v>0</v>
      </c>
      <c r="AB422">
        <v>0</v>
      </c>
      <c r="AC422">
        <v>0</v>
      </c>
      <c r="AD422">
        <v>74.87</v>
      </c>
      <c r="AE422">
        <v>0</v>
      </c>
      <c r="AF422">
        <v>0</v>
      </c>
      <c r="AG422">
        <v>0</v>
      </c>
      <c r="AH422">
        <v>10.5</v>
      </c>
      <c r="AI422">
        <v>1</v>
      </c>
      <c r="AJ422">
        <v>1</v>
      </c>
      <c r="AK422">
        <v>1</v>
      </c>
      <c r="AL422">
        <v>7.13</v>
      </c>
      <c r="AN422">
        <v>0</v>
      </c>
      <c r="AO422">
        <v>1</v>
      </c>
      <c r="AP422">
        <v>1</v>
      </c>
      <c r="AQ422">
        <v>0</v>
      </c>
      <c r="AR422">
        <v>0</v>
      </c>
      <c r="AS422" t="s">
        <v>6</v>
      </c>
      <c r="AT422">
        <v>0.9</v>
      </c>
      <c r="AU422" t="s">
        <v>6</v>
      </c>
      <c r="AV422">
        <v>1</v>
      </c>
      <c r="AW422">
        <v>2</v>
      </c>
      <c r="AX422">
        <v>16688418</v>
      </c>
      <c r="AY422">
        <v>1</v>
      </c>
      <c r="AZ422">
        <v>0</v>
      </c>
      <c r="BA422">
        <v>391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CX422">
        <f>Y422*Source!I211</f>
        <v>1.8</v>
      </c>
      <c r="CY422">
        <f>AD422</f>
        <v>74.87</v>
      </c>
      <c r="CZ422">
        <f>AH422</f>
        <v>10.5</v>
      </c>
      <c r="DA422">
        <f>AL422</f>
        <v>7.13</v>
      </c>
      <c r="DB422">
        <v>0</v>
      </c>
    </row>
    <row r="423" spans="1:106" x14ac:dyDescent="0.2">
      <c r="A423">
        <f>ROW(Source!A211)</f>
        <v>211</v>
      </c>
      <c r="B423">
        <v>16687824</v>
      </c>
      <c r="C423">
        <v>16688409</v>
      </c>
      <c r="D423">
        <v>15430395</v>
      </c>
      <c r="E423">
        <v>1</v>
      </c>
      <c r="F423">
        <v>1</v>
      </c>
      <c r="G423">
        <v>1</v>
      </c>
      <c r="H423">
        <v>1</v>
      </c>
      <c r="I423" t="s">
        <v>467</v>
      </c>
      <c r="J423" t="s">
        <v>6</v>
      </c>
      <c r="K423" t="s">
        <v>468</v>
      </c>
      <c r="L423">
        <v>1191</v>
      </c>
      <c r="N423">
        <v>1013</v>
      </c>
      <c r="O423" t="s">
        <v>466</v>
      </c>
      <c r="P423" t="s">
        <v>466</v>
      </c>
      <c r="Q423">
        <v>1</v>
      </c>
      <c r="W423">
        <v>0</v>
      </c>
      <c r="X423">
        <v>-1417349443</v>
      </c>
      <c r="Y423">
        <v>0.2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1</v>
      </c>
      <c r="AJ423">
        <v>1</v>
      </c>
      <c r="AK423">
        <v>7.13</v>
      </c>
      <c r="AL423">
        <v>1</v>
      </c>
      <c r="AN423">
        <v>0</v>
      </c>
      <c r="AO423">
        <v>1</v>
      </c>
      <c r="AP423">
        <v>0</v>
      </c>
      <c r="AQ423">
        <v>0</v>
      </c>
      <c r="AR423">
        <v>0</v>
      </c>
      <c r="AS423" t="s">
        <v>6</v>
      </c>
      <c r="AT423">
        <v>0.2</v>
      </c>
      <c r="AU423" t="s">
        <v>6</v>
      </c>
      <c r="AV423">
        <v>2</v>
      </c>
      <c r="AW423">
        <v>2</v>
      </c>
      <c r="AX423">
        <v>16688419</v>
      </c>
      <c r="AY423">
        <v>1</v>
      </c>
      <c r="AZ423">
        <v>0</v>
      </c>
      <c r="BA423">
        <v>392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CX423">
        <f>Y423*Source!I211</f>
        <v>0.4</v>
      </c>
      <c r="CY423">
        <f>AD423</f>
        <v>0</v>
      </c>
      <c r="CZ423">
        <f>AH423</f>
        <v>0</v>
      </c>
      <c r="DA423">
        <f>AL423</f>
        <v>1</v>
      </c>
      <c r="DB423">
        <v>0</v>
      </c>
    </row>
    <row r="424" spans="1:106" x14ac:dyDescent="0.2">
      <c r="A424">
        <f>ROW(Source!A211)</f>
        <v>211</v>
      </c>
      <c r="B424">
        <v>16687824</v>
      </c>
      <c r="C424">
        <v>16688409</v>
      </c>
      <c r="D424">
        <v>15247680</v>
      </c>
      <c r="E424">
        <v>1</v>
      </c>
      <c r="F424">
        <v>1</v>
      </c>
      <c r="G424">
        <v>1</v>
      </c>
      <c r="H424">
        <v>2</v>
      </c>
      <c r="I424" t="s">
        <v>593</v>
      </c>
      <c r="J424" t="s">
        <v>594</v>
      </c>
      <c r="K424" t="s">
        <v>595</v>
      </c>
      <c r="L424">
        <v>1368</v>
      </c>
      <c r="N424">
        <v>1011</v>
      </c>
      <c r="O424" t="s">
        <v>472</v>
      </c>
      <c r="P424" t="s">
        <v>472</v>
      </c>
      <c r="Q424">
        <v>1</v>
      </c>
      <c r="W424">
        <v>0</v>
      </c>
      <c r="X424">
        <v>-1718674368</v>
      </c>
      <c r="Y424">
        <v>0.1</v>
      </c>
      <c r="AA424">
        <v>0</v>
      </c>
      <c r="AB424">
        <v>798.49</v>
      </c>
      <c r="AC424">
        <v>13.5</v>
      </c>
      <c r="AD424">
        <v>0</v>
      </c>
      <c r="AE424">
        <v>0</v>
      </c>
      <c r="AF424">
        <v>111.99</v>
      </c>
      <c r="AG424">
        <v>13.5</v>
      </c>
      <c r="AH424">
        <v>0</v>
      </c>
      <c r="AI424">
        <v>1</v>
      </c>
      <c r="AJ424">
        <v>7.13</v>
      </c>
      <c r="AK424">
        <v>1</v>
      </c>
      <c r="AL424">
        <v>1</v>
      </c>
      <c r="AN424">
        <v>0</v>
      </c>
      <c r="AO424">
        <v>1</v>
      </c>
      <c r="AP424">
        <v>1</v>
      </c>
      <c r="AQ424">
        <v>0</v>
      </c>
      <c r="AR424">
        <v>0</v>
      </c>
      <c r="AS424" t="s">
        <v>6</v>
      </c>
      <c r="AT424">
        <v>0.1</v>
      </c>
      <c r="AU424" t="s">
        <v>6</v>
      </c>
      <c r="AV424">
        <v>0</v>
      </c>
      <c r="AW424">
        <v>2</v>
      </c>
      <c r="AX424">
        <v>16688420</v>
      </c>
      <c r="AY424">
        <v>1</v>
      </c>
      <c r="AZ424">
        <v>0</v>
      </c>
      <c r="BA424">
        <v>393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CX424">
        <f>Y424*Source!I211</f>
        <v>0.2</v>
      </c>
      <c r="CY424">
        <f>AB424</f>
        <v>798.49</v>
      </c>
      <c r="CZ424">
        <f>AF424</f>
        <v>111.99</v>
      </c>
      <c r="DA424">
        <f>AJ424</f>
        <v>7.13</v>
      </c>
      <c r="DB424">
        <v>0</v>
      </c>
    </row>
    <row r="425" spans="1:106" x14ac:dyDescent="0.2">
      <c r="A425">
        <f>ROW(Source!A211)</f>
        <v>211</v>
      </c>
      <c r="B425">
        <v>16687824</v>
      </c>
      <c r="C425">
        <v>16688409</v>
      </c>
      <c r="D425">
        <v>15249073</v>
      </c>
      <c r="E425">
        <v>1</v>
      </c>
      <c r="F425">
        <v>1</v>
      </c>
      <c r="G425">
        <v>1</v>
      </c>
      <c r="H425">
        <v>2</v>
      </c>
      <c r="I425" t="s">
        <v>482</v>
      </c>
      <c r="J425" t="s">
        <v>483</v>
      </c>
      <c r="K425" t="s">
        <v>484</v>
      </c>
      <c r="L425">
        <v>1368</v>
      </c>
      <c r="N425">
        <v>1011</v>
      </c>
      <c r="O425" t="s">
        <v>472</v>
      </c>
      <c r="P425" t="s">
        <v>472</v>
      </c>
      <c r="Q425">
        <v>1</v>
      </c>
      <c r="W425">
        <v>0</v>
      </c>
      <c r="X425">
        <v>1372534845</v>
      </c>
      <c r="Y425">
        <v>0.1</v>
      </c>
      <c r="AA425">
        <v>0</v>
      </c>
      <c r="AB425">
        <v>468.51</v>
      </c>
      <c r="AC425">
        <v>11.6</v>
      </c>
      <c r="AD425">
        <v>0</v>
      </c>
      <c r="AE425">
        <v>0</v>
      </c>
      <c r="AF425">
        <v>65.709999999999994</v>
      </c>
      <c r="AG425">
        <v>11.6</v>
      </c>
      <c r="AH425">
        <v>0</v>
      </c>
      <c r="AI425">
        <v>1</v>
      </c>
      <c r="AJ425">
        <v>7.13</v>
      </c>
      <c r="AK425">
        <v>1</v>
      </c>
      <c r="AL425">
        <v>1</v>
      </c>
      <c r="AN425">
        <v>0</v>
      </c>
      <c r="AO425">
        <v>1</v>
      </c>
      <c r="AP425">
        <v>1</v>
      </c>
      <c r="AQ425">
        <v>0</v>
      </c>
      <c r="AR425">
        <v>0</v>
      </c>
      <c r="AS425" t="s">
        <v>6</v>
      </c>
      <c r="AT425">
        <v>0.1</v>
      </c>
      <c r="AU425" t="s">
        <v>6</v>
      </c>
      <c r="AV425">
        <v>0</v>
      </c>
      <c r="AW425">
        <v>2</v>
      </c>
      <c r="AX425">
        <v>16688421</v>
      </c>
      <c r="AY425">
        <v>1</v>
      </c>
      <c r="AZ425">
        <v>0</v>
      </c>
      <c r="BA425">
        <v>394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CX425">
        <f>Y425*Source!I211</f>
        <v>0.2</v>
      </c>
      <c r="CY425">
        <f>AB425</f>
        <v>468.51</v>
      </c>
      <c r="CZ425">
        <f>AF425</f>
        <v>65.709999999999994</v>
      </c>
      <c r="DA425">
        <f>AJ425</f>
        <v>7.13</v>
      </c>
      <c r="DB425">
        <v>0</v>
      </c>
    </row>
    <row r="426" spans="1:106" x14ac:dyDescent="0.2">
      <c r="A426">
        <f>ROW(Source!A211)</f>
        <v>211</v>
      </c>
      <c r="B426">
        <v>16687824</v>
      </c>
      <c r="C426">
        <v>16688409</v>
      </c>
      <c r="D426">
        <v>15167588</v>
      </c>
      <c r="E426">
        <v>1</v>
      </c>
      <c r="F426">
        <v>1</v>
      </c>
      <c r="G426">
        <v>1</v>
      </c>
      <c r="H426">
        <v>3</v>
      </c>
      <c r="I426" t="s">
        <v>596</v>
      </c>
      <c r="J426" t="s">
        <v>597</v>
      </c>
      <c r="K426" t="s">
        <v>598</v>
      </c>
      <c r="L426">
        <v>1346</v>
      </c>
      <c r="N426">
        <v>1009</v>
      </c>
      <c r="O426" t="s">
        <v>51</v>
      </c>
      <c r="P426" t="s">
        <v>51</v>
      </c>
      <c r="Q426">
        <v>1</v>
      </c>
      <c r="W426">
        <v>0</v>
      </c>
      <c r="X426">
        <v>-1088866022</v>
      </c>
      <c r="Y426">
        <v>0.01</v>
      </c>
      <c r="AA426">
        <v>216.75</v>
      </c>
      <c r="AB426">
        <v>0</v>
      </c>
      <c r="AC426">
        <v>0</v>
      </c>
      <c r="AD426">
        <v>0</v>
      </c>
      <c r="AE426">
        <v>30.4</v>
      </c>
      <c r="AF426">
        <v>0</v>
      </c>
      <c r="AG426">
        <v>0</v>
      </c>
      <c r="AH426">
        <v>0</v>
      </c>
      <c r="AI426">
        <v>7.13</v>
      </c>
      <c r="AJ426">
        <v>1</v>
      </c>
      <c r="AK426">
        <v>1</v>
      </c>
      <c r="AL426">
        <v>1</v>
      </c>
      <c r="AN426">
        <v>0</v>
      </c>
      <c r="AO426">
        <v>1</v>
      </c>
      <c r="AP426">
        <v>1</v>
      </c>
      <c r="AQ426">
        <v>0</v>
      </c>
      <c r="AR426">
        <v>0</v>
      </c>
      <c r="AS426" t="s">
        <v>6</v>
      </c>
      <c r="AT426">
        <v>0.01</v>
      </c>
      <c r="AU426" t="s">
        <v>6</v>
      </c>
      <c r="AV426">
        <v>0</v>
      </c>
      <c r="AW426">
        <v>2</v>
      </c>
      <c r="AX426">
        <v>16688422</v>
      </c>
      <c r="AY426">
        <v>1</v>
      </c>
      <c r="AZ426">
        <v>0</v>
      </c>
      <c r="BA426">
        <v>395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CX426">
        <f>Y426*Source!I211</f>
        <v>0.02</v>
      </c>
      <c r="CY426">
        <f>AA426</f>
        <v>216.75</v>
      </c>
      <c r="CZ426">
        <f>AE426</f>
        <v>30.4</v>
      </c>
      <c r="DA426">
        <f>AI426</f>
        <v>7.13</v>
      </c>
      <c r="DB426">
        <v>0</v>
      </c>
    </row>
    <row r="427" spans="1:106" x14ac:dyDescent="0.2">
      <c r="A427">
        <f>ROW(Source!A211)</f>
        <v>211</v>
      </c>
      <c r="B427">
        <v>16687824</v>
      </c>
      <c r="C427">
        <v>16688409</v>
      </c>
      <c r="D427">
        <v>15169942</v>
      </c>
      <c r="E427">
        <v>1</v>
      </c>
      <c r="F427">
        <v>1</v>
      </c>
      <c r="G427">
        <v>1</v>
      </c>
      <c r="H427">
        <v>3</v>
      </c>
      <c r="I427" t="s">
        <v>599</v>
      </c>
      <c r="J427" t="s">
        <v>600</v>
      </c>
      <c r="K427" t="s">
        <v>601</v>
      </c>
      <c r="L427">
        <v>1346</v>
      </c>
      <c r="N427">
        <v>1009</v>
      </c>
      <c r="O427" t="s">
        <v>51</v>
      </c>
      <c r="P427" t="s">
        <v>51</v>
      </c>
      <c r="Q427">
        <v>1</v>
      </c>
      <c r="W427">
        <v>0</v>
      </c>
      <c r="X427">
        <v>103900845</v>
      </c>
      <c r="Y427">
        <v>0.3</v>
      </c>
      <c r="AA427">
        <v>64.459999999999994</v>
      </c>
      <c r="AB427">
        <v>0</v>
      </c>
      <c r="AC427">
        <v>0</v>
      </c>
      <c r="AD427">
        <v>0</v>
      </c>
      <c r="AE427">
        <v>9.0399999999999991</v>
      </c>
      <c r="AF427">
        <v>0</v>
      </c>
      <c r="AG427">
        <v>0</v>
      </c>
      <c r="AH427">
        <v>0</v>
      </c>
      <c r="AI427">
        <v>7.13</v>
      </c>
      <c r="AJ427">
        <v>1</v>
      </c>
      <c r="AK427">
        <v>1</v>
      </c>
      <c r="AL427">
        <v>1</v>
      </c>
      <c r="AN427">
        <v>0</v>
      </c>
      <c r="AO427">
        <v>1</v>
      </c>
      <c r="AP427">
        <v>1</v>
      </c>
      <c r="AQ427">
        <v>0</v>
      </c>
      <c r="AR427">
        <v>0</v>
      </c>
      <c r="AS427" t="s">
        <v>6</v>
      </c>
      <c r="AT427">
        <v>0.3</v>
      </c>
      <c r="AU427" t="s">
        <v>6</v>
      </c>
      <c r="AV427">
        <v>0</v>
      </c>
      <c r="AW427">
        <v>2</v>
      </c>
      <c r="AX427">
        <v>16688423</v>
      </c>
      <c r="AY427">
        <v>1</v>
      </c>
      <c r="AZ427">
        <v>0</v>
      </c>
      <c r="BA427">
        <v>396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CX427">
        <f>Y427*Source!I211</f>
        <v>0.6</v>
      </c>
      <c r="CY427">
        <f>AA427</f>
        <v>64.459999999999994</v>
      </c>
      <c r="CZ427">
        <f>AE427</f>
        <v>9.0399999999999991</v>
      </c>
      <c r="DA427">
        <f>AI427</f>
        <v>7.13</v>
      </c>
      <c r="DB427">
        <v>0</v>
      </c>
    </row>
    <row r="428" spans="1:106" x14ac:dyDescent="0.2">
      <c r="A428">
        <f>ROW(Source!A211)</f>
        <v>211</v>
      </c>
      <c r="B428">
        <v>16687824</v>
      </c>
      <c r="C428">
        <v>16688409</v>
      </c>
      <c r="D428">
        <v>15191488</v>
      </c>
      <c r="E428">
        <v>1</v>
      </c>
      <c r="F428">
        <v>1</v>
      </c>
      <c r="G428">
        <v>1</v>
      </c>
      <c r="H428">
        <v>3</v>
      </c>
      <c r="I428" t="s">
        <v>602</v>
      </c>
      <c r="J428" t="s">
        <v>603</v>
      </c>
      <c r="K428" t="s">
        <v>604</v>
      </c>
      <c r="L428">
        <v>1348</v>
      </c>
      <c r="N428">
        <v>1009</v>
      </c>
      <c r="O428" t="s">
        <v>46</v>
      </c>
      <c r="P428" t="s">
        <v>46</v>
      </c>
      <c r="Q428">
        <v>1000</v>
      </c>
      <c r="W428">
        <v>0</v>
      </c>
      <c r="X428">
        <v>-1598896989</v>
      </c>
      <c r="Y428">
        <v>5.9999999999999995E-4</v>
      </c>
      <c r="AA428">
        <v>35650</v>
      </c>
      <c r="AB428">
        <v>0</v>
      </c>
      <c r="AC428">
        <v>0</v>
      </c>
      <c r="AD428">
        <v>0</v>
      </c>
      <c r="AE428">
        <v>5000</v>
      </c>
      <c r="AF428">
        <v>0</v>
      </c>
      <c r="AG428">
        <v>0</v>
      </c>
      <c r="AH428">
        <v>0</v>
      </c>
      <c r="AI428">
        <v>7.13</v>
      </c>
      <c r="AJ428">
        <v>1</v>
      </c>
      <c r="AK428">
        <v>1</v>
      </c>
      <c r="AL428">
        <v>1</v>
      </c>
      <c r="AN428">
        <v>0</v>
      </c>
      <c r="AO428">
        <v>1</v>
      </c>
      <c r="AP428">
        <v>1</v>
      </c>
      <c r="AQ428">
        <v>0</v>
      </c>
      <c r="AR428">
        <v>0</v>
      </c>
      <c r="AS428" t="s">
        <v>6</v>
      </c>
      <c r="AT428">
        <v>5.9999999999999995E-4</v>
      </c>
      <c r="AU428" t="s">
        <v>6</v>
      </c>
      <c r="AV428">
        <v>0</v>
      </c>
      <c r="AW428">
        <v>2</v>
      </c>
      <c r="AX428">
        <v>16688424</v>
      </c>
      <c r="AY428">
        <v>1</v>
      </c>
      <c r="AZ428">
        <v>0</v>
      </c>
      <c r="BA428">
        <v>397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CX428">
        <f>Y428*Source!I211</f>
        <v>1.1999999999999999E-3</v>
      </c>
      <c r="CY428">
        <f>AA428</f>
        <v>35650</v>
      </c>
      <c r="CZ428">
        <f>AE428</f>
        <v>5000</v>
      </c>
      <c r="DA428">
        <f>AI428</f>
        <v>7.13</v>
      </c>
      <c r="DB428">
        <v>0</v>
      </c>
    </row>
    <row r="429" spans="1:106" x14ac:dyDescent="0.2">
      <c r="A429">
        <f>ROW(Source!A211)</f>
        <v>211</v>
      </c>
      <c r="B429">
        <v>16687824</v>
      </c>
      <c r="C429">
        <v>16688409</v>
      </c>
      <c r="D429">
        <v>15220859</v>
      </c>
      <c r="E429">
        <v>1</v>
      </c>
      <c r="F429">
        <v>1</v>
      </c>
      <c r="G429">
        <v>1</v>
      </c>
      <c r="H429">
        <v>3</v>
      </c>
      <c r="I429" t="s">
        <v>370</v>
      </c>
      <c r="J429" t="s">
        <v>372</v>
      </c>
      <c r="K429" t="s">
        <v>371</v>
      </c>
      <c r="L429">
        <v>1354</v>
      </c>
      <c r="N429">
        <v>1010</v>
      </c>
      <c r="O429" t="s">
        <v>356</v>
      </c>
      <c r="P429" t="s">
        <v>356</v>
      </c>
      <c r="Q429">
        <v>1</v>
      </c>
      <c r="W429">
        <v>0</v>
      </c>
      <c r="X429">
        <v>-124255970</v>
      </c>
      <c r="Y429">
        <v>1</v>
      </c>
      <c r="AA429">
        <v>3150.32</v>
      </c>
      <c r="AB429">
        <v>0</v>
      </c>
      <c r="AC429">
        <v>0</v>
      </c>
      <c r="AD429">
        <v>0</v>
      </c>
      <c r="AE429">
        <v>441.84</v>
      </c>
      <c r="AF429">
        <v>0</v>
      </c>
      <c r="AG429">
        <v>0</v>
      </c>
      <c r="AH429">
        <v>0</v>
      </c>
      <c r="AI429">
        <v>7.13</v>
      </c>
      <c r="AJ429">
        <v>1</v>
      </c>
      <c r="AK429">
        <v>1</v>
      </c>
      <c r="AL429">
        <v>1</v>
      </c>
      <c r="AN429">
        <v>0</v>
      </c>
      <c r="AO429">
        <v>0</v>
      </c>
      <c r="AP429">
        <v>0</v>
      </c>
      <c r="AQ429">
        <v>0</v>
      </c>
      <c r="AR429">
        <v>0</v>
      </c>
      <c r="AS429" t="s">
        <v>6</v>
      </c>
      <c r="AT429">
        <v>1</v>
      </c>
      <c r="AU429" t="s">
        <v>6</v>
      </c>
      <c r="AV429">
        <v>0</v>
      </c>
      <c r="AW429">
        <v>1</v>
      </c>
      <c r="AX429">
        <v>-1</v>
      </c>
      <c r="AY429">
        <v>0</v>
      </c>
      <c r="AZ429">
        <v>0</v>
      </c>
      <c r="BA429" t="s">
        <v>6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CX429">
        <f>Y429*Source!I211</f>
        <v>2</v>
      </c>
      <c r="CY429">
        <f>AA429</f>
        <v>3150.32</v>
      </c>
      <c r="CZ429">
        <f>AE429</f>
        <v>441.84</v>
      </c>
      <c r="DA429">
        <f>AI429</f>
        <v>7.13</v>
      </c>
      <c r="DB429">
        <v>0</v>
      </c>
    </row>
    <row r="430" spans="1:106" x14ac:dyDescent="0.2">
      <c r="A430">
        <f>ROW(Source!A211)</f>
        <v>211</v>
      </c>
      <c r="B430">
        <v>16687824</v>
      </c>
      <c r="C430">
        <v>16688409</v>
      </c>
      <c r="D430">
        <v>15164559</v>
      </c>
      <c r="E430">
        <v>17</v>
      </c>
      <c r="F430">
        <v>1</v>
      </c>
      <c r="G430">
        <v>1</v>
      </c>
      <c r="H430">
        <v>3</v>
      </c>
      <c r="I430" t="s">
        <v>605</v>
      </c>
      <c r="J430" t="s">
        <v>6</v>
      </c>
      <c r="K430" t="s">
        <v>606</v>
      </c>
      <c r="L430">
        <v>1374</v>
      </c>
      <c r="N430">
        <v>1013</v>
      </c>
      <c r="O430" t="s">
        <v>607</v>
      </c>
      <c r="P430" t="s">
        <v>607</v>
      </c>
      <c r="Q430">
        <v>1</v>
      </c>
      <c r="W430">
        <v>0</v>
      </c>
      <c r="X430">
        <v>-1731369543</v>
      </c>
      <c r="Y430">
        <v>0.19</v>
      </c>
      <c r="AA430">
        <v>1</v>
      </c>
      <c r="AB430">
        <v>0</v>
      </c>
      <c r="AC430">
        <v>0</v>
      </c>
      <c r="AD430">
        <v>0</v>
      </c>
      <c r="AE430">
        <v>1</v>
      </c>
      <c r="AF430">
        <v>0</v>
      </c>
      <c r="AG430">
        <v>0</v>
      </c>
      <c r="AH430">
        <v>0</v>
      </c>
      <c r="AI430">
        <v>1</v>
      </c>
      <c r="AJ430">
        <v>1</v>
      </c>
      <c r="AK430">
        <v>1</v>
      </c>
      <c r="AL430">
        <v>1</v>
      </c>
      <c r="AN430">
        <v>0</v>
      </c>
      <c r="AO430">
        <v>1</v>
      </c>
      <c r="AP430">
        <v>1</v>
      </c>
      <c r="AQ430">
        <v>0</v>
      </c>
      <c r="AR430">
        <v>0</v>
      </c>
      <c r="AS430" t="s">
        <v>6</v>
      </c>
      <c r="AT430">
        <v>0.19</v>
      </c>
      <c r="AU430" t="s">
        <v>6</v>
      </c>
      <c r="AV430">
        <v>0</v>
      </c>
      <c r="AW430">
        <v>2</v>
      </c>
      <c r="AX430">
        <v>16688425</v>
      </c>
      <c r="AY430">
        <v>1</v>
      </c>
      <c r="AZ430">
        <v>0</v>
      </c>
      <c r="BA430">
        <v>398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CX430">
        <f>Y430*Source!I211</f>
        <v>0.38</v>
      </c>
      <c r="CY430">
        <f>AA430</f>
        <v>1</v>
      </c>
      <c r="CZ430">
        <f>AE430</f>
        <v>1</v>
      </c>
      <c r="DA430">
        <f>AI430</f>
        <v>1</v>
      </c>
      <c r="DB430">
        <v>0</v>
      </c>
    </row>
    <row r="431" spans="1:106" x14ac:dyDescent="0.2">
      <c r="A431">
        <f>ROW(Source!A252)</f>
        <v>252</v>
      </c>
      <c r="B431">
        <v>16687810</v>
      </c>
      <c r="C431">
        <v>16688489</v>
      </c>
      <c r="D431">
        <v>15433629</v>
      </c>
      <c r="E431">
        <v>1</v>
      </c>
      <c r="F431">
        <v>1</v>
      </c>
      <c r="G431">
        <v>1</v>
      </c>
      <c r="H431">
        <v>1</v>
      </c>
      <c r="I431" t="s">
        <v>645</v>
      </c>
      <c r="J431" t="s">
        <v>6</v>
      </c>
      <c r="K431" t="s">
        <v>646</v>
      </c>
      <c r="L431">
        <v>1191</v>
      </c>
      <c r="N431">
        <v>1013</v>
      </c>
      <c r="O431" t="s">
        <v>466</v>
      </c>
      <c r="P431" t="s">
        <v>466</v>
      </c>
      <c r="Q431">
        <v>1</v>
      </c>
      <c r="W431">
        <v>0</v>
      </c>
      <c r="X431">
        <v>-576067263</v>
      </c>
      <c r="Y431">
        <v>1.03</v>
      </c>
      <c r="AA431">
        <v>0</v>
      </c>
      <c r="AB431">
        <v>0</v>
      </c>
      <c r="AC431">
        <v>0</v>
      </c>
      <c r="AD431">
        <v>7.19</v>
      </c>
      <c r="AE431">
        <v>0</v>
      </c>
      <c r="AF431">
        <v>0</v>
      </c>
      <c r="AG431">
        <v>0</v>
      </c>
      <c r="AH431">
        <v>7.19</v>
      </c>
      <c r="AI431">
        <v>1</v>
      </c>
      <c r="AJ431">
        <v>1</v>
      </c>
      <c r="AK431">
        <v>1</v>
      </c>
      <c r="AL431">
        <v>1</v>
      </c>
      <c r="AN431">
        <v>0</v>
      </c>
      <c r="AO431">
        <v>1</v>
      </c>
      <c r="AP431">
        <v>0</v>
      </c>
      <c r="AQ431">
        <v>0</v>
      </c>
      <c r="AR431">
        <v>0</v>
      </c>
      <c r="AS431" t="s">
        <v>6</v>
      </c>
      <c r="AT431">
        <v>1.03</v>
      </c>
      <c r="AU431" t="s">
        <v>6</v>
      </c>
      <c r="AV431">
        <v>1</v>
      </c>
      <c r="AW431">
        <v>2</v>
      </c>
      <c r="AX431">
        <v>16688490</v>
      </c>
      <c r="AY431">
        <v>1</v>
      </c>
      <c r="AZ431">
        <v>0</v>
      </c>
      <c r="BA431">
        <v>399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CX431">
        <f>Y431*Source!I252</f>
        <v>17.396700000000003</v>
      </c>
      <c r="CY431">
        <f>AD431</f>
        <v>7.19</v>
      </c>
      <c r="CZ431">
        <f>AH431</f>
        <v>7.19</v>
      </c>
      <c r="DA431">
        <f>AL431</f>
        <v>1</v>
      </c>
      <c r="DB431">
        <v>0</v>
      </c>
    </row>
    <row r="432" spans="1:106" x14ac:dyDescent="0.2">
      <c r="A432">
        <f>ROW(Source!A252)</f>
        <v>252</v>
      </c>
      <c r="B432">
        <v>16687810</v>
      </c>
      <c r="C432">
        <v>16688489</v>
      </c>
      <c r="D432">
        <v>15170984</v>
      </c>
      <c r="E432">
        <v>1</v>
      </c>
      <c r="F432">
        <v>1</v>
      </c>
      <c r="G432">
        <v>1</v>
      </c>
      <c r="H432">
        <v>3</v>
      </c>
      <c r="I432" t="s">
        <v>647</v>
      </c>
      <c r="J432" t="s">
        <v>648</v>
      </c>
      <c r="K432" t="s">
        <v>649</v>
      </c>
      <c r="L432">
        <v>1355</v>
      </c>
      <c r="N432">
        <v>1010</v>
      </c>
      <c r="O432" t="s">
        <v>573</v>
      </c>
      <c r="P432" t="s">
        <v>573</v>
      </c>
      <c r="Q432">
        <v>100</v>
      </c>
      <c r="W432">
        <v>0</v>
      </c>
      <c r="X432">
        <v>1092967459</v>
      </c>
      <c r="Y432">
        <v>0.2</v>
      </c>
      <c r="AA432">
        <v>82</v>
      </c>
      <c r="AB432">
        <v>0</v>
      </c>
      <c r="AC432">
        <v>0</v>
      </c>
      <c r="AD432">
        <v>0</v>
      </c>
      <c r="AE432">
        <v>82</v>
      </c>
      <c r="AF432">
        <v>0</v>
      </c>
      <c r="AG432">
        <v>0</v>
      </c>
      <c r="AH432">
        <v>0</v>
      </c>
      <c r="AI432">
        <v>1</v>
      </c>
      <c r="AJ432">
        <v>1</v>
      </c>
      <c r="AK432">
        <v>1</v>
      </c>
      <c r="AL432">
        <v>1</v>
      </c>
      <c r="AN432">
        <v>0</v>
      </c>
      <c r="AO432">
        <v>1</v>
      </c>
      <c r="AP432">
        <v>0</v>
      </c>
      <c r="AQ432">
        <v>0</v>
      </c>
      <c r="AR432">
        <v>0</v>
      </c>
      <c r="AS432" t="s">
        <v>6</v>
      </c>
      <c r="AT432">
        <v>0.2</v>
      </c>
      <c r="AU432" t="s">
        <v>6</v>
      </c>
      <c r="AV432">
        <v>0</v>
      </c>
      <c r="AW432">
        <v>2</v>
      </c>
      <c r="AX432">
        <v>16688491</v>
      </c>
      <c r="AY432">
        <v>1</v>
      </c>
      <c r="AZ432">
        <v>0</v>
      </c>
      <c r="BA432">
        <v>400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CX432">
        <f>Y432*Source!I252</f>
        <v>3.3780000000000001</v>
      </c>
      <c r="CY432">
        <f>AA432</f>
        <v>82</v>
      </c>
      <c r="CZ432">
        <f>AE432</f>
        <v>82</v>
      </c>
      <c r="DA432">
        <f>AI432</f>
        <v>1</v>
      </c>
      <c r="DB432">
        <v>0</v>
      </c>
    </row>
    <row r="433" spans="1:106" x14ac:dyDescent="0.2">
      <c r="A433">
        <f>ROW(Source!A253)</f>
        <v>253</v>
      </c>
      <c r="B433">
        <v>16687824</v>
      </c>
      <c r="C433">
        <v>16688489</v>
      </c>
      <c r="D433">
        <v>15433629</v>
      </c>
      <c r="E433">
        <v>1</v>
      </c>
      <c r="F433">
        <v>1</v>
      </c>
      <c r="G433">
        <v>1</v>
      </c>
      <c r="H433">
        <v>1</v>
      </c>
      <c r="I433" t="s">
        <v>645</v>
      </c>
      <c r="J433" t="s">
        <v>6</v>
      </c>
      <c r="K433" t="s">
        <v>646</v>
      </c>
      <c r="L433">
        <v>1191</v>
      </c>
      <c r="N433">
        <v>1013</v>
      </c>
      <c r="O433" t="s">
        <v>466</v>
      </c>
      <c r="P433" t="s">
        <v>466</v>
      </c>
      <c r="Q433">
        <v>1</v>
      </c>
      <c r="W433">
        <v>0</v>
      </c>
      <c r="X433">
        <v>-576067263</v>
      </c>
      <c r="Y433">
        <v>1.03</v>
      </c>
      <c r="AA433">
        <v>0</v>
      </c>
      <c r="AB433">
        <v>0</v>
      </c>
      <c r="AC433">
        <v>0</v>
      </c>
      <c r="AD433">
        <v>51.26</v>
      </c>
      <c r="AE433">
        <v>0</v>
      </c>
      <c r="AF433">
        <v>0</v>
      </c>
      <c r="AG433">
        <v>0</v>
      </c>
      <c r="AH433">
        <v>7.19</v>
      </c>
      <c r="AI433">
        <v>1</v>
      </c>
      <c r="AJ433">
        <v>1</v>
      </c>
      <c r="AK433">
        <v>1</v>
      </c>
      <c r="AL433">
        <v>7.13</v>
      </c>
      <c r="AN433">
        <v>0</v>
      </c>
      <c r="AO433">
        <v>1</v>
      </c>
      <c r="AP433">
        <v>0</v>
      </c>
      <c r="AQ433">
        <v>0</v>
      </c>
      <c r="AR433">
        <v>0</v>
      </c>
      <c r="AS433" t="s">
        <v>6</v>
      </c>
      <c r="AT433">
        <v>1.03</v>
      </c>
      <c r="AU433" t="s">
        <v>6</v>
      </c>
      <c r="AV433">
        <v>1</v>
      </c>
      <c r="AW433">
        <v>2</v>
      </c>
      <c r="AX433">
        <v>16688490</v>
      </c>
      <c r="AY433">
        <v>1</v>
      </c>
      <c r="AZ433">
        <v>0</v>
      </c>
      <c r="BA433">
        <v>401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CX433">
        <f>Y433*Source!I253</f>
        <v>17.396700000000003</v>
      </c>
      <c r="CY433">
        <f>AD433</f>
        <v>51.26</v>
      </c>
      <c r="CZ433">
        <f>AH433</f>
        <v>7.19</v>
      </c>
      <c r="DA433">
        <f>AL433</f>
        <v>7.13</v>
      </c>
      <c r="DB433">
        <v>0</v>
      </c>
    </row>
    <row r="434" spans="1:106" x14ac:dyDescent="0.2">
      <c r="A434">
        <f>ROW(Source!A253)</f>
        <v>253</v>
      </c>
      <c r="B434">
        <v>16687824</v>
      </c>
      <c r="C434">
        <v>16688489</v>
      </c>
      <c r="D434">
        <v>15170984</v>
      </c>
      <c r="E434">
        <v>1</v>
      </c>
      <c r="F434">
        <v>1</v>
      </c>
      <c r="G434">
        <v>1</v>
      </c>
      <c r="H434">
        <v>3</v>
      </c>
      <c r="I434" t="s">
        <v>647</v>
      </c>
      <c r="J434" t="s">
        <v>648</v>
      </c>
      <c r="K434" t="s">
        <v>649</v>
      </c>
      <c r="L434">
        <v>1355</v>
      </c>
      <c r="N434">
        <v>1010</v>
      </c>
      <c r="O434" t="s">
        <v>573</v>
      </c>
      <c r="P434" t="s">
        <v>573</v>
      </c>
      <c r="Q434">
        <v>100</v>
      </c>
      <c r="W434">
        <v>0</v>
      </c>
      <c r="X434">
        <v>1092967459</v>
      </c>
      <c r="Y434">
        <v>0.2</v>
      </c>
      <c r="AA434">
        <v>584.66</v>
      </c>
      <c r="AB434">
        <v>0</v>
      </c>
      <c r="AC434">
        <v>0</v>
      </c>
      <c r="AD434">
        <v>0</v>
      </c>
      <c r="AE434">
        <v>82</v>
      </c>
      <c r="AF434">
        <v>0</v>
      </c>
      <c r="AG434">
        <v>0</v>
      </c>
      <c r="AH434">
        <v>0</v>
      </c>
      <c r="AI434">
        <v>7.13</v>
      </c>
      <c r="AJ434">
        <v>1</v>
      </c>
      <c r="AK434">
        <v>1</v>
      </c>
      <c r="AL434">
        <v>1</v>
      </c>
      <c r="AN434">
        <v>0</v>
      </c>
      <c r="AO434">
        <v>1</v>
      </c>
      <c r="AP434">
        <v>0</v>
      </c>
      <c r="AQ434">
        <v>0</v>
      </c>
      <c r="AR434">
        <v>0</v>
      </c>
      <c r="AS434" t="s">
        <v>6</v>
      </c>
      <c r="AT434">
        <v>0.2</v>
      </c>
      <c r="AU434" t="s">
        <v>6</v>
      </c>
      <c r="AV434">
        <v>0</v>
      </c>
      <c r="AW434">
        <v>2</v>
      </c>
      <c r="AX434">
        <v>16688491</v>
      </c>
      <c r="AY434">
        <v>1</v>
      </c>
      <c r="AZ434">
        <v>0</v>
      </c>
      <c r="BA434">
        <v>402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CX434">
        <f>Y434*Source!I253</f>
        <v>3.3780000000000001</v>
      </c>
      <c r="CY434">
        <f>AA434</f>
        <v>584.66</v>
      </c>
      <c r="CZ434">
        <f>AE434</f>
        <v>82</v>
      </c>
      <c r="DA434">
        <f>AI434</f>
        <v>7.13</v>
      </c>
      <c r="DB434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02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ROW(Source!A28)</f>
        <v>28</v>
      </c>
      <c r="B1">
        <v>16687913</v>
      </c>
      <c r="C1">
        <v>16687912</v>
      </c>
      <c r="D1">
        <v>15433667</v>
      </c>
      <c r="E1">
        <v>1</v>
      </c>
      <c r="F1">
        <v>1</v>
      </c>
      <c r="G1">
        <v>1</v>
      </c>
      <c r="H1">
        <v>1</v>
      </c>
      <c r="I1" t="s">
        <v>464</v>
      </c>
      <c r="J1" t="s">
        <v>6</v>
      </c>
      <c r="K1" t="s">
        <v>465</v>
      </c>
      <c r="L1">
        <v>1191</v>
      </c>
      <c r="N1">
        <v>1013</v>
      </c>
      <c r="O1" t="s">
        <v>466</v>
      </c>
      <c r="P1" t="s">
        <v>466</v>
      </c>
      <c r="Q1">
        <v>1</v>
      </c>
      <c r="X1">
        <v>188.54</v>
      </c>
      <c r="Y1">
        <v>0</v>
      </c>
      <c r="Z1">
        <v>0</v>
      </c>
      <c r="AA1">
        <v>0</v>
      </c>
      <c r="AB1">
        <v>8.09</v>
      </c>
      <c r="AC1">
        <v>0</v>
      </c>
      <c r="AD1">
        <v>1</v>
      </c>
      <c r="AE1">
        <v>1</v>
      </c>
      <c r="AF1" t="s">
        <v>6</v>
      </c>
      <c r="AG1">
        <v>188.54</v>
      </c>
      <c r="AH1">
        <v>2</v>
      </c>
      <c r="AI1">
        <v>16687913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ROW(Source!A28)</f>
        <v>28</v>
      </c>
      <c r="B2">
        <v>16687914</v>
      </c>
      <c r="C2">
        <v>16687912</v>
      </c>
      <c r="D2">
        <v>15430395</v>
      </c>
      <c r="E2">
        <v>1</v>
      </c>
      <c r="F2">
        <v>1</v>
      </c>
      <c r="G2">
        <v>1</v>
      </c>
      <c r="H2">
        <v>1</v>
      </c>
      <c r="I2" t="s">
        <v>467</v>
      </c>
      <c r="J2" t="s">
        <v>6</v>
      </c>
      <c r="K2" t="s">
        <v>468</v>
      </c>
      <c r="L2">
        <v>1191</v>
      </c>
      <c r="N2">
        <v>1013</v>
      </c>
      <c r="O2" t="s">
        <v>466</v>
      </c>
      <c r="P2" t="s">
        <v>466</v>
      </c>
      <c r="Q2">
        <v>1</v>
      </c>
      <c r="X2">
        <v>7.74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2</v>
      </c>
      <c r="AF2" t="s">
        <v>6</v>
      </c>
      <c r="AG2">
        <v>7.74</v>
      </c>
      <c r="AH2">
        <v>2</v>
      </c>
      <c r="AI2">
        <v>16687914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ROW(Source!A28)</f>
        <v>28</v>
      </c>
      <c r="B3">
        <v>16687915</v>
      </c>
      <c r="C3">
        <v>16687912</v>
      </c>
      <c r="D3">
        <v>15247974</v>
      </c>
      <c r="E3">
        <v>1</v>
      </c>
      <c r="F3">
        <v>1</v>
      </c>
      <c r="G3">
        <v>1</v>
      </c>
      <c r="H3">
        <v>2</v>
      </c>
      <c r="I3" t="s">
        <v>469</v>
      </c>
      <c r="J3" t="s">
        <v>470</v>
      </c>
      <c r="K3" t="s">
        <v>471</v>
      </c>
      <c r="L3">
        <v>1368</v>
      </c>
      <c r="N3">
        <v>1011</v>
      </c>
      <c r="O3" t="s">
        <v>472</v>
      </c>
      <c r="P3" t="s">
        <v>472</v>
      </c>
      <c r="Q3">
        <v>1</v>
      </c>
      <c r="X3">
        <v>7.74</v>
      </c>
      <c r="Y3">
        <v>0</v>
      </c>
      <c r="Z3">
        <v>31.26</v>
      </c>
      <c r="AA3">
        <v>13.5</v>
      </c>
      <c r="AB3">
        <v>0</v>
      </c>
      <c r="AC3">
        <v>0</v>
      </c>
      <c r="AD3">
        <v>1</v>
      </c>
      <c r="AE3">
        <v>0</v>
      </c>
      <c r="AF3" t="s">
        <v>6</v>
      </c>
      <c r="AG3">
        <v>7.74</v>
      </c>
      <c r="AH3">
        <v>2</v>
      </c>
      <c r="AI3">
        <v>16687915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ROW(Source!A29)</f>
        <v>29</v>
      </c>
      <c r="B4">
        <v>16687913</v>
      </c>
      <c r="C4">
        <v>16687912</v>
      </c>
      <c r="D4">
        <v>15433667</v>
      </c>
      <c r="E4">
        <v>1</v>
      </c>
      <c r="F4">
        <v>1</v>
      </c>
      <c r="G4">
        <v>1</v>
      </c>
      <c r="H4">
        <v>1</v>
      </c>
      <c r="I4" t="s">
        <v>464</v>
      </c>
      <c r="J4" t="s">
        <v>6</v>
      </c>
      <c r="K4" t="s">
        <v>465</v>
      </c>
      <c r="L4">
        <v>1191</v>
      </c>
      <c r="N4">
        <v>1013</v>
      </c>
      <c r="O4" t="s">
        <v>466</v>
      </c>
      <c r="P4" t="s">
        <v>466</v>
      </c>
      <c r="Q4">
        <v>1</v>
      </c>
      <c r="X4">
        <v>188.54</v>
      </c>
      <c r="Y4">
        <v>0</v>
      </c>
      <c r="Z4">
        <v>0</v>
      </c>
      <c r="AA4">
        <v>0</v>
      </c>
      <c r="AB4">
        <v>8.09</v>
      </c>
      <c r="AC4">
        <v>0</v>
      </c>
      <c r="AD4">
        <v>1</v>
      </c>
      <c r="AE4">
        <v>1</v>
      </c>
      <c r="AF4" t="s">
        <v>6</v>
      </c>
      <c r="AG4">
        <v>188.54</v>
      </c>
      <c r="AH4">
        <v>2</v>
      </c>
      <c r="AI4">
        <v>16687913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ROW(Source!A29)</f>
        <v>29</v>
      </c>
      <c r="B5">
        <v>16687914</v>
      </c>
      <c r="C5">
        <v>16687912</v>
      </c>
      <c r="D5">
        <v>15430395</v>
      </c>
      <c r="E5">
        <v>1</v>
      </c>
      <c r="F5">
        <v>1</v>
      </c>
      <c r="G5">
        <v>1</v>
      </c>
      <c r="H5">
        <v>1</v>
      </c>
      <c r="I5" t="s">
        <v>467</v>
      </c>
      <c r="J5" t="s">
        <v>6</v>
      </c>
      <c r="K5" t="s">
        <v>468</v>
      </c>
      <c r="L5">
        <v>1191</v>
      </c>
      <c r="N5">
        <v>1013</v>
      </c>
      <c r="O5" t="s">
        <v>466</v>
      </c>
      <c r="P5" t="s">
        <v>466</v>
      </c>
      <c r="Q5">
        <v>1</v>
      </c>
      <c r="X5">
        <v>7.74</v>
      </c>
      <c r="Y5">
        <v>0</v>
      </c>
      <c r="Z5">
        <v>0</v>
      </c>
      <c r="AA5">
        <v>0</v>
      </c>
      <c r="AB5">
        <v>0</v>
      </c>
      <c r="AC5">
        <v>0</v>
      </c>
      <c r="AD5">
        <v>1</v>
      </c>
      <c r="AE5">
        <v>2</v>
      </c>
      <c r="AF5" t="s">
        <v>6</v>
      </c>
      <c r="AG5">
        <v>7.74</v>
      </c>
      <c r="AH5">
        <v>2</v>
      </c>
      <c r="AI5">
        <v>16687914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ROW(Source!A29)</f>
        <v>29</v>
      </c>
      <c r="B6">
        <v>16687915</v>
      </c>
      <c r="C6">
        <v>16687912</v>
      </c>
      <c r="D6">
        <v>15247974</v>
      </c>
      <c r="E6">
        <v>1</v>
      </c>
      <c r="F6">
        <v>1</v>
      </c>
      <c r="G6">
        <v>1</v>
      </c>
      <c r="H6">
        <v>2</v>
      </c>
      <c r="I6" t="s">
        <v>469</v>
      </c>
      <c r="J6" t="s">
        <v>470</v>
      </c>
      <c r="K6" t="s">
        <v>471</v>
      </c>
      <c r="L6">
        <v>1368</v>
      </c>
      <c r="N6">
        <v>1011</v>
      </c>
      <c r="O6" t="s">
        <v>472</v>
      </c>
      <c r="P6" t="s">
        <v>472</v>
      </c>
      <c r="Q6">
        <v>1</v>
      </c>
      <c r="X6">
        <v>7.74</v>
      </c>
      <c r="Y6">
        <v>0</v>
      </c>
      <c r="Z6">
        <v>31.26</v>
      </c>
      <c r="AA6">
        <v>13.5</v>
      </c>
      <c r="AB6">
        <v>0</v>
      </c>
      <c r="AC6">
        <v>0</v>
      </c>
      <c r="AD6">
        <v>1</v>
      </c>
      <c r="AE6">
        <v>0</v>
      </c>
      <c r="AF6" t="s">
        <v>6</v>
      </c>
      <c r="AG6">
        <v>7.74</v>
      </c>
      <c r="AH6">
        <v>2</v>
      </c>
      <c r="AI6">
        <v>16687915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ROW(Source!A30)</f>
        <v>30</v>
      </c>
      <c r="B7">
        <v>16687923</v>
      </c>
      <c r="C7">
        <v>16687922</v>
      </c>
      <c r="D7">
        <v>15430767</v>
      </c>
      <c r="E7">
        <v>1</v>
      </c>
      <c r="F7">
        <v>1</v>
      </c>
      <c r="G7">
        <v>1</v>
      </c>
      <c r="H7">
        <v>1</v>
      </c>
      <c r="I7" t="s">
        <v>473</v>
      </c>
      <c r="J7" t="s">
        <v>6</v>
      </c>
      <c r="K7" t="s">
        <v>474</v>
      </c>
      <c r="L7">
        <v>1191</v>
      </c>
      <c r="N7">
        <v>1013</v>
      </c>
      <c r="O7" t="s">
        <v>466</v>
      </c>
      <c r="P7" t="s">
        <v>466</v>
      </c>
      <c r="Q7">
        <v>1</v>
      </c>
      <c r="X7">
        <v>69.87</v>
      </c>
      <c r="Y7">
        <v>0</v>
      </c>
      <c r="Z7">
        <v>0</v>
      </c>
      <c r="AA7">
        <v>0</v>
      </c>
      <c r="AB7">
        <v>8.5299999999999994</v>
      </c>
      <c r="AC7">
        <v>0</v>
      </c>
      <c r="AD7">
        <v>1</v>
      </c>
      <c r="AE7">
        <v>1</v>
      </c>
      <c r="AF7" t="s">
        <v>6</v>
      </c>
      <c r="AG7">
        <v>69.87</v>
      </c>
      <c r="AH7">
        <v>2</v>
      </c>
      <c r="AI7">
        <v>16687923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ROW(Source!A30)</f>
        <v>30</v>
      </c>
      <c r="B8">
        <v>16687924</v>
      </c>
      <c r="C8">
        <v>16687922</v>
      </c>
      <c r="D8">
        <v>15430395</v>
      </c>
      <c r="E8">
        <v>1</v>
      </c>
      <c r="F8">
        <v>1</v>
      </c>
      <c r="G8">
        <v>1</v>
      </c>
      <c r="H8">
        <v>1</v>
      </c>
      <c r="I8" t="s">
        <v>467</v>
      </c>
      <c r="J8" t="s">
        <v>6</v>
      </c>
      <c r="K8" t="s">
        <v>468</v>
      </c>
      <c r="L8">
        <v>1191</v>
      </c>
      <c r="N8">
        <v>1013</v>
      </c>
      <c r="O8" t="s">
        <v>466</v>
      </c>
      <c r="P8" t="s">
        <v>466</v>
      </c>
      <c r="Q8">
        <v>1</v>
      </c>
      <c r="X8">
        <v>1.44</v>
      </c>
      <c r="Y8">
        <v>0</v>
      </c>
      <c r="Z8">
        <v>0</v>
      </c>
      <c r="AA8">
        <v>0</v>
      </c>
      <c r="AB8">
        <v>0</v>
      </c>
      <c r="AC8">
        <v>0</v>
      </c>
      <c r="AD8">
        <v>1</v>
      </c>
      <c r="AE8">
        <v>2</v>
      </c>
      <c r="AF8" t="s">
        <v>6</v>
      </c>
      <c r="AG8">
        <v>1.44</v>
      </c>
      <c r="AH8">
        <v>2</v>
      </c>
      <c r="AI8">
        <v>16687924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ROW(Source!A30)</f>
        <v>30</v>
      </c>
      <c r="B9">
        <v>16687925</v>
      </c>
      <c r="C9">
        <v>16687922</v>
      </c>
      <c r="D9">
        <v>15247974</v>
      </c>
      <c r="E9">
        <v>1</v>
      </c>
      <c r="F9">
        <v>1</v>
      </c>
      <c r="G9">
        <v>1</v>
      </c>
      <c r="H9">
        <v>2</v>
      </c>
      <c r="I9" t="s">
        <v>469</v>
      </c>
      <c r="J9" t="s">
        <v>470</v>
      </c>
      <c r="K9" t="s">
        <v>471</v>
      </c>
      <c r="L9">
        <v>1368</v>
      </c>
      <c r="N9">
        <v>1011</v>
      </c>
      <c r="O9" t="s">
        <v>472</v>
      </c>
      <c r="P9" t="s">
        <v>472</v>
      </c>
      <c r="Q9">
        <v>1</v>
      </c>
      <c r="X9">
        <v>1.44</v>
      </c>
      <c r="Y9">
        <v>0</v>
      </c>
      <c r="Z9">
        <v>31.26</v>
      </c>
      <c r="AA9">
        <v>13.5</v>
      </c>
      <c r="AB9">
        <v>0</v>
      </c>
      <c r="AC9">
        <v>0</v>
      </c>
      <c r="AD9">
        <v>1</v>
      </c>
      <c r="AE9">
        <v>0</v>
      </c>
      <c r="AF9" t="s">
        <v>6</v>
      </c>
      <c r="AG9">
        <v>1.44</v>
      </c>
      <c r="AH9">
        <v>2</v>
      </c>
      <c r="AI9">
        <v>16687925</v>
      </c>
      <c r="AJ9">
        <v>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ROW(Source!A30)</f>
        <v>30</v>
      </c>
      <c r="B10">
        <v>16687926</v>
      </c>
      <c r="C10">
        <v>16687922</v>
      </c>
      <c r="D10">
        <v>15164566</v>
      </c>
      <c r="E10">
        <v>17</v>
      </c>
      <c r="F10">
        <v>1</v>
      </c>
      <c r="G10">
        <v>1</v>
      </c>
      <c r="H10">
        <v>3</v>
      </c>
      <c r="I10" t="s">
        <v>296</v>
      </c>
      <c r="J10" t="s">
        <v>6</v>
      </c>
      <c r="K10" t="s">
        <v>297</v>
      </c>
      <c r="L10">
        <v>1348</v>
      </c>
      <c r="N10">
        <v>1009</v>
      </c>
      <c r="O10" t="s">
        <v>46</v>
      </c>
      <c r="P10" t="s">
        <v>46</v>
      </c>
      <c r="Q10">
        <v>1000</v>
      </c>
      <c r="X10">
        <v>5.2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 t="s">
        <v>6</v>
      </c>
      <c r="AG10">
        <v>5.2</v>
      </c>
      <c r="AH10">
        <v>3</v>
      </c>
      <c r="AI10">
        <v>-1</v>
      </c>
      <c r="AJ10" t="s">
        <v>6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ROW(Source!A31)</f>
        <v>31</v>
      </c>
      <c r="B11">
        <v>16687923</v>
      </c>
      <c r="C11">
        <v>16687922</v>
      </c>
      <c r="D11">
        <v>15430767</v>
      </c>
      <c r="E11">
        <v>1</v>
      </c>
      <c r="F11">
        <v>1</v>
      </c>
      <c r="G11">
        <v>1</v>
      </c>
      <c r="H11">
        <v>1</v>
      </c>
      <c r="I11" t="s">
        <v>473</v>
      </c>
      <c r="J11" t="s">
        <v>6</v>
      </c>
      <c r="K11" t="s">
        <v>474</v>
      </c>
      <c r="L11">
        <v>1191</v>
      </c>
      <c r="N11">
        <v>1013</v>
      </c>
      <c r="O11" t="s">
        <v>466</v>
      </c>
      <c r="P11" t="s">
        <v>466</v>
      </c>
      <c r="Q11">
        <v>1</v>
      </c>
      <c r="X11">
        <v>69.87</v>
      </c>
      <c r="Y11">
        <v>0</v>
      </c>
      <c r="Z11">
        <v>0</v>
      </c>
      <c r="AA11">
        <v>0</v>
      </c>
      <c r="AB11">
        <v>8.5299999999999994</v>
      </c>
      <c r="AC11">
        <v>0</v>
      </c>
      <c r="AD11">
        <v>1</v>
      </c>
      <c r="AE11">
        <v>1</v>
      </c>
      <c r="AF11" t="s">
        <v>6</v>
      </c>
      <c r="AG11">
        <v>69.87</v>
      </c>
      <c r="AH11">
        <v>2</v>
      </c>
      <c r="AI11">
        <v>16687923</v>
      </c>
      <c r="AJ11">
        <v>10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ROW(Source!A31)</f>
        <v>31</v>
      </c>
      <c r="B12">
        <v>16687924</v>
      </c>
      <c r="C12">
        <v>16687922</v>
      </c>
      <c r="D12">
        <v>15430395</v>
      </c>
      <c r="E12">
        <v>1</v>
      </c>
      <c r="F12">
        <v>1</v>
      </c>
      <c r="G12">
        <v>1</v>
      </c>
      <c r="H12">
        <v>1</v>
      </c>
      <c r="I12" t="s">
        <v>467</v>
      </c>
      <c r="J12" t="s">
        <v>6</v>
      </c>
      <c r="K12" t="s">
        <v>468</v>
      </c>
      <c r="L12">
        <v>1191</v>
      </c>
      <c r="N12">
        <v>1013</v>
      </c>
      <c r="O12" t="s">
        <v>466</v>
      </c>
      <c r="P12" t="s">
        <v>466</v>
      </c>
      <c r="Q12">
        <v>1</v>
      </c>
      <c r="X12">
        <v>1.44</v>
      </c>
      <c r="Y12">
        <v>0</v>
      </c>
      <c r="Z12">
        <v>0</v>
      </c>
      <c r="AA12">
        <v>0</v>
      </c>
      <c r="AB12">
        <v>0</v>
      </c>
      <c r="AC12">
        <v>0</v>
      </c>
      <c r="AD12">
        <v>1</v>
      </c>
      <c r="AE12">
        <v>2</v>
      </c>
      <c r="AF12" t="s">
        <v>6</v>
      </c>
      <c r="AG12">
        <v>1.44</v>
      </c>
      <c r="AH12">
        <v>2</v>
      </c>
      <c r="AI12">
        <v>16687924</v>
      </c>
      <c r="AJ12">
        <v>11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ROW(Source!A31)</f>
        <v>31</v>
      </c>
      <c r="B13">
        <v>16687925</v>
      </c>
      <c r="C13">
        <v>16687922</v>
      </c>
      <c r="D13">
        <v>15247974</v>
      </c>
      <c r="E13">
        <v>1</v>
      </c>
      <c r="F13">
        <v>1</v>
      </c>
      <c r="G13">
        <v>1</v>
      </c>
      <c r="H13">
        <v>2</v>
      </c>
      <c r="I13" t="s">
        <v>469</v>
      </c>
      <c r="J13" t="s">
        <v>470</v>
      </c>
      <c r="K13" t="s">
        <v>471</v>
      </c>
      <c r="L13">
        <v>1368</v>
      </c>
      <c r="N13">
        <v>1011</v>
      </c>
      <c r="O13" t="s">
        <v>472</v>
      </c>
      <c r="P13" t="s">
        <v>472</v>
      </c>
      <c r="Q13">
        <v>1</v>
      </c>
      <c r="X13">
        <v>1.44</v>
      </c>
      <c r="Y13">
        <v>0</v>
      </c>
      <c r="Z13">
        <v>31.26</v>
      </c>
      <c r="AA13">
        <v>13.5</v>
      </c>
      <c r="AB13">
        <v>0</v>
      </c>
      <c r="AC13">
        <v>0</v>
      </c>
      <c r="AD13">
        <v>1</v>
      </c>
      <c r="AE13">
        <v>0</v>
      </c>
      <c r="AF13" t="s">
        <v>6</v>
      </c>
      <c r="AG13">
        <v>1.44</v>
      </c>
      <c r="AH13">
        <v>2</v>
      </c>
      <c r="AI13">
        <v>16687925</v>
      </c>
      <c r="AJ13">
        <v>12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ROW(Source!A31)</f>
        <v>31</v>
      </c>
      <c r="B14">
        <v>16687926</v>
      </c>
      <c r="C14">
        <v>16687922</v>
      </c>
      <c r="D14">
        <v>15164566</v>
      </c>
      <c r="E14">
        <v>17</v>
      </c>
      <c r="F14">
        <v>1</v>
      </c>
      <c r="G14">
        <v>1</v>
      </c>
      <c r="H14">
        <v>3</v>
      </c>
      <c r="I14" t="s">
        <v>296</v>
      </c>
      <c r="J14" t="s">
        <v>6</v>
      </c>
      <c r="K14" t="s">
        <v>297</v>
      </c>
      <c r="L14">
        <v>1348</v>
      </c>
      <c r="N14">
        <v>1009</v>
      </c>
      <c r="O14" t="s">
        <v>46</v>
      </c>
      <c r="P14" t="s">
        <v>46</v>
      </c>
      <c r="Q14">
        <v>1000</v>
      </c>
      <c r="X14">
        <v>5.2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 t="s">
        <v>6</v>
      </c>
      <c r="AG14">
        <v>5.2</v>
      </c>
      <c r="AH14">
        <v>3</v>
      </c>
      <c r="AI14">
        <v>-1</v>
      </c>
      <c r="AJ14" t="s">
        <v>6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ROW(Source!A32)</f>
        <v>32</v>
      </c>
      <c r="B15">
        <v>16687929</v>
      </c>
      <c r="C15">
        <v>16687928</v>
      </c>
      <c r="D15">
        <v>15430517</v>
      </c>
      <c r="E15">
        <v>1</v>
      </c>
      <c r="F15">
        <v>1</v>
      </c>
      <c r="G15">
        <v>1</v>
      </c>
      <c r="H15">
        <v>1</v>
      </c>
      <c r="I15" t="s">
        <v>475</v>
      </c>
      <c r="J15" t="s">
        <v>6</v>
      </c>
      <c r="K15" t="s">
        <v>476</v>
      </c>
      <c r="L15">
        <v>1191</v>
      </c>
      <c r="N15">
        <v>1013</v>
      </c>
      <c r="O15" t="s">
        <v>466</v>
      </c>
      <c r="P15" t="s">
        <v>466</v>
      </c>
      <c r="Q15">
        <v>1</v>
      </c>
      <c r="X15">
        <v>14.28</v>
      </c>
      <c r="Y15">
        <v>0</v>
      </c>
      <c r="Z15">
        <v>0</v>
      </c>
      <c r="AA15">
        <v>0</v>
      </c>
      <c r="AB15">
        <v>7.8</v>
      </c>
      <c r="AC15">
        <v>0</v>
      </c>
      <c r="AD15">
        <v>1</v>
      </c>
      <c r="AE15">
        <v>1</v>
      </c>
      <c r="AF15" t="s">
        <v>6</v>
      </c>
      <c r="AG15">
        <v>14.28</v>
      </c>
      <c r="AH15">
        <v>2</v>
      </c>
      <c r="AI15">
        <v>16687929</v>
      </c>
      <c r="AJ15">
        <v>13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ROW(Source!A32)</f>
        <v>32</v>
      </c>
      <c r="B16">
        <v>16687930</v>
      </c>
      <c r="C16">
        <v>16687928</v>
      </c>
      <c r="D16">
        <v>15164566</v>
      </c>
      <c r="E16">
        <v>17</v>
      </c>
      <c r="F16">
        <v>1</v>
      </c>
      <c r="G16">
        <v>1</v>
      </c>
      <c r="H16">
        <v>3</v>
      </c>
      <c r="I16" t="s">
        <v>296</v>
      </c>
      <c r="J16" t="s">
        <v>6</v>
      </c>
      <c r="K16" t="s">
        <v>297</v>
      </c>
      <c r="L16">
        <v>1348</v>
      </c>
      <c r="N16">
        <v>1009</v>
      </c>
      <c r="O16" t="s">
        <v>46</v>
      </c>
      <c r="P16" t="s">
        <v>46</v>
      </c>
      <c r="Q16">
        <v>1000</v>
      </c>
      <c r="X16">
        <v>0.62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 t="s">
        <v>6</v>
      </c>
      <c r="AG16">
        <v>0.62</v>
      </c>
      <c r="AH16">
        <v>3</v>
      </c>
      <c r="AI16">
        <v>-1</v>
      </c>
      <c r="AJ16" t="s">
        <v>6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ROW(Source!A33)</f>
        <v>33</v>
      </c>
      <c r="B17">
        <v>16687929</v>
      </c>
      <c r="C17">
        <v>16687928</v>
      </c>
      <c r="D17">
        <v>15430517</v>
      </c>
      <c r="E17">
        <v>1</v>
      </c>
      <c r="F17">
        <v>1</v>
      </c>
      <c r="G17">
        <v>1</v>
      </c>
      <c r="H17">
        <v>1</v>
      </c>
      <c r="I17" t="s">
        <v>475</v>
      </c>
      <c r="J17" t="s">
        <v>6</v>
      </c>
      <c r="K17" t="s">
        <v>476</v>
      </c>
      <c r="L17">
        <v>1191</v>
      </c>
      <c r="N17">
        <v>1013</v>
      </c>
      <c r="O17" t="s">
        <v>466</v>
      </c>
      <c r="P17" t="s">
        <v>466</v>
      </c>
      <c r="Q17">
        <v>1</v>
      </c>
      <c r="X17">
        <v>14.28</v>
      </c>
      <c r="Y17">
        <v>0</v>
      </c>
      <c r="Z17">
        <v>0</v>
      </c>
      <c r="AA17">
        <v>0</v>
      </c>
      <c r="AB17">
        <v>7.8</v>
      </c>
      <c r="AC17">
        <v>0</v>
      </c>
      <c r="AD17">
        <v>1</v>
      </c>
      <c r="AE17">
        <v>1</v>
      </c>
      <c r="AF17" t="s">
        <v>6</v>
      </c>
      <c r="AG17">
        <v>14.28</v>
      </c>
      <c r="AH17">
        <v>2</v>
      </c>
      <c r="AI17">
        <v>16687929</v>
      </c>
      <c r="AJ17">
        <v>14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ROW(Source!A33)</f>
        <v>33</v>
      </c>
      <c r="B18">
        <v>16687930</v>
      </c>
      <c r="C18">
        <v>16687928</v>
      </c>
      <c r="D18">
        <v>15164566</v>
      </c>
      <c r="E18">
        <v>17</v>
      </c>
      <c r="F18">
        <v>1</v>
      </c>
      <c r="G18">
        <v>1</v>
      </c>
      <c r="H18">
        <v>3</v>
      </c>
      <c r="I18" t="s">
        <v>296</v>
      </c>
      <c r="J18" t="s">
        <v>6</v>
      </c>
      <c r="K18" t="s">
        <v>297</v>
      </c>
      <c r="L18">
        <v>1348</v>
      </c>
      <c r="N18">
        <v>1009</v>
      </c>
      <c r="O18" t="s">
        <v>46</v>
      </c>
      <c r="P18" t="s">
        <v>46</v>
      </c>
      <c r="Q18">
        <v>1000</v>
      </c>
      <c r="X18">
        <v>0.62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 t="s">
        <v>6</v>
      </c>
      <c r="AG18">
        <v>0.62</v>
      </c>
      <c r="AH18">
        <v>3</v>
      </c>
      <c r="AI18">
        <v>-1</v>
      </c>
      <c r="AJ18" t="s">
        <v>6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ROW(Source!A34)</f>
        <v>34</v>
      </c>
      <c r="B19">
        <v>16687948</v>
      </c>
      <c r="C19">
        <v>16687947</v>
      </c>
      <c r="D19">
        <v>15435099</v>
      </c>
      <c r="E19">
        <v>1</v>
      </c>
      <c r="F19">
        <v>1</v>
      </c>
      <c r="G19">
        <v>1</v>
      </c>
      <c r="H19">
        <v>1</v>
      </c>
      <c r="I19" t="s">
        <v>477</v>
      </c>
      <c r="J19" t="s">
        <v>6</v>
      </c>
      <c r="K19" t="s">
        <v>478</v>
      </c>
      <c r="L19">
        <v>1191</v>
      </c>
      <c r="N19">
        <v>1013</v>
      </c>
      <c r="O19" t="s">
        <v>466</v>
      </c>
      <c r="P19" t="s">
        <v>466</v>
      </c>
      <c r="Q19">
        <v>1</v>
      </c>
      <c r="X19">
        <v>4.29</v>
      </c>
      <c r="Y19">
        <v>0</v>
      </c>
      <c r="Z19">
        <v>0</v>
      </c>
      <c r="AA19">
        <v>0</v>
      </c>
      <c r="AB19">
        <v>8.64</v>
      </c>
      <c r="AC19">
        <v>0</v>
      </c>
      <c r="AD19">
        <v>1</v>
      </c>
      <c r="AE19">
        <v>1</v>
      </c>
      <c r="AF19" t="s">
        <v>6</v>
      </c>
      <c r="AG19">
        <v>4.29</v>
      </c>
      <c r="AH19">
        <v>2</v>
      </c>
      <c r="AI19">
        <v>16687948</v>
      </c>
      <c r="AJ19">
        <v>15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ROW(Source!A34)</f>
        <v>34</v>
      </c>
      <c r="B20">
        <v>16687949</v>
      </c>
      <c r="C20">
        <v>16687947</v>
      </c>
      <c r="D20">
        <v>15430395</v>
      </c>
      <c r="E20">
        <v>1</v>
      </c>
      <c r="F20">
        <v>1</v>
      </c>
      <c r="G20">
        <v>1</v>
      </c>
      <c r="H20">
        <v>1</v>
      </c>
      <c r="I20" t="s">
        <v>467</v>
      </c>
      <c r="J20" t="s">
        <v>6</v>
      </c>
      <c r="K20" t="s">
        <v>468</v>
      </c>
      <c r="L20">
        <v>1191</v>
      </c>
      <c r="N20">
        <v>1013</v>
      </c>
      <c r="O20" t="s">
        <v>466</v>
      </c>
      <c r="P20" t="s">
        <v>466</v>
      </c>
      <c r="Q20">
        <v>1</v>
      </c>
      <c r="X20">
        <v>0.01</v>
      </c>
      <c r="Y20">
        <v>0</v>
      </c>
      <c r="Z20">
        <v>0</v>
      </c>
      <c r="AA20">
        <v>0</v>
      </c>
      <c r="AB20">
        <v>0</v>
      </c>
      <c r="AC20">
        <v>0</v>
      </c>
      <c r="AD20">
        <v>1</v>
      </c>
      <c r="AE20">
        <v>2</v>
      </c>
      <c r="AF20" t="s">
        <v>6</v>
      </c>
      <c r="AG20">
        <v>0.01</v>
      </c>
      <c r="AH20">
        <v>2</v>
      </c>
      <c r="AI20">
        <v>16687949</v>
      </c>
      <c r="AJ20">
        <v>16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ROW(Source!A34)</f>
        <v>34</v>
      </c>
      <c r="B21">
        <v>16687950</v>
      </c>
      <c r="C21">
        <v>16687947</v>
      </c>
      <c r="D21">
        <v>15247878</v>
      </c>
      <c r="E21">
        <v>1</v>
      </c>
      <c r="F21">
        <v>1</v>
      </c>
      <c r="G21">
        <v>1</v>
      </c>
      <c r="H21">
        <v>2</v>
      </c>
      <c r="I21" t="s">
        <v>479</v>
      </c>
      <c r="J21" t="s">
        <v>480</v>
      </c>
      <c r="K21" t="s">
        <v>481</v>
      </c>
      <c r="L21">
        <v>1368</v>
      </c>
      <c r="N21">
        <v>1011</v>
      </c>
      <c r="O21" t="s">
        <v>472</v>
      </c>
      <c r="P21" t="s">
        <v>472</v>
      </c>
      <c r="Q21">
        <v>1</v>
      </c>
      <c r="X21">
        <v>0.1</v>
      </c>
      <c r="Y21">
        <v>0</v>
      </c>
      <c r="Z21">
        <v>1.7</v>
      </c>
      <c r="AA21">
        <v>0</v>
      </c>
      <c r="AB21">
        <v>0</v>
      </c>
      <c r="AC21">
        <v>0</v>
      </c>
      <c r="AD21">
        <v>1</v>
      </c>
      <c r="AE21">
        <v>0</v>
      </c>
      <c r="AF21" t="s">
        <v>6</v>
      </c>
      <c r="AG21">
        <v>0.1</v>
      </c>
      <c r="AH21">
        <v>2</v>
      </c>
      <c r="AI21">
        <v>16687950</v>
      </c>
      <c r="AJ21">
        <v>17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ROW(Source!A34)</f>
        <v>34</v>
      </c>
      <c r="B22">
        <v>16687951</v>
      </c>
      <c r="C22">
        <v>16687947</v>
      </c>
      <c r="D22">
        <v>15249073</v>
      </c>
      <c r="E22">
        <v>1</v>
      </c>
      <c r="F22">
        <v>1</v>
      </c>
      <c r="G22">
        <v>1</v>
      </c>
      <c r="H22">
        <v>2</v>
      </c>
      <c r="I22" t="s">
        <v>482</v>
      </c>
      <c r="J22" t="s">
        <v>483</v>
      </c>
      <c r="K22" t="s">
        <v>484</v>
      </c>
      <c r="L22">
        <v>1368</v>
      </c>
      <c r="N22">
        <v>1011</v>
      </c>
      <c r="O22" t="s">
        <v>472</v>
      </c>
      <c r="P22" t="s">
        <v>472</v>
      </c>
      <c r="Q22">
        <v>1</v>
      </c>
      <c r="X22">
        <v>0.01</v>
      </c>
      <c r="Y22">
        <v>0</v>
      </c>
      <c r="Z22">
        <v>65.709999999999994</v>
      </c>
      <c r="AA22">
        <v>11.6</v>
      </c>
      <c r="AB22">
        <v>0</v>
      </c>
      <c r="AC22">
        <v>0</v>
      </c>
      <c r="AD22">
        <v>1</v>
      </c>
      <c r="AE22">
        <v>0</v>
      </c>
      <c r="AF22" t="s">
        <v>6</v>
      </c>
      <c r="AG22">
        <v>0.01</v>
      </c>
      <c r="AH22">
        <v>2</v>
      </c>
      <c r="AI22">
        <v>16687951</v>
      </c>
      <c r="AJ22">
        <v>18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ROW(Source!A34)</f>
        <v>34</v>
      </c>
      <c r="B23">
        <v>16687952</v>
      </c>
      <c r="C23">
        <v>16687947</v>
      </c>
      <c r="D23">
        <v>15249401</v>
      </c>
      <c r="E23">
        <v>1</v>
      </c>
      <c r="F23">
        <v>1</v>
      </c>
      <c r="G23">
        <v>1</v>
      </c>
      <c r="H23">
        <v>2</v>
      </c>
      <c r="I23" t="s">
        <v>485</v>
      </c>
      <c r="J23" t="s">
        <v>486</v>
      </c>
      <c r="K23" t="s">
        <v>487</v>
      </c>
      <c r="L23">
        <v>1368</v>
      </c>
      <c r="N23">
        <v>1011</v>
      </c>
      <c r="O23" t="s">
        <v>472</v>
      </c>
      <c r="P23" t="s">
        <v>472</v>
      </c>
      <c r="Q23">
        <v>1</v>
      </c>
      <c r="X23">
        <v>1.71</v>
      </c>
      <c r="Y23">
        <v>0</v>
      </c>
      <c r="Z23">
        <v>3.7</v>
      </c>
      <c r="AA23">
        <v>0</v>
      </c>
      <c r="AB23">
        <v>0</v>
      </c>
      <c r="AC23">
        <v>0</v>
      </c>
      <c r="AD23">
        <v>1</v>
      </c>
      <c r="AE23">
        <v>0</v>
      </c>
      <c r="AF23" t="s">
        <v>6</v>
      </c>
      <c r="AG23">
        <v>1.71</v>
      </c>
      <c r="AH23">
        <v>2</v>
      </c>
      <c r="AI23">
        <v>16687952</v>
      </c>
      <c r="AJ23">
        <v>19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ROW(Source!A34)</f>
        <v>34</v>
      </c>
      <c r="B24">
        <v>16687953</v>
      </c>
      <c r="C24">
        <v>16687947</v>
      </c>
      <c r="D24">
        <v>15249937</v>
      </c>
      <c r="E24">
        <v>1</v>
      </c>
      <c r="F24">
        <v>1</v>
      </c>
      <c r="G24">
        <v>1</v>
      </c>
      <c r="H24">
        <v>2</v>
      </c>
      <c r="I24" t="s">
        <v>488</v>
      </c>
      <c r="J24" t="s">
        <v>489</v>
      </c>
      <c r="K24" t="s">
        <v>490</v>
      </c>
      <c r="L24">
        <v>1368</v>
      </c>
      <c r="N24">
        <v>1011</v>
      </c>
      <c r="O24" t="s">
        <v>472</v>
      </c>
      <c r="P24" t="s">
        <v>472</v>
      </c>
      <c r="Q24">
        <v>1</v>
      </c>
      <c r="X24">
        <v>3.42</v>
      </c>
      <c r="Y24">
        <v>0</v>
      </c>
      <c r="Z24">
        <v>5.59</v>
      </c>
      <c r="AA24">
        <v>0</v>
      </c>
      <c r="AB24">
        <v>0</v>
      </c>
      <c r="AC24">
        <v>0</v>
      </c>
      <c r="AD24">
        <v>1</v>
      </c>
      <c r="AE24">
        <v>0</v>
      </c>
      <c r="AF24" t="s">
        <v>6</v>
      </c>
      <c r="AG24">
        <v>3.42</v>
      </c>
      <c r="AH24">
        <v>2</v>
      </c>
      <c r="AI24">
        <v>16687953</v>
      </c>
      <c r="AJ24">
        <v>20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ROW(Source!A34)</f>
        <v>34</v>
      </c>
      <c r="B25">
        <v>16687954</v>
      </c>
      <c r="C25">
        <v>16687947</v>
      </c>
      <c r="D25">
        <v>15203663</v>
      </c>
      <c r="E25">
        <v>1</v>
      </c>
      <c r="F25">
        <v>1</v>
      </c>
      <c r="G25">
        <v>1</v>
      </c>
      <c r="H25">
        <v>3</v>
      </c>
      <c r="I25" t="s">
        <v>44</v>
      </c>
      <c r="J25" t="s">
        <v>47</v>
      </c>
      <c r="K25" t="s">
        <v>45</v>
      </c>
      <c r="L25">
        <v>1348</v>
      </c>
      <c r="N25">
        <v>1009</v>
      </c>
      <c r="O25" t="s">
        <v>46</v>
      </c>
      <c r="P25" t="s">
        <v>46</v>
      </c>
      <c r="Q25">
        <v>1000</v>
      </c>
      <c r="X25">
        <v>1.61E-2</v>
      </c>
      <c r="Y25">
        <v>18362</v>
      </c>
      <c r="Z25">
        <v>0</v>
      </c>
      <c r="AA25">
        <v>0</v>
      </c>
      <c r="AB25">
        <v>0</v>
      </c>
      <c r="AC25">
        <v>0</v>
      </c>
      <c r="AD25">
        <v>1</v>
      </c>
      <c r="AE25">
        <v>0</v>
      </c>
      <c r="AF25" t="s">
        <v>6</v>
      </c>
      <c r="AG25">
        <v>1.61E-2</v>
      </c>
      <c r="AH25">
        <v>2</v>
      </c>
      <c r="AI25">
        <v>16687954</v>
      </c>
      <c r="AJ25">
        <v>22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ROW(Source!A35)</f>
        <v>35</v>
      </c>
      <c r="B26">
        <v>16687948</v>
      </c>
      <c r="C26">
        <v>16687947</v>
      </c>
      <c r="D26">
        <v>15435099</v>
      </c>
      <c r="E26">
        <v>1</v>
      </c>
      <c r="F26">
        <v>1</v>
      </c>
      <c r="G26">
        <v>1</v>
      </c>
      <c r="H26">
        <v>1</v>
      </c>
      <c r="I26" t="s">
        <v>477</v>
      </c>
      <c r="J26" t="s">
        <v>6</v>
      </c>
      <c r="K26" t="s">
        <v>478</v>
      </c>
      <c r="L26">
        <v>1191</v>
      </c>
      <c r="N26">
        <v>1013</v>
      </c>
      <c r="O26" t="s">
        <v>466</v>
      </c>
      <c r="P26" t="s">
        <v>466</v>
      </c>
      <c r="Q26">
        <v>1</v>
      </c>
      <c r="X26">
        <v>4.29</v>
      </c>
      <c r="Y26">
        <v>0</v>
      </c>
      <c r="Z26">
        <v>0</v>
      </c>
      <c r="AA26">
        <v>0</v>
      </c>
      <c r="AB26">
        <v>8.64</v>
      </c>
      <c r="AC26">
        <v>0</v>
      </c>
      <c r="AD26">
        <v>1</v>
      </c>
      <c r="AE26">
        <v>1</v>
      </c>
      <c r="AF26" t="s">
        <v>6</v>
      </c>
      <c r="AG26">
        <v>4.29</v>
      </c>
      <c r="AH26">
        <v>2</v>
      </c>
      <c r="AI26">
        <v>16687948</v>
      </c>
      <c r="AJ26">
        <v>23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ROW(Source!A35)</f>
        <v>35</v>
      </c>
      <c r="B27">
        <v>16687949</v>
      </c>
      <c r="C27">
        <v>16687947</v>
      </c>
      <c r="D27">
        <v>15430395</v>
      </c>
      <c r="E27">
        <v>1</v>
      </c>
      <c r="F27">
        <v>1</v>
      </c>
      <c r="G27">
        <v>1</v>
      </c>
      <c r="H27">
        <v>1</v>
      </c>
      <c r="I27" t="s">
        <v>467</v>
      </c>
      <c r="J27" t="s">
        <v>6</v>
      </c>
      <c r="K27" t="s">
        <v>468</v>
      </c>
      <c r="L27">
        <v>1191</v>
      </c>
      <c r="N27">
        <v>1013</v>
      </c>
      <c r="O27" t="s">
        <v>466</v>
      </c>
      <c r="P27" t="s">
        <v>466</v>
      </c>
      <c r="Q27">
        <v>1</v>
      </c>
      <c r="X27">
        <v>0.01</v>
      </c>
      <c r="Y27">
        <v>0</v>
      </c>
      <c r="Z27">
        <v>0</v>
      </c>
      <c r="AA27">
        <v>0</v>
      </c>
      <c r="AB27">
        <v>0</v>
      </c>
      <c r="AC27">
        <v>0</v>
      </c>
      <c r="AD27">
        <v>1</v>
      </c>
      <c r="AE27">
        <v>2</v>
      </c>
      <c r="AF27" t="s">
        <v>6</v>
      </c>
      <c r="AG27">
        <v>0.01</v>
      </c>
      <c r="AH27">
        <v>2</v>
      </c>
      <c r="AI27">
        <v>16687949</v>
      </c>
      <c r="AJ27">
        <v>24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ROW(Source!A35)</f>
        <v>35</v>
      </c>
      <c r="B28">
        <v>16687950</v>
      </c>
      <c r="C28">
        <v>16687947</v>
      </c>
      <c r="D28">
        <v>15247878</v>
      </c>
      <c r="E28">
        <v>1</v>
      </c>
      <c r="F28">
        <v>1</v>
      </c>
      <c r="G28">
        <v>1</v>
      </c>
      <c r="H28">
        <v>2</v>
      </c>
      <c r="I28" t="s">
        <v>479</v>
      </c>
      <c r="J28" t="s">
        <v>480</v>
      </c>
      <c r="K28" t="s">
        <v>481</v>
      </c>
      <c r="L28">
        <v>1368</v>
      </c>
      <c r="N28">
        <v>1011</v>
      </c>
      <c r="O28" t="s">
        <v>472</v>
      </c>
      <c r="P28" t="s">
        <v>472</v>
      </c>
      <c r="Q28">
        <v>1</v>
      </c>
      <c r="X28">
        <v>0.1</v>
      </c>
      <c r="Y28">
        <v>0</v>
      </c>
      <c r="Z28">
        <v>1.7</v>
      </c>
      <c r="AA28">
        <v>0</v>
      </c>
      <c r="AB28">
        <v>0</v>
      </c>
      <c r="AC28">
        <v>0</v>
      </c>
      <c r="AD28">
        <v>1</v>
      </c>
      <c r="AE28">
        <v>0</v>
      </c>
      <c r="AF28" t="s">
        <v>6</v>
      </c>
      <c r="AG28">
        <v>0.1</v>
      </c>
      <c r="AH28">
        <v>2</v>
      </c>
      <c r="AI28">
        <v>16687950</v>
      </c>
      <c r="AJ28">
        <v>25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ROW(Source!A35)</f>
        <v>35</v>
      </c>
      <c r="B29">
        <v>16687951</v>
      </c>
      <c r="C29">
        <v>16687947</v>
      </c>
      <c r="D29">
        <v>15249073</v>
      </c>
      <c r="E29">
        <v>1</v>
      </c>
      <c r="F29">
        <v>1</v>
      </c>
      <c r="G29">
        <v>1</v>
      </c>
      <c r="H29">
        <v>2</v>
      </c>
      <c r="I29" t="s">
        <v>482</v>
      </c>
      <c r="J29" t="s">
        <v>483</v>
      </c>
      <c r="K29" t="s">
        <v>484</v>
      </c>
      <c r="L29">
        <v>1368</v>
      </c>
      <c r="N29">
        <v>1011</v>
      </c>
      <c r="O29" t="s">
        <v>472</v>
      </c>
      <c r="P29" t="s">
        <v>472</v>
      </c>
      <c r="Q29">
        <v>1</v>
      </c>
      <c r="X29">
        <v>0.01</v>
      </c>
      <c r="Y29">
        <v>0</v>
      </c>
      <c r="Z29">
        <v>65.709999999999994</v>
      </c>
      <c r="AA29">
        <v>11.6</v>
      </c>
      <c r="AB29">
        <v>0</v>
      </c>
      <c r="AC29">
        <v>0</v>
      </c>
      <c r="AD29">
        <v>1</v>
      </c>
      <c r="AE29">
        <v>0</v>
      </c>
      <c r="AF29" t="s">
        <v>6</v>
      </c>
      <c r="AG29">
        <v>0.01</v>
      </c>
      <c r="AH29">
        <v>2</v>
      </c>
      <c r="AI29">
        <v>16687951</v>
      </c>
      <c r="AJ29">
        <v>26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ROW(Source!A35)</f>
        <v>35</v>
      </c>
      <c r="B30">
        <v>16687952</v>
      </c>
      <c r="C30">
        <v>16687947</v>
      </c>
      <c r="D30">
        <v>15249401</v>
      </c>
      <c r="E30">
        <v>1</v>
      </c>
      <c r="F30">
        <v>1</v>
      </c>
      <c r="G30">
        <v>1</v>
      </c>
      <c r="H30">
        <v>2</v>
      </c>
      <c r="I30" t="s">
        <v>485</v>
      </c>
      <c r="J30" t="s">
        <v>486</v>
      </c>
      <c r="K30" t="s">
        <v>487</v>
      </c>
      <c r="L30">
        <v>1368</v>
      </c>
      <c r="N30">
        <v>1011</v>
      </c>
      <c r="O30" t="s">
        <v>472</v>
      </c>
      <c r="P30" t="s">
        <v>472</v>
      </c>
      <c r="Q30">
        <v>1</v>
      </c>
      <c r="X30">
        <v>1.71</v>
      </c>
      <c r="Y30">
        <v>0</v>
      </c>
      <c r="Z30">
        <v>3.7</v>
      </c>
      <c r="AA30">
        <v>0</v>
      </c>
      <c r="AB30">
        <v>0</v>
      </c>
      <c r="AC30">
        <v>0</v>
      </c>
      <c r="AD30">
        <v>1</v>
      </c>
      <c r="AE30">
        <v>0</v>
      </c>
      <c r="AF30" t="s">
        <v>6</v>
      </c>
      <c r="AG30">
        <v>1.71</v>
      </c>
      <c r="AH30">
        <v>2</v>
      </c>
      <c r="AI30">
        <v>16687952</v>
      </c>
      <c r="AJ30">
        <v>27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ROW(Source!A35)</f>
        <v>35</v>
      </c>
      <c r="B31">
        <v>16687953</v>
      </c>
      <c r="C31">
        <v>16687947</v>
      </c>
      <c r="D31">
        <v>15249937</v>
      </c>
      <c r="E31">
        <v>1</v>
      </c>
      <c r="F31">
        <v>1</v>
      </c>
      <c r="G31">
        <v>1</v>
      </c>
      <c r="H31">
        <v>2</v>
      </c>
      <c r="I31" t="s">
        <v>488</v>
      </c>
      <c r="J31" t="s">
        <v>489</v>
      </c>
      <c r="K31" t="s">
        <v>490</v>
      </c>
      <c r="L31">
        <v>1368</v>
      </c>
      <c r="N31">
        <v>1011</v>
      </c>
      <c r="O31" t="s">
        <v>472</v>
      </c>
      <c r="P31" t="s">
        <v>472</v>
      </c>
      <c r="Q31">
        <v>1</v>
      </c>
      <c r="X31">
        <v>3.42</v>
      </c>
      <c r="Y31">
        <v>0</v>
      </c>
      <c r="Z31">
        <v>5.59</v>
      </c>
      <c r="AA31">
        <v>0</v>
      </c>
      <c r="AB31">
        <v>0</v>
      </c>
      <c r="AC31">
        <v>0</v>
      </c>
      <c r="AD31">
        <v>1</v>
      </c>
      <c r="AE31">
        <v>0</v>
      </c>
      <c r="AF31" t="s">
        <v>6</v>
      </c>
      <c r="AG31">
        <v>3.42</v>
      </c>
      <c r="AH31">
        <v>2</v>
      </c>
      <c r="AI31">
        <v>16687953</v>
      </c>
      <c r="AJ31">
        <v>28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ROW(Source!A35)</f>
        <v>35</v>
      </c>
      <c r="B32">
        <v>16687954</v>
      </c>
      <c r="C32">
        <v>16687947</v>
      </c>
      <c r="D32">
        <v>15203663</v>
      </c>
      <c r="E32">
        <v>1</v>
      </c>
      <c r="F32">
        <v>1</v>
      </c>
      <c r="G32">
        <v>1</v>
      </c>
      <c r="H32">
        <v>3</v>
      </c>
      <c r="I32" t="s">
        <v>44</v>
      </c>
      <c r="J32" t="s">
        <v>47</v>
      </c>
      <c r="K32" t="s">
        <v>45</v>
      </c>
      <c r="L32">
        <v>1348</v>
      </c>
      <c r="N32">
        <v>1009</v>
      </c>
      <c r="O32" t="s">
        <v>46</v>
      </c>
      <c r="P32" t="s">
        <v>46</v>
      </c>
      <c r="Q32">
        <v>1000</v>
      </c>
      <c r="X32">
        <v>1.61E-2</v>
      </c>
      <c r="Y32">
        <v>18362</v>
      </c>
      <c r="Z32">
        <v>0</v>
      </c>
      <c r="AA32">
        <v>0</v>
      </c>
      <c r="AB32">
        <v>0</v>
      </c>
      <c r="AC32">
        <v>0</v>
      </c>
      <c r="AD32">
        <v>1</v>
      </c>
      <c r="AE32">
        <v>0</v>
      </c>
      <c r="AF32" t="s">
        <v>6</v>
      </c>
      <c r="AG32">
        <v>1.61E-2</v>
      </c>
      <c r="AH32">
        <v>2</v>
      </c>
      <c r="AI32">
        <v>16687954</v>
      </c>
      <c r="AJ32">
        <v>30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ROW(Source!A40)</f>
        <v>40</v>
      </c>
      <c r="B33">
        <v>16687965</v>
      </c>
      <c r="C33">
        <v>16687955</v>
      </c>
      <c r="D33">
        <v>15436014</v>
      </c>
      <c r="E33">
        <v>1</v>
      </c>
      <c r="F33">
        <v>1</v>
      </c>
      <c r="G33">
        <v>1</v>
      </c>
      <c r="H33">
        <v>1</v>
      </c>
      <c r="I33" t="s">
        <v>491</v>
      </c>
      <c r="J33" t="s">
        <v>6</v>
      </c>
      <c r="K33" t="s">
        <v>492</v>
      </c>
      <c r="L33">
        <v>1191</v>
      </c>
      <c r="N33">
        <v>1013</v>
      </c>
      <c r="O33" t="s">
        <v>466</v>
      </c>
      <c r="P33" t="s">
        <v>466</v>
      </c>
      <c r="Q33">
        <v>1</v>
      </c>
      <c r="X33">
        <v>17.16</v>
      </c>
      <c r="Y33">
        <v>0</v>
      </c>
      <c r="Z33">
        <v>0</v>
      </c>
      <c r="AA33">
        <v>0</v>
      </c>
      <c r="AB33">
        <v>8.74</v>
      </c>
      <c r="AC33">
        <v>0</v>
      </c>
      <c r="AD33">
        <v>1</v>
      </c>
      <c r="AE33">
        <v>1</v>
      </c>
      <c r="AF33" t="s">
        <v>6</v>
      </c>
      <c r="AG33">
        <v>17.16</v>
      </c>
      <c r="AH33">
        <v>2</v>
      </c>
      <c r="AI33">
        <v>16687965</v>
      </c>
      <c r="AJ33">
        <v>31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ROW(Source!A40)</f>
        <v>40</v>
      </c>
      <c r="B34">
        <v>16687966</v>
      </c>
      <c r="C34">
        <v>16687955</v>
      </c>
      <c r="D34">
        <v>15430395</v>
      </c>
      <c r="E34">
        <v>1</v>
      </c>
      <c r="F34">
        <v>1</v>
      </c>
      <c r="G34">
        <v>1</v>
      </c>
      <c r="H34">
        <v>1</v>
      </c>
      <c r="I34" t="s">
        <v>467</v>
      </c>
      <c r="J34" t="s">
        <v>6</v>
      </c>
      <c r="K34" t="s">
        <v>468</v>
      </c>
      <c r="L34">
        <v>1191</v>
      </c>
      <c r="N34">
        <v>1013</v>
      </c>
      <c r="O34" t="s">
        <v>466</v>
      </c>
      <c r="P34" t="s">
        <v>466</v>
      </c>
      <c r="Q34">
        <v>1</v>
      </c>
      <c r="X34">
        <v>0.04</v>
      </c>
      <c r="Y34">
        <v>0</v>
      </c>
      <c r="Z34">
        <v>0</v>
      </c>
      <c r="AA34">
        <v>0</v>
      </c>
      <c r="AB34">
        <v>0</v>
      </c>
      <c r="AC34">
        <v>0</v>
      </c>
      <c r="AD34">
        <v>1</v>
      </c>
      <c r="AE34">
        <v>2</v>
      </c>
      <c r="AF34" t="s">
        <v>6</v>
      </c>
      <c r="AG34">
        <v>0.04</v>
      </c>
      <c r="AH34">
        <v>2</v>
      </c>
      <c r="AI34">
        <v>16687966</v>
      </c>
      <c r="AJ34">
        <v>32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ROW(Source!A40)</f>
        <v>40</v>
      </c>
      <c r="B35">
        <v>16687967</v>
      </c>
      <c r="C35">
        <v>16687955</v>
      </c>
      <c r="D35">
        <v>15247878</v>
      </c>
      <c r="E35">
        <v>1</v>
      </c>
      <c r="F35">
        <v>1</v>
      </c>
      <c r="G35">
        <v>1</v>
      </c>
      <c r="H35">
        <v>2</v>
      </c>
      <c r="I35" t="s">
        <v>479</v>
      </c>
      <c r="J35" t="s">
        <v>480</v>
      </c>
      <c r="K35" t="s">
        <v>481</v>
      </c>
      <c r="L35">
        <v>1368</v>
      </c>
      <c r="N35">
        <v>1011</v>
      </c>
      <c r="O35" t="s">
        <v>472</v>
      </c>
      <c r="P35" t="s">
        <v>472</v>
      </c>
      <c r="Q35">
        <v>1</v>
      </c>
      <c r="X35">
        <v>0.1</v>
      </c>
      <c r="Y35">
        <v>0</v>
      </c>
      <c r="Z35">
        <v>1.7</v>
      </c>
      <c r="AA35">
        <v>0</v>
      </c>
      <c r="AB35">
        <v>0</v>
      </c>
      <c r="AC35">
        <v>0</v>
      </c>
      <c r="AD35">
        <v>1</v>
      </c>
      <c r="AE35">
        <v>0</v>
      </c>
      <c r="AF35" t="s">
        <v>6</v>
      </c>
      <c r="AG35">
        <v>0.1</v>
      </c>
      <c r="AH35">
        <v>2</v>
      </c>
      <c r="AI35">
        <v>16687967</v>
      </c>
      <c r="AJ35">
        <v>33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ROW(Source!A40)</f>
        <v>40</v>
      </c>
      <c r="B36">
        <v>16687968</v>
      </c>
      <c r="C36">
        <v>16687955</v>
      </c>
      <c r="D36">
        <v>15249073</v>
      </c>
      <c r="E36">
        <v>1</v>
      </c>
      <c r="F36">
        <v>1</v>
      </c>
      <c r="G36">
        <v>1</v>
      </c>
      <c r="H36">
        <v>2</v>
      </c>
      <c r="I36" t="s">
        <v>482</v>
      </c>
      <c r="J36" t="s">
        <v>483</v>
      </c>
      <c r="K36" t="s">
        <v>484</v>
      </c>
      <c r="L36">
        <v>1368</v>
      </c>
      <c r="N36">
        <v>1011</v>
      </c>
      <c r="O36" t="s">
        <v>472</v>
      </c>
      <c r="P36" t="s">
        <v>472</v>
      </c>
      <c r="Q36">
        <v>1</v>
      </c>
      <c r="X36">
        <v>0.04</v>
      </c>
      <c r="Y36">
        <v>0</v>
      </c>
      <c r="Z36">
        <v>65.709999999999994</v>
      </c>
      <c r="AA36">
        <v>11.6</v>
      </c>
      <c r="AB36">
        <v>0</v>
      </c>
      <c r="AC36">
        <v>0</v>
      </c>
      <c r="AD36">
        <v>1</v>
      </c>
      <c r="AE36">
        <v>0</v>
      </c>
      <c r="AF36" t="s">
        <v>6</v>
      </c>
      <c r="AG36">
        <v>0.04</v>
      </c>
      <c r="AH36">
        <v>2</v>
      </c>
      <c r="AI36">
        <v>16687968</v>
      </c>
      <c r="AJ36">
        <v>34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ROW(Source!A40)</f>
        <v>40</v>
      </c>
      <c r="B37">
        <v>16687969</v>
      </c>
      <c r="C37">
        <v>16687955</v>
      </c>
      <c r="D37">
        <v>15171018</v>
      </c>
      <c r="E37">
        <v>1</v>
      </c>
      <c r="F37">
        <v>1</v>
      </c>
      <c r="G37">
        <v>1</v>
      </c>
      <c r="H37">
        <v>3</v>
      </c>
      <c r="I37" t="s">
        <v>493</v>
      </c>
      <c r="J37" t="s">
        <v>494</v>
      </c>
      <c r="K37" t="s">
        <v>495</v>
      </c>
      <c r="L37">
        <v>1346</v>
      </c>
      <c r="N37">
        <v>1009</v>
      </c>
      <c r="O37" t="s">
        <v>51</v>
      </c>
      <c r="P37" t="s">
        <v>51</v>
      </c>
      <c r="Q37">
        <v>1</v>
      </c>
      <c r="X37">
        <v>0.01</v>
      </c>
      <c r="Y37">
        <v>1.82</v>
      </c>
      <c r="Z37">
        <v>0</v>
      </c>
      <c r="AA37">
        <v>0</v>
      </c>
      <c r="AB37">
        <v>0</v>
      </c>
      <c r="AC37">
        <v>0</v>
      </c>
      <c r="AD37">
        <v>1</v>
      </c>
      <c r="AE37">
        <v>0</v>
      </c>
      <c r="AF37" t="s">
        <v>6</v>
      </c>
      <c r="AG37">
        <v>0.01</v>
      </c>
      <c r="AH37">
        <v>2</v>
      </c>
      <c r="AI37">
        <v>16687969</v>
      </c>
      <c r="AJ37">
        <v>35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ROW(Source!A40)</f>
        <v>40</v>
      </c>
      <c r="B38">
        <v>16687970</v>
      </c>
      <c r="C38">
        <v>16687955</v>
      </c>
      <c r="D38">
        <v>15171150</v>
      </c>
      <c r="E38">
        <v>1</v>
      </c>
      <c r="F38">
        <v>1</v>
      </c>
      <c r="G38">
        <v>1</v>
      </c>
      <c r="H38">
        <v>3</v>
      </c>
      <c r="I38" t="s">
        <v>496</v>
      </c>
      <c r="J38" t="s">
        <v>497</v>
      </c>
      <c r="K38" t="s">
        <v>498</v>
      </c>
      <c r="L38">
        <v>1348</v>
      </c>
      <c r="N38">
        <v>1009</v>
      </c>
      <c r="O38" t="s">
        <v>46</v>
      </c>
      <c r="P38" t="s">
        <v>46</v>
      </c>
      <c r="Q38">
        <v>1000</v>
      </c>
      <c r="X38">
        <v>1.4500000000000001E-2</v>
      </c>
      <c r="Y38">
        <v>2734.6</v>
      </c>
      <c r="Z38">
        <v>0</v>
      </c>
      <c r="AA38">
        <v>0</v>
      </c>
      <c r="AB38">
        <v>0</v>
      </c>
      <c r="AC38">
        <v>0</v>
      </c>
      <c r="AD38">
        <v>1</v>
      </c>
      <c r="AE38">
        <v>0</v>
      </c>
      <c r="AF38" t="s">
        <v>6</v>
      </c>
      <c r="AG38">
        <v>1.4500000000000001E-2</v>
      </c>
      <c r="AH38">
        <v>2</v>
      </c>
      <c r="AI38">
        <v>16687970</v>
      </c>
      <c r="AJ38">
        <v>36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ROW(Source!A40)</f>
        <v>40</v>
      </c>
      <c r="B39">
        <v>16687971</v>
      </c>
      <c r="C39">
        <v>16687955</v>
      </c>
      <c r="D39">
        <v>15171907</v>
      </c>
      <c r="E39">
        <v>1</v>
      </c>
      <c r="F39">
        <v>1</v>
      </c>
      <c r="G39">
        <v>1</v>
      </c>
      <c r="H39">
        <v>3</v>
      </c>
      <c r="I39" t="s">
        <v>499</v>
      </c>
      <c r="J39" t="s">
        <v>500</v>
      </c>
      <c r="K39" t="s">
        <v>501</v>
      </c>
      <c r="L39">
        <v>1339</v>
      </c>
      <c r="N39">
        <v>1007</v>
      </c>
      <c r="O39" t="s">
        <v>96</v>
      </c>
      <c r="P39" t="s">
        <v>96</v>
      </c>
      <c r="Q39">
        <v>1</v>
      </c>
      <c r="X39">
        <v>3.0000000000000001E-3</v>
      </c>
      <c r="Y39">
        <v>74.58</v>
      </c>
      <c r="Z39">
        <v>0</v>
      </c>
      <c r="AA39">
        <v>0</v>
      </c>
      <c r="AB39">
        <v>0</v>
      </c>
      <c r="AC39">
        <v>0</v>
      </c>
      <c r="AD39">
        <v>1</v>
      </c>
      <c r="AE39">
        <v>0</v>
      </c>
      <c r="AF39" t="s">
        <v>6</v>
      </c>
      <c r="AG39">
        <v>3.0000000000000001E-3</v>
      </c>
      <c r="AH39">
        <v>2</v>
      </c>
      <c r="AI39">
        <v>16687971</v>
      </c>
      <c r="AJ39">
        <v>37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ROW(Source!A40)</f>
        <v>40</v>
      </c>
      <c r="B40">
        <v>16687972</v>
      </c>
      <c r="C40">
        <v>16687955</v>
      </c>
      <c r="D40">
        <v>15163051</v>
      </c>
      <c r="E40">
        <v>17</v>
      </c>
      <c r="F40">
        <v>1</v>
      </c>
      <c r="G40">
        <v>1</v>
      </c>
      <c r="H40">
        <v>3</v>
      </c>
      <c r="I40" t="s">
        <v>58</v>
      </c>
      <c r="J40" t="s">
        <v>6</v>
      </c>
      <c r="K40" t="s">
        <v>59</v>
      </c>
      <c r="L40">
        <v>1348</v>
      </c>
      <c r="N40">
        <v>1009</v>
      </c>
      <c r="O40" t="s">
        <v>46</v>
      </c>
      <c r="P40" t="s">
        <v>46</v>
      </c>
      <c r="Q40">
        <v>1000</v>
      </c>
      <c r="X40">
        <v>1.4E-2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 t="s">
        <v>6</v>
      </c>
      <c r="AG40">
        <v>1.4E-2</v>
      </c>
      <c r="AH40">
        <v>2</v>
      </c>
      <c r="AI40">
        <v>16687972</v>
      </c>
      <c r="AJ40">
        <v>38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ROW(Source!A41)</f>
        <v>41</v>
      </c>
      <c r="B41">
        <v>16687965</v>
      </c>
      <c r="C41">
        <v>16687955</v>
      </c>
      <c r="D41">
        <v>15436014</v>
      </c>
      <c r="E41">
        <v>1</v>
      </c>
      <c r="F41">
        <v>1</v>
      </c>
      <c r="G41">
        <v>1</v>
      </c>
      <c r="H41">
        <v>1</v>
      </c>
      <c r="I41" t="s">
        <v>491</v>
      </c>
      <c r="J41" t="s">
        <v>6</v>
      </c>
      <c r="K41" t="s">
        <v>492</v>
      </c>
      <c r="L41">
        <v>1191</v>
      </c>
      <c r="N41">
        <v>1013</v>
      </c>
      <c r="O41" t="s">
        <v>466</v>
      </c>
      <c r="P41" t="s">
        <v>466</v>
      </c>
      <c r="Q41">
        <v>1</v>
      </c>
      <c r="X41">
        <v>17.16</v>
      </c>
      <c r="Y41">
        <v>0</v>
      </c>
      <c r="Z41">
        <v>0</v>
      </c>
      <c r="AA41">
        <v>0</v>
      </c>
      <c r="AB41">
        <v>8.74</v>
      </c>
      <c r="AC41">
        <v>0</v>
      </c>
      <c r="AD41">
        <v>1</v>
      </c>
      <c r="AE41">
        <v>1</v>
      </c>
      <c r="AF41" t="s">
        <v>6</v>
      </c>
      <c r="AG41">
        <v>17.16</v>
      </c>
      <c r="AH41">
        <v>2</v>
      </c>
      <c r="AI41">
        <v>16687965</v>
      </c>
      <c r="AJ41">
        <v>40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ROW(Source!A41)</f>
        <v>41</v>
      </c>
      <c r="B42">
        <v>16687966</v>
      </c>
      <c r="C42">
        <v>16687955</v>
      </c>
      <c r="D42">
        <v>15430395</v>
      </c>
      <c r="E42">
        <v>1</v>
      </c>
      <c r="F42">
        <v>1</v>
      </c>
      <c r="G42">
        <v>1</v>
      </c>
      <c r="H42">
        <v>1</v>
      </c>
      <c r="I42" t="s">
        <v>467</v>
      </c>
      <c r="J42" t="s">
        <v>6</v>
      </c>
      <c r="K42" t="s">
        <v>468</v>
      </c>
      <c r="L42">
        <v>1191</v>
      </c>
      <c r="N42">
        <v>1013</v>
      </c>
      <c r="O42" t="s">
        <v>466</v>
      </c>
      <c r="P42" t="s">
        <v>466</v>
      </c>
      <c r="Q42">
        <v>1</v>
      </c>
      <c r="X42">
        <v>0.04</v>
      </c>
      <c r="Y42">
        <v>0</v>
      </c>
      <c r="Z42">
        <v>0</v>
      </c>
      <c r="AA42">
        <v>0</v>
      </c>
      <c r="AB42">
        <v>0</v>
      </c>
      <c r="AC42">
        <v>0</v>
      </c>
      <c r="AD42">
        <v>1</v>
      </c>
      <c r="AE42">
        <v>2</v>
      </c>
      <c r="AF42" t="s">
        <v>6</v>
      </c>
      <c r="AG42">
        <v>0.04</v>
      </c>
      <c r="AH42">
        <v>2</v>
      </c>
      <c r="AI42">
        <v>16687966</v>
      </c>
      <c r="AJ42">
        <v>41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ROW(Source!A41)</f>
        <v>41</v>
      </c>
      <c r="B43">
        <v>16687967</v>
      </c>
      <c r="C43">
        <v>16687955</v>
      </c>
      <c r="D43">
        <v>15247878</v>
      </c>
      <c r="E43">
        <v>1</v>
      </c>
      <c r="F43">
        <v>1</v>
      </c>
      <c r="G43">
        <v>1</v>
      </c>
      <c r="H43">
        <v>2</v>
      </c>
      <c r="I43" t="s">
        <v>479</v>
      </c>
      <c r="J43" t="s">
        <v>480</v>
      </c>
      <c r="K43" t="s">
        <v>481</v>
      </c>
      <c r="L43">
        <v>1368</v>
      </c>
      <c r="N43">
        <v>1011</v>
      </c>
      <c r="O43" t="s">
        <v>472</v>
      </c>
      <c r="P43" t="s">
        <v>472</v>
      </c>
      <c r="Q43">
        <v>1</v>
      </c>
      <c r="X43">
        <v>0.1</v>
      </c>
      <c r="Y43">
        <v>0</v>
      </c>
      <c r="Z43">
        <v>1.7</v>
      </c>
      <c r="AA43">
        <v>0</v>
      </c>
      <c r="AB43">
        <v>0</v>
      </c>
      <c r="AC43">
        <v>0</v>
      </c>
      <c r="AD43">
        <v>1</v>
      </c>
      <c r="AE43">
        <v>0</v>
      </c>
      <c r="AF43" t="s">
        <v>6</v>
      </c>
      <c r="AG43">
        <v>0.1</v>
      </c>
      <c r="AH43">
        <v>2</v>
      </c>
      <c r="AI43">
        <v>16687967</v>
      </c>
      <c r="AJ43">
        <v>42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ROW(Source!A41)</f>
        <v>41</v>
      </c>
      <c r="B44">
        <v>16687968</v>
      </c>
      <c r="C44">
        <v>16687955</v>
      </c>
      <c r="D44">
        <v>15249073</v>
      </c>
      <c r="E44">
        <v>1</v>
      </c>
      <c r="F44">
        <v>1</v>
      </c>
      <c r="G44">
        <v>1</v>
      </c>
      <c r="H44">
        <v>2</v>
      </c>
      <c r="I44" t="s">
        <v>482</v>
      </c>
      <c r="J44" t="s">
        <v>483</v>
      </c>
      <c r="K44" t="s">
        <v>484</v>
      </c>
      <c r="L44">
        <v>1368</v>
      </c>
      <c r="N44">
        <v>1011</v>
      </c>
      <c r="O44" t="s">
        <v>472</v>
      </c>
      <c r="P44" t="s">
        <v>472</v>
      </c>
      <c r="Q44">
        <v>1</v>
      </c>
      <c r="X44">
        <v>0.04</v>
      </c>
      <c r="Y44">
        <v>0</v>
      </c>
      <c r="Z44">
        <v>65.709999999999994</v>
      </c>
      <c r="AA44">
        <v>11.6</v>
      </c>
      <c r="AB44">
        <v>0</v>
      </c>
      <c r="AC44">
        <v>0</v>
      </c>
      <c r="AD44">
        <v>1</v>
      </c>
      <c r="AE44">
        <v>0</v>
      </c>
      <c r="AF44" t="s">
        <v>6</v>
      </c>
      <c r="AG44">
        <v>0.04</v>
      </c>
      <c r="AH44">
        <v>2</v>
      </c>
      <c r="AI44">
        <v>16687968</v>
      </c>
      <c r="AJ44">
        <v>43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ROW(Source!A41)</f>
        <v>41</v>
      </c>
      <c r="B45">
        <v>16687969</v>
      </c>
      <c r="C45">
        <v>16687955</v>
      </c>
      <c r="D45">
        <v>15171018</v>
      </c>
      <c r="E45">
        <v>1</v>
      </c>
      <c r="F45">
        <v>1</v>
      </c>
      <c r="G45">
        <v>1</v>
      </c>
      <c r="H45">
        <v>3</v>
      </c>
      <c r="I45" t="s">
        <v>493</v>
      </c>
      <c r="J45" t="s">
        <v>494</v>
      </c>
      <c r="K45" t="s">
        <v>495</v>
      </c>
      <c r="L45">
        <v>1346</v>
      </c>
      <c r="N45">
        <v>1009</v>
      </c>
      <c r="O45" t="s">
        <v>51</v>
      </c>
      <c r="P45" t="s">
        <v>51</v>
      </c>
      <c r="Q45">
        <v>1</v>
      </c>
      <c r="X45">
        <v>0.01</v>
      </c>
      <c r="Y45">
        <v>1.82</v>
      </c>
      <c r="Z45">
        <v>0</v>
      </c>
      <c r="AA45">
        <v>0</v>
      </c>
      <c r="AB45">
        <v>0</v>
      </c>
      <c r="AC45">
        <v>0</v>
      </c>
      <c r="AD45">
        <v>1</v>
      </c>
      <c r="AE45">
        <v>0</v>
      </c>
      <c r="AF45" t="s">
        <v>6</v>
      </c>
      <c r="AG45">
        <v>0.01</v>
      </c>
      <c r="AH45">
        <v>2</v>
      </c>
      <c r="AI45">
        <v>16687969</v>
      </c>
      <c r="AJ45">
        <v>44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ROW(Source!A41)</f>
        <v>41</v>
      </c>
      <c r="B46">
        <v>16687970</v>
      </c>
      <c r="C46">
        <v>16687955</v>
      </c>
      <c r="D46">
        <v>15171150</v>
      </c>
      <c r="E46">
        <v>1</v>
      </c>
      <c r="F46">
        <v>1</v>
      </c>
      <c r="G46">
        <v>1</v>
      </c>
      <c r="H46">
        <v>3</v>
      </c>
      <c r="I46" t="s">
        <v>496</v>
      </c>
      <c r="J46" t="s">
        <v>497</v>
      </c>
      <c r="K46" t="s">
        <v>498</v>
      </c>
      <c r="L46">
        <v>1348</v>
      </c>
      <c r="N46">
        <v>1009</v>
      </c>
      <c r="O46" t="s">
        <v>46</v>
      </c>
      <c r="P46" t="s">
        <v>46</v>
      </c>
      <c r="Q46">
        <v>1000</v>
      </c>
      <c r="X46">
        <v>1.4500000000000001E-2</v>
      </c>
      <c r="Y46">
        <v>2734.6</v>
      </c>
      <c r="Z46">
        <v>0</v>
      </c>
      <c r="AA46">
        <v>0</v>
      </c>
      <c r="AB46">
        <v>0</v>
      </c>
      <c r="AC46">
        <v>0</v>
      </c>
      <c r="AD46">
        <v>1</v>
      </c>
      <c r="AE46">
        <v>0</v>
      </c>
      <c r="AF46" t="s">
        <v>6</v>
      </c>
      <c r="AG46">
        <v>1.4500000000000001E-2</v>
      </c>
      <c r="AH46">
        <v>2</v>
      </c>
      <c r="AI46">
        <v>16687970</v>
      </c>
      <c r="AJ46">
        <v>45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ROW(Source!A41)</f>
        <v>41</v>
      </c>
      <c r="B47">
        <v>16687971</v>
      </c>
      <c r="C47">
        <v>16687955</v>
      </c>
      <c r="D47">
        <v>15171907</v>
      </c>
      <c r="E47">
        <v>1</v>
      </c>
      <c r="F47">
        <v>1</v>
      </c>
      <c r="G47">
        <v>1</v>
      </c>
      <c r="H47">
        <v>3</v>
      </c>
      <c r="I47" t="s">
        <v>499</v>
      </c>
      <c r="J47" t="s">
        <v>500</v>
      </c>
      <c r="K47" t="s">
        <v>501</v>
      </c>
      <c r="L47">
        <v>1339</v>
      </c>
      <c r="N47">
        <v>1007</v>
      </c>
      <c r="O47" t="s">
        <v>96</v>
      </c>
      <c r="P47" t="s">
        <v>96</v>
      </c>
      <c r="Q47">
        <v>1</v>
      </c>
      <c r="X47">
        <v>3.0000000000000001E-3</v>
      </c>
      <c r="Y47">
        <v>74.58</v>
      </c>
      <c r="Z47">
        <v>0</v>
      </c>
      <c r="AA47">
        <v>0</v>
      </c>
      <c r="AB47">
        <v>0</v>
      </c>
      <c r="AC47">
        <v>0</v>
      </c>
      <c r="AD47">
        <v>1</v>
      </c>
      <c r="AE47">
        <v>0</v>
      </c>
      <c r="AF47" t="s">
        <v>6</v>
      </c>
      <c r="AG47">
        <v>3.0000000000000001E-3</v>
      </c>
      <c r="AH47">
        <v>2</v>
      </c>
      <c r="AI47">
        <v>16687971</v>
      </c>
      <c r="AJ47">
        <v>46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ROW(Source!A41)</f>
        <v>41</v>
      </c>
      <c r="B48">
        <v>16687972</v>
      </c>
      <c r="C48">
        <v>16687955</v>
      </c>
      <c r="D48">
        <v>15163051</v>
      </c>
      <c r="E48">
        <v>17</v>
      </c>
      <c r="F48">
        <v>1</v>
      </c>
      <c r="G48">
        <v>1</v>
      </c>
      <c r="H48">
        <v>3</v>
      </c>
      <c r="I48" t="s">
        <v>58</v>
      </c>
      <c r="J48" t="s">
        <v>6</v>
      </c>
      <c r="K48" t="s">
        <v>59</v>
      </c>
      <c r="L48">
        <v>1348</v>
      </c>
      <c r="N48">
        <v>1009</v>
      </c>
      <c r="O48" t="s">
        <v>46</v>
      </c>
      <c r="P48" t="s">
        <v>46</v>
      </c>
      <c r="Q48">
        <v>1000</v>
      </c>
      <c r="X48">
        <v>1.4E-2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 t="s">
        <v>6</v>
      </c>
      <c r="AG48">
        <v>1.4E-2</v>
      </c>
      <c r="AH48">
        <v>2</v>
      </c>
      <c r="AI48">
        <v>16687972</v>
      </c>
      <c r="AJ48">
        <v>47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ROW(Source!A46)</f>
        <v>46</v>
      </c>
      <c r="B49">
        <v>16687981</v>
      </c>
      <c r="C49">
        <v>16687980</v>
      </c>
      <c r="D49">
        <v>15435683</v>
      </c>
      <c r="E49">
        <v>1</v>
      </c>
      <c r="F49">
        <v>1</v>
      </c>
      <c r="G49">
        <v>1</v>
      </c>
      <c r="H49">
        <v>1</v>
      </c>
      <c r="I49" t="s">
        <v>502</v>
      </c>
      <c r="J49" t="s">
        <v>6</v>
      </c>
      <c r="K49" t="s">
        <v>503</v>
      </c>
      <c r="L49">
        <v>1191</v>
      </c>
      <c r="N49">
        <v>1013</v>
      </c>
      <c r="O49" t="s">
        <v>466</v>
      </c>
      <c r="P49" t="s">
        <v>466</v>
      </c>
      <c r="Q49">
        <v>1</v>
      </c>
      <c r="X49">
        <v>12.8</v>
      </c>
      <c r="Y49">
        <v>0</v>
      </c>
      <c r="Z49">
        <v>0</v>
      </c>
      <c r="AA49">
        <v>0</v>
      </c>
      <c r="AB49">
        <v>9.2899999999999991</v>
      </c>
      <c r="AC49">
        <v>0</v>
      </c>
      <c r="AD49">
        <v>1</v>
      </c>
      <c r="AE49">
        <v>1</v>
      </c>
      <c r="AF49" t="s">
        <v>69</v>
      </c>
      <c r="AG49">
        <v>14.719999999999999</v>
      </c>
      <c r="AH49">
        <v>2</v>
      </c>
      <c r="AI49">
        <v>16687981</v>
      </c>
      <c r="AJ49">
        <v>49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ROW(Source!A46)</f>
        <v>46</v>
      </c>
      <c r="B50">
        <v>16687982</v>
      </c>
      <c r="C50">
        <v>16687980</v>
      </c>
      <c r="D50">
        <v>15430395</v>
      </c>
      <c r="E50">
        <v>1</v>
      </c>
      <c r="F50">
        <v>1</v>
      </c>
      <c r="G50">
        <v>1</v>
      </c>
      <c r="H50">
        <v>1</v>
      </c>
      <c r="I50" t="s">
        <v>467</v>
      </c>
      <c r="J50" t="s">
        <v>6</v>
      </c>
      <c r="K50" t="s">
        <v>468</v>
      </c>
      <c r="L50">
        <v>1191</v>
      </c>
      <c r="N50">
        <v>1013</v>
      </c>
      <c r="O50" t="s">
        <v>466</v>
      </c>
      <c r="P50" t="s">
        <v>466</v>
      </c>
      <c r="Q50">
        <v>1</v>
      </c>
      <c r="X50">
        <v>0.05</v>
      </c>
      <c r="Y50">
        <v>0</v>
      </c>
      <c r="Z50">
        <v>0</v>
      </c>
      <c r="AA50">
        <v>0</v>
      </c>
      <c r="AB50">
        <v>0</v>
      </c>
      <c r="AC50">
        <v>0</v>
      </c>
      <c r="AD50">
        <v>1</v>
      </c>
      <c r="AE50">
        <v>2</v>
      </c>
      <c r="AF50" t="s">
        <v>68</v>
      </c>
      <c r="AG50">
        <v>6.25E-2</v>
      </c>
      <c r="AH50">
        <v>2</v>
      </c>
      <c r="AI50">
        <v>16687982</v>
      </c>
      <c r="AJ50">
        <v>50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ROW(Source!A46)</f>
        <v>46</v>
      </c>
      <c r="B51">
        <v>16687983</v>
      </c>
      <c r="C51">
        <v>16687980</v>
      </c>
      <c r="D51">
        <v>15249073</v>
      </c>
      <c r="E51">
        <v>1</v>
      </c>
      <c r="F51">
        <v>1</v>
      </c>
      <c r="G51">
        <v>1</v>
      </c>
      <c r="H51">
        <v>2</v>
      </c>
      <c r="I51" t="s">
        <v>482</v>
      </c>
      <c r="J51" t="s">
        <v>483</v>
      </c>
      <c r="K51" t="s">
        <v>484</v>
      </c>
      <c r="L51">
        <v>1368</v>
      </c>
      <c r="N51">
        <v>1011</v>
      </c>
      <c r="O51" t="s">
        <v>472</v>
      </c>
      <c r="P51" t="s">
        <v>472</v>
      </c>
      <c r="Q51">
        <v>1</v>
      </c>
      <c r="X51">
        <v>0.05</v>
      </c>
      <c r="Y51">
        <v>0</v>
      </c>
      <c r="Z51">
        <v>65.709999999999994</v>
      </c>
      <c r="AA51">
        <v>11.6</v>
      </c>
      <c r="AB51">
        <v>0</v>
      </c>
      <c r="AC51">
        <v>0</v>
      </c>
      <c r="AD51">
        <v>1</v>
      </c>
      <c r="AE51">
        <v>0</v>
      </c>
      <c r="AF51" t="s">
        <v>68</v>
      </c>
      <c r="AG51">
        <v>6.25E-2</v>
      </c>
      <c r="AH51">
        <v>2</v>
      </c>
      <c r="AI51">
        <v>16687983</v>
      </c>
      <c r="AJ51">
        <v>51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ROW(Source!A46)</f>
        <v>46</v>
      </c>
      <c r="B52">
        <v>16687984</v>
      </c>
      <c r="C52">
        <v>16687980</v>
      </c>
      <c r="D52">
        <v>15162072</v>
      </c>
      <c r="E52">
        <v>17</v>
      </c>
      <c r="F52">
        <v>1</v>
      </c>
      <c r="G52">
        <v>1</v>
      </c>
      <c r="H52">
        <v>3</v>
      </c>
      <c r="I52" t="s">
        <v>650</v>
      </c>
      <c r="J52" t="s">
        <v>6</v>
      </c>
      <c r="K52" t="s">
        <v>651</v>
      </c>
      <c r="L52">
        <v>1348</v>
      </c>
      <c r="N52">
        <v>1009</v>
      </c>
      <c r="O52" t="s">
        <v>46</v>
      </c>
      <c r="P52" t="s">
        <v>46</v>
      </c>
      <c r="Q52">
        <v>1000</v>
      </c>
      <c r="X52">
        <v>7.5000000000000002E-4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 t="s">
        <v>6</v>
      </c>
      <c r="AG52">
        <v>7.5000000000000002E-4</v>
      </c>
      <c r="AH52">
        <v>3</v>
      </c>
      <c r="AI52">
        <v>-1</v>
      </c>
      <c r="AJ52" t="s">
        <v>6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ROW(Source!A46)</f>
        <v>46</v>
      </c>
      <c r="B53">
        <v>16687985</v>
      </c>
      <c r="C53">
        <v>16687980</v>
      </c>
      <c r="D53">
        <v>15161912</v>
      </c>
      <c r="E53">
        <v>17</v>
      </c>
      <c r="F53">
        <v>1</v>
      </c>
      <c r="G53">
        <v>1</v>
      </c>
      <c r="H53">
        <v>3</v>
      </c>
      <c r="I53" t="s">
        <v>74</v>
      </c>
      <c r="J53" t="s">
        <v>6</v>
      </c>
      <c r="K53" t="s">
        <v>652</v>
      </c>
      <c r="L53">
        <v>1348</v>
      </c>
      <c r="N53">
        <v>1009</v>
      </c>
      <c r="O53" t="s">
        <v>46</v>
      </c>
      <c r="P53" t="s">
        <v>46</v>
      </c>
      <c r="Q53">
        <v>1000</v>
      </c>
      <c r="X53">
        <v>0</v>
      </c>
      <c r="Y53">
        <v>0</v>
      </c>
      <c r="Z53">
        <v>0</v>
      </c>
      <c r="AA53">
        <v>0</v>
      </c>
      <c r="AB53">
        <v>0</v>
      </c>
      <c r="AC53">
        <v>1</v>
      </c>
      <c r="AD53">
        <v>0</v>
      </c>
      <c r="AE53">
        <v>0</v>
      </c>
      <c r="AF53" t="s">
        <v>6</v>
      </c>
      <c r="AG53">
        <v>0</v>
      </c>
      <c r="AH53">
        <v>2</v>
      </c>
      <c r="AI53">
        <v>16687986</v>
      </c>
      <c r="AJ53">
        <v>53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ROW(Source!A46)</f>
        <v>46</v>
      </c>
      <c r="B54">
        <v>16687986</v>
      </c>
      <c r="C54">
        <v>16687980</v>
      </c>
      <c r="D54">
        <v>15162348</v>
      </c>
      <c r="E54">
        <v>17</v>
      </c>
      <c r="F54">
        <v>1</v>
      </c>
      <c r="G54">
        <v>1</v>
      </c>
      <c r="H54">
        <v>3</v>
      </c>
      <c r="I54" t="s">
        <v>74</v>
      </c>
      <c r="J54" t="s">
        <v>6</v>
      </c>
      <c r="K54" t="s">
        <v>75</v>
      </c>
      <c r="L54">
        <v>1348</v>
      </c>
      <c r="N54">
        <v>1009</v>
      </c>
      <c r="O54" t="s">
        <v>46</v>
      </c>
      <c r="P54" t="s">
        <v>46</v>
      </c>
      <c r="Q54">
        <v>1000</v>
      </c>
      <c r="X54">
        <v>4.0000000000000001E-3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 t="s">
        <v>6</v>
      </c>
      <c r="AG54">
        <v>4.0000000000000001E-3</v>
      </c>
      <c r="AH54">
        <v>3</v>
      </c>
      <c r="AI54">
        <v>-1</v>
      </c>
      <c r="AJ54" t="s">
        <v>6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ROW(Source!A47)</f>
        <v>47</v>
      </c>
      <c r="B55">
        <v>16687981</v>
      </c>
      <c r="C55">
        <v>16687980</v>
      </c>
      <c r="D55">
        <v>15435683</v>
      </c>
      <c r="E55">
        <v>1</v>
      </c>
      <c r="F55">
        <v>1</v>
      </c>
      <c r="G55">
        <v>1</v>
      </c>
      <c r="H55">
        <v>1</v>
      </c>
      <c r="I55" t="s">
        <v>502</v>
      </c>
      <c r="J55" t="s">
        <v>6</v>
      </c>
      <c r="K55" t="s">
        <v>503</v>
      </c>
      <c r="L55">
        <v>1191</v>
      </c>
      <c r="N55">
        <v>1013</v>
      </c>
      <c r="O55" t="s">
        <v>466</v>
      </c>
      <c r="P55" t="s">
        <v>466</v>
      </c>
      <c r="Q55">
        <v>1</v>
      </c>
      <c r="X55">
        <v>12.8</v>
      </c>
      <c r="Y55">
        <v>0</v>
      </c>
      <c r="Z55">
        <v>0</v>
      </c>
      <c r="AA55">
        <v>0</v>
      </c>
      <c r="AB55">
        <v>9.2899999999999991</v>
      </c>
      <c r="AC55">
        <v>0</v>
      </c>
      <c r="AD55">
        <v>1</v>
      </c>
      <c r="AE55">
        <v>1</v>
      </c>
      <c r="AF55" t="s">
        <v>69</v>
      </c>
      <c r="AG55">
        <v>14.719999999999999</v>
      </c>
      <c r="AH55">
        <v>2</v>
      </c>
      <c r="AI55">
        <v>16687981</v>
      </c>
      <c r="AJ55">
        <v>54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ROW(Source!A47)</f>
        <v>47</v>
      </c>
      <c r="B56">
        <v>16687982</v>
      </c>
      <c r="C56">
        <v>16687980</v>
      </c>
      <c r="D56">
        <v>15430395</v>
      </c>
      <c r="E56">
        <v>1</v>
      </c>
      <c r="F56">
        <v>1</v>
      </c>
      <c r="G56">
        <v>1</v>
      </c>
      <c r="H56">
        <v>1</v>
      </c>
      <c r="I56" t="s">
        <v>467</v>
      </c>
      <c r="J56" t="s">
        <v>6</v>
      </c>
      <c r="K56" t="s">
        <v>468</v>
      </c>
      <c r="L56">
        <v>1191</v>
      </c>
      <c r="N56">
        <v>1013</v>
      </c>
      <c r="O56" t="s">
        <v>466</v>
      </c>
      <c r="P56" t="s">
        <v>466</v>
      </c>
      <c r="Q56">
        <v>1</v>
      </c>
      <c r="X56">
        <v>0.05</v>
      </c>
      <c r="Y56">
        <v>0</v>
      </c>
      <c r="Z56">
        <v>0</v>
      </c>
      <c r="AA56">
        <v>0</v>
      </c>
      <c r="AB56">
        <v>0</v>
      </c>
      <c r="AC56">
        <v>0</v>
      </c>
      <c r="AD56">
        <v>1</v>
      </c>
      <c r="AE56">
        <v>2</v>
      </c>
      <c r="AF56" t="s">
        <v>68</v>
      </c>
      <c r="AG56">
        <v>6.25E-2</v>
      </c>
      <c r="AH56">
        <v>2</v>
      </c>
      <c r="AI56">
        <v>16687982</v>
      </c>
      <c r="AJ56">
        <v>55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ROW(Source!A47)</f>
        <v>47</v>
      </c>
      <c r="B57">
        <v>16687983</v>
      </c>
      <c r="C57">
        <v>16687980</v>
      </c>
      <c r="D57">
        <v>15249073</v>
      </c>
      <c r="E57">
        <v>1</v>
      </c>
      <c r="F57">
        <v>1</v>
      </c>
      <c r="G57">
        <v>1</v>
      </c>
      <c r="H57">
        <v>2</v>
      </c>
      <c r="I57" t="s">
        <v>482</v>
      </c>
      <c r="J57" t="s">
        <v>483</v>
      </c>
      <c r="K57" t="s">
        <v>484</v>
      </c>
      <c r="L57">
        <v>1368</v>
      </c>
      <c r="N57">
        <v>1011</v>
      </c>
      <c r="O57" t="s">
        <v>472</v>
      </c>
      <c r="P57" t="s">
        <v>472</v>
      </c>
      <c r="Q57">
        <v>1</v>
      </c>
      <c r="X57">
        <v>0.05</v>
      </c>
      <c r="Y57">
        <v>0</v>
      </c>
      <c r="Z57">
        <v>65.709999999999994</v>
      </c>
      <c r="AA57">
        <v>11.6</v>
      </c>
      <c r="AB57">
        <v>0</v>
      </c>
      <c r="AC57">
        <v>0</v>
      </c>
      <c r="AD57">
        <v>1</v>
      </c>
      <c r="AE57">
        <v>0</v>
      </c>
      <c r="AF57" t="s">
        <v>68</v>
      </c>
      <c r="AG57">
        <v>6.25E-2</v>
      </c>
      <c r="AH57">
        <v>2</v>
      </c>
      <c r="AI57">
        <v>16687983</v>
      </c>
      <c r="AJ57">
        <v>56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ROW(Source!A47)</f>
        <v>47</v>
      </c>
      <c r="B58">
        <v>16687984</v>
      </c>
      <c r="C58">
        <v>16687980</v>
      </c>
      <c r="D58">
        <v>15162072</v>
      </c>
      <c r="E58">
        <v>17</v>
      </c>
      <c r="F58">
        <v>1</v>
      </c>
      <c r="G58">
        <v>1</v>
      </c>
      <c r="H58">
        <v>3</v>
      </c>
      <c r="I58" t="s">
        <v>650</v>
      </c>
      <c r="J58" t="s">
        <v>6</v>
      </c>
      <c r="K58" t="s">
        <v>651</v>
      </c>
      <c r="L58">
        <v>1348</v>
      </c>
      <c r="N58">
        <v>1009</v>
      </c>
      <c r="O58" t="s">
        <v>46</v>
      </c>
      <c r="P58" t="s">
        <v>46</v>
      </c>
      <c r="Q58">
        <v>1000</v>
      </c>
      <c r="X58">
        <v>7.5000000000000002E-4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 t="s">
        <v>6</v>
      </c>
      <c r="AG58">
        <v>7.5000000000000002E-4</v>
      </c>
      <c r="AH58">
        <v>3</v>
      </c>
      <c r="AI58">
        <v>-1</v>
      </c>
      <c r="AJ58" t="s">
        <v>6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ROW(Source!A47)</f>
        <v>47</v>
      </c>
      <c r="B59">
        <v>16687985</v>
      </c>
      <c r="C59">
        <v>16687980</v>
      </c>
      <c r="D59">
        <v>15161912</v>
      </c>
      <c r="E59">
        <v>17</v>
      </c>
      <c r="F59">
        <v>1</v>
      </c>
      <c r="G59">
        <v>1</v>
      </c>
      <c r="H59">
        <v>3</v>
      </c>
      <c r="I59" t="s">
        <v>74</v>
      </c>
      <c r="J59" t="s">
        <v>6</v>
      </c>
      <c r="K59" t="s">
        <v>652</v>
      </c>
      <c r="L59">
        <v>1348</v>
      </c>
      <c r="N59">
        <v>1009</v>
      </c>
      <c r="O59" t="s">
        <v>46</v>
      </c>
      <c r="P59" t="s">
        <v>46</v>
      </c>
      <c r="Q59">
        <v>1000</v>
      </c>
      <c r="X59">
        <v>0</v>
      </c>
      <c r="Y59">
        <v>0</v>
      </c>
      <c r="Z59">
        <v>0</v>
      </c>
      <c r="AA59">
        <v>0</v>
      </c>
      <c r="AB59">
        <v>0</v>
      </c>
      <c r="AC59">
        <v>1</v>
      </c>
      <c r="AD59">
        <v>0</v>
      </c>
      <c r="AE59">
        <v>0</v>
      </c>
      <c r="AF59" t="s">
        <v>6</v>
      </c>
      <c r="AG59">
        <v>0</v>
      </c>
      <c r="AH59">
        <v>2</v>
      </c>
      <c r="AI59">
        <v>16687986</v>
      </c>
      <c r="AJ59">
        <v>58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ROW(Source!A47)</f>
        <v>47</v>
      </c>
      <c r="B60">
        <v>16687986</v>
      </c>
      <c r="C60">
        <v>16687980</v>
      </c>
      <c r="D60">
        <v>15162348</v>
      </c>
      <c r="E60">
        <v>17</v>
      </c>
      <c r="F60">
        <v>1</v>
      </c>
      <c r="G60">
        <v>1</v>
      </c>
      <c r="H60">
        <v>3</v>
      </c>
      <c r="I60" t="s">
        <v>74</v>
      </c>
      <c r="J60" t="s">
        <v>6</v>
      </c>
      <c r="K60" t="s">
        <v>75</v>
      </c>
      <c r="L60">
        <v>1348</v>
      </c>
      <c r="N60">
        <v>1009</v>
      </c>
      <c r="O60" t="s">
        <v>46</v>
      </c>
      <c r="P60" t="s">
        <v>46</v>
      </c>
      <c r="Q60">
        <v>1000</v>
      </c>
      <c r="X60">
        <v>4.0000000000000001E-3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 t="s">
        <v>6</v>
      </c>
      <c r="AG60">
        <v>4.0000000000000001E-3</v>
      </c>
      <c r="AH60">
        <v>3</v>
      </c>
      <c r="AI60">
        <v>-1</v>
      </c>
      <c r="AJ60" t="s">
        <v>6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ROW(Source!A52)</f>
        <v>52</v>
      </c>
      <c r="B61">
        <v>16688009</v>
      </c>
      <c r="C61">
        <v>16687992</v>
      </c>
      <c r="D61">
        <v>15430497</v>
      </c>
      <c r="E61">
        <v>1</v>
      </c>
      <c r="F61">
        <v>1</v>
      </c>
      <c r="G61">
        <v>1</v>
      </c>
      <c r="H61">
        <v>1</v>
      </c>
      <c r="I61" t="s">
        <v>504</v>
      </c>
      <c r="J61" t="s">
        <v>6</v>
      </c>
      <c r="K61" t="s">
        <v>505</v>
      </c>
      <c r="L61">
        <v>1191</v>
      </c>
      <c r="N61">
        <v>1013</v>
      </c>
      <c r="O61" t="s">
        <v>466</v>
      </c>
      <c r="P61" t="s">
        <v>466</v>
      </c>
      <c r="Q61">
        <v>1</v>
      </c>
      <c r="X61">
        <v>71.06</v>
      </c>
      <c r="Y61">
        <v>0</v>
      </c>
      <c r="Z61">
        <v>0</v>
      </c>
      <c r="AA61">
        <v>0</v>
      </c>
      <c r="AB61">
        <v>8.86</v>
      </c>
      <c r="AC61">
        <v>0</v>
      </c>
      <c r="AD61">
        <v>1</v>
      </c>
      <c r="AE61">
        <v>1</v>
      </c>
      <c r="AF61" t="s">
        <v>69</v>
      </c>
      <c r="AG61">
        <v>81.718999999999994</v>
      </c>
      <c r="AH61">
        <v>2</v>
      </c>
      <c r="AI61">
        <v>16688009</v>
      </c>
      <c r="AJ61">
        <v>59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ROW(Source!A52)</f>
        <v>52</v>
      </c>
      <c r="B62">
        <v>16688010</v>
      </c>
      <c r="C62">
        <v>16687992</v>
      </c>
      <c r="D62">
        <v>15430395</v>
      </c>
      <c r="E62">
        <v>1</v>
      </c>
      <c r="F62">
        <v>1</v>
      </c>
      <c r="G62">
        <v>1</v>
      </c>
      <c r="H62">
        <v>1</v>
      </c>
      <c r="I62" t="s">
        <v>467</v>
      </c>
      <c r="J62" t="s">
        <v>6</v>
      </c>
      <c r="K62" t="s">
        <v>468</v>
      </c>
      <c r="L62">
        <v>1191</v>
      </c>
      <c r="N62">
        <v>1013</v>
      </c>
      <c r="O62" t="s">
        <v>466</v>
      </c>
      <c r="P62" t="s">
        <v>466</v>
      </c>
      <c r="Q62">
        <v>1</v>
      </c>
      <c r="X62">
        <v>0.04</v>
      </c>
      <c r="Y62">
        <v>0</v>
      </c>
      <c r="Z62">
        <v>0</v>
      </c>
      <c r="AA62">
        <v>0</v>
      </c>
      <c r="AB62">
        <v>0</v>
      </c>
      <c r="AC62">
        <v>0</v>
      </c>
      <c r="AD62">
        <v>1</v>
      </c>
      <c r="AE62">
        <v>2</v>
      </c>
      <c r="AF62" t="s">
        <v>68</v>
      </c>
      <c r="AG62">
        <v>0.05</v>
      </c>
      <c r="AH62">
        <v>2</v>
      </c>
      <c r="AI62">
        <v>16688010</v>
      </c>
      <c r="AJ62">
        <v>60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ROW(Source!A52)</f>
        <v>52</v>
      </c>
      <c r="B63">
        <v>16688011</v>
      </c>
      <c r="C63">
        <v>16687992</v>
      </c>
      <c r="D63">
        <v>15247974</v>
      </c>
      <c r="E63">
        <v>1</v>
      </c>
      <c r="F63">
        <v>1</v>
      </c>
      <c r="G63">
        <v>1</v>
      </c>
      <c r="H63">
        <v>2</v>
      </c>
      <c r="I63" t="s">
        <v>469</v>
      </c>
      <c r="J63" t="s">
        <v>470</v>
      </c>
      <c r="K63" t="s">
        <v>471</v>
      </c>
      <c r="L63">
        <v>1368</v>
      </c>
      <c r="N63">
        <v>1011</v>
      </c>
      <c r="O63" t="s">
        <v>472</v>
      </c>
      <c r="P63" t="s">
        <v>472</v>
      </c>
      <c r="Q63">
        <v>1</v>
      </c>
      <c r="X63">
        <v>0.01</v>
      </c>
      <c r="Y63">
        <v>0</v>
      </c>
      <c r="Z63">
        <v>31.26</v>
      </c>
      <c r="AA63">
        <v>13.5</v>
      </c>
      <c r="AB63">
        <v>0</v>
      </c>
      <c r="AC63">
        <v>0</v>
      </c>
      <c r="AD63">
        <v>1</v>
      </c>
      <c r="AE63">
        <v>0</v>
      </c>
      <c r="AF63" t="s">
        <v>68</v>
      </c>
      <c r="AG63">
        <v>1.2500000000000001E-2</v>
      </c>
      <c r="AH63">
        <v>2</v>
      </c>
      <c r="AI63">
        <v>16688011</v>
      </c>
      <c r="AJ63">
        <v>61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ROW(Source!A52)</f>
        <v>52</v>
      </c>
      <c r="B64">
        <v>16688012</v>
      </c>
      <c r="C64">
        <v>16687992</v>
      </c>
      <c r="D64">
        <v>15249073</v>
      </c>
      <c r="E64">
        <v>1</v>
      </c>
      <c r="F64">
        <v>1</v>
      </c>
      <c r="G64">
        <v>1</v>
      </c>
      <c r="H64">
        <v>2</v>
      </c>
      <c r="I64" t="s">
        <v>482</v>
      </c>
      <c r="J64" t="s">
        <v>483</v>
      </c>
      <c r="K64" t="s">
        <v>484</v>
      </c>
      <c r="L64">
        <v>1368</v>
      </c>
      <c r="N64">
        <v>1011</v>
      </c>
      <c r="O64" t="s">
        <v>472</v>
      </c>
      <c r="P64" t="s">
        <v>472</v>
      </c>
      <c r="Q64">
        <v>1</v>
      </c>
      <c r="X64">
        <v>0.03</v>
      </c>
      <c r="Y64">
        <v>0</v>
      </c>
      <c r="Z64">
        <v>65.709999999999994</v>
      </c>
      <c r="AA64">
        <v>11.6</v>
      </c>
      <c r="AB64">
        <v>0</v>
      </c>
      <c r="AC64">
        <v>0</v>
      </c>
      <c r="AD64">
        <v>1</v>
      </c>
      <c r="AE64">
        <v>0</v>
      </c>
      <c r="AF64" t="s">
        <v>68</v>
      </c>
      <c r="AG64">
        <v>3.7499999999999999E-2</v>
      </c>
      <c r="AH64">
        <v>2</v>
      </c>
      <c r="AI64">
        <v>16688012</v>
      </c>
      <c r="AJ64">
        <v>62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ROW(Source!A52)</f>
        <v>52</v>
      </c>
      <c r="B65">
        <v>16688013</v>
      </c>
      <c r="C65">
        <v>16687992</v>
      </c>
      <c r="D65">
        <v>15171018</v>
      </c>
      <c r="E65">
        <v>1</v>
      </c>
      <c r="F65">
        <v>1</v>
      </c>
      <c r="G65">
        <v>1</v>
      </c>
      <c r="H65">
        <v>3</v>
      </c>
      <c r="I65" t="s">
        <v>493</v>
      </c>
      <c r="J65" t="s">
        <v>494</v>
      </c>
      <c r="K65" t="s">
        <v>495</v>
      </c>
      <c r="L65">
        <v>1346</v>
      </c>
      <c r="N65">
        <v>1009</v>
      </c>
      <c r="O65" t="s">
        <v>51</v>
      </c>
      <c r="P65" t="s">
        <v>51</v>
      </c>
      <c r="Q65">
        <v>1</v>
      </c>
      <c r="X65">
        <v>0.3</v>
      </c>
      <c r="Y65">
        <v>1.82</v>
      </c>
      <c r="Z65">
        <v>0</v>
      </c>
      <c r="AA65">
        <v>0</v>
      </c>
      <c r="AB65">
        <v>0</v>
      </c>
      <c r="AC65">
        <v>0</v>
      </c>
      <c r="AD65">
        <v>1</v>
      </c>
      <c r="AE65">
        <v>0</v>
      </c>
      <c r="AF65" t="s">
        <v>6</v>
      </c>
      <c r="AG65">
        <v>0.3</v>
      </c>
      <c r="AH65">
        <v>2</v>
      </c>
      <c r="AI65">
        <v>16688013</v>
      </c>
      <c r="AJ65">
        <v>63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ROW(Source!A52)</f>
        <v>52</v>
      </c>
      <c r="B66">
        <v>16688014</v>
      </c>
      <c r="C66">
        <v>16687992</v>
      </c>
      <c r="D66">
        <v>15163068</v>
      </c>
      <c r="E66">
        <v>17</v>
      </c>
      <c r="F66">
        <v>1</v>
      </c>
      <c r="G66">
        <v>1</v>
      </c>
      <c r="H66">
        <v>3</v>
      </c>
      <c r="I66" t="s">
        <v>87</v>
      </c>
      <c r="J66" t="s">
        <v>6</v>
      </c>
      <c r="K66" t="s">
        <v>88</v>
      </c>
      <c r="L66">
        <v>1348</v>
      </c>
      <c r="N66">
        <v>1009</v>
      </c>
      <c r="O66" t="s">
        <v>46</v>
      </c>
      <c r="P66" t="s">
        <v>46</v>
      </c>
      <c r="Q66">
        <v>1000</v>
      </c>
      <c r="X66">
        <v>2.46E-2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 t="s">
        <v>6</v>
      </c>
      <c r="AG66">
        <v>2.46E-2</v>
      </c>
      <c r="AH66">
        <v>2</v>
      </c>
      <c r="AI66">
        <v>16688014</v>
      </c>
      <c r="AJ66">
        <v>64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ROW(Source!A52)</f>
        <v>52</v>
      </c>
      <c r="B67">
        <v>16688015</v>
      </c>
      <c r="C67">
        <v>16687992</v>
      </c>
      <c r="D67">
        <v>15204471</v>
      </c>
      <c r="E67">
        <v>1</v>
      </c>
      <c r="F67">
        <v>1</v>
      </c>
      <c r="G67">
        <v>1</v>
      </c>
      <c r="H67">
        <v>3</v>
      </c>
      <c r="I67" t="s">
        <v>506</v>
      </c>
      <c r="J67" t="s">
        <v>507</v>
      </c>
      <c r="K67" t="s">
        <v>508</v>
      </c>
      <c r="L67">
        <v>1346</v>
      </c>
      <c r="N67">
        <v>1009</v>
      </c>
      <c r="O67" t="s">
        <v>51</v>
      </c>
      <c r="P67" t="s">
        <v>51</v>
      </c>
      <c r="Q67">
        <v>1</v>
      </c>
      <c r="X67">
        <v>2.7</v>
      </c>
      <c r="Y67">
        <v>32.6</v>
      </c>
      <c r="Z67">
        <v>0</v>
      </c>
      <c r="AA67">
        <v>0</v>
      </c>
      <c r="AB67">
        <v>0</v>
      </c>
      <c r="AC67">
        <v>0</v>
      </c>
      <c r="AD67">
        <v>1</v>
      </c>
      <c r="AE67">
        <v>0</v>
      </c>
      <c r="AF67" t="s">
        <v>6</v>
      </c>
      <c r="AG67">
        <v>2.7</v>
      </c>
      <c r="AH67">
        <v>2</v>
      </c>
      <c r="AI67">
        <v>16688015</v>
      </c>
      <c r="AJ67">
        <v>66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ROW(Source!A53)</f>
        <v>53</v>
      </c>
      <c r="B68">
        <v>16688009</v>
      </c>
      <c r="C68">
        <v>16687992</v>
      </c>
      <c r="D68">
        <v>15430497</v>
      </c>
      <c r="E68">
        <v>1</v>
      </c>
      <c r="F68">
        <v>1</v>
      </c>
      <c r="G68">
        <v>1</v>
      </c>
      <c r="H68">
        <v>1</v>
      </c>
      <c r="I68" t="s">
        <v>504</v>
      </c>
      <c r="J68" t="s">
        <v>6</v>
      </c>
      <c r="K68" t="s">
        <v>505</v>
      </c>
      <c r="L68">
        <v>1191</v>
      </c>
      <c r="N68">
        <v>1013</v>
      </c>
      <c r="O68" t="s">
        <v>466</v>
      </c>
      <c r="P68" t="s">
        <v>466</v>
      </c>
      <c r="Q68">
        <v>1</v>
      </c>
      <c r="X68">
        <v>71.06</v>
      </c>
      <c r="Y68">
        <v>0</v>
      </c>
      <c r="Z68">
        <v>0</v>
      </c>
      <c r="AA68">
        <v>0</v>
      </c>
      <c r="AB68">
        <v>8.86</v>
      </c>
      <c r="AC68">
        <v>0</v>
      </c>
      <c r="AD68">
        <v>1</v>
      </c>
      <c r="AE68">
        <v>1</v>
      </c>
      <c r="AF68" t="s">
        <v>69</v>
      </c>
      <c r="AG68">
        <v>81.718999999999994</v>
      </c>
      <c r="AH68">
        <v>2</v>
      </c>
      <c r="AI68">
        <v>16688009</v>
      </c>
      <c r="AJ68">
        <v>67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ROW(Source!A53)</f>
        <v>53</v>
      </c>
      <c r="B69">
        <v>16688010</v>
      </c>
      <c r="C69">
        <v>16687992</v>
      </c>
      <c r="D69">
        <v>15430395</v>
      </c>
      <c r="E69">
        <v>1</v>
      </c>
      <c r="F69">
        <v>1</v>
      </c>
      <c r="G69">
        <v>1</v>
      </c>
      <c r="H69">
        <v>1</v>
      </c>
      <c r="I69" t="s">
        <v>467</v>
      </c>
      <c r="J69" t="s">
        <v>6</v>
      </c>
      <c r="K69" t="s">
        <v>468</v>
      </c>
      <c r="L69">
        <v>1191</v>
      </c>
      <c r="N69">
        <v>1013</v>
      </c>
      <c r="O69" t="s">
        <v>466</v>
      </c>
      <c r="P69" t="s">
        <v>466</v>
      </c>
      <c r="Q69">
        <v>1</v>
      </c>
      <c r="X69">
        <v>0.04</v>
      </c>
      <c r="Y69">
        <v>0</v>
      </c>
      <c r="Z69">
        <v>0</v>
      </c>
      <c r="AA69">
        <v>0</v>
      </c>
      <c r="AB69">
        <v>0</v>
      </c>
      <c r="AC69">
        <v>0</v>
      </c>
      <c r="AD69">
        <v>1</v>
      </c>
      <c r="AE69">
        <v>2</v>
      </c>
      <c r="AF69" t="s">
        <v>68</v>
      </c>
      <c r="AG69">
        <v>0.05</v>
      </c>
      <c r="AH69">
        <v>2</v>
      </c>
      <c r="AI69">
        <v>16688010</v>
      </c>
      <c r="AJ69">
        <v>68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ROW(Source!A53)</f>
        <v>53</v>
      </c>
      <c r="B70">
        <v>16688011</v>
      </c>
      <c r="C70">
        <v>16687992</v>
      </c>
      <c r="D70">
        <v>15247974</v>
      </c>
      <c r="E70">
        <v>1</v>
      </c>
      <c r="F70">
        <v>1</v>
      </c>
      <c r="G70">
        <v>1</v>
      </c>
      <c r="H70">
        <v>2</v>
      </c>
      <c r="I70" t="s">
        <v>469</v>
      </c>
      <c r="J70" t="s">
        <v>470</v>
      </c>
      <c r="K70" t="s">
        <v>471</v>
      </c>
      <c r="L70">
        <v>1368</v>
      </c>
      <c r="N70">
        <v>1011</v>
      </c>
      <c r="O70" t="s">
        <v>472</v>
      </c>
      <c r="P70" t="s">
        <v>472</v>
      </c>
      <c r="Q70">
        <v>1</v>
      </c>
      <c r="X70">
        <v>0.01</v>
      </c>
      <c r="Y70">
        <v>0</v>
      </c>
      <c r="Z70">
        <v>31.26</v>
      </c>
      <c r="AA70">
        <v>13.5</v>
      </c>
      <c r="AB70">
        <v>0</v>
      </c>
      <c r="AC70">
        <v>0</v>
      </c>
      <c r="AD70">
        <v>1</v>
      </c>
      <c r="AE70">
        <v>0</v>
      </c>
      <c r="AF70" t="s">
        <v>68</v>
      </c>
      <c r="AG70">
        <v>1.2500000000000001E-2</v>
      </c>
      <c r="AH70">
        <v>2</v>
      </c>
      <c r="AI70">
        <v>16688011</v>
      </c>
      <c r="AJ70">
        <v>69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ROW(Source!A53)</f>
        <v>53</v>
      </c>
      <c r="B71">
        <v>16688012</v>
      </c>
      <c r="C71">
        <v>16687992</v>
      </c>
      <c r="D71">
        <v>15249073</v>
      </c>
      <c r="E71">
        <v>1</v>
      </c>
      <c r="F71">
        <v>1</v>
      </c>
      <c r="G71">
        <v>1</v>
      </c>
      <c r="H71">
        <v>2</v>
      </c>
      <c r="I71" t="s">
        <v>482</v>
      </c>
      <c r="J71" t="s">
        <v>483</v>
      </c>
      <c r="K71" t="s">
        <v>484</v>
      </c>
      <c r="L71">
        <v>1368</v>
      </c>
      <c r="N71">
        <v>1011</v>
      </c>
      <c r="O71" t="s">
        <v>472</v>
      </c>
      <c r="P71" t="s">
        <v>472</v>
      </c>
      <c r="Q71">
        <v>1</v>
      </c>
      <c r="X71">
        <v>0.03</v>
      </c>
      <c r="Y71">
        <v>0</v>
      </c>
      <c r="Z71">
        <v>65.709999999999994</v>
      </c>
      <c r="AA71">
        <v>11.6</v>
      </c>
      <c r="AB71">
        <v>0</v>
      </c>
      <c r="AC71">
        <v>0</v>
      </c>
      <c r="AD71">
        <v>1</v>
      </c>
      <c r="AE71">
        <v>0</v>
      </c>
      <c r="AF71" t="s">
        <v>68</v>
      </c>
      <c r="AG71">
        <v>3.7499999999999999E-2</v>
      </c>
      <c r="AH71">
        <v>2</v>
      </c>
      <c r="AI71">
        <v>16688012</v>
      </c>
      <c r="AJ71">
        <v>70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ROW(Source!A53)</f>
        <v>53</v>
      </c>
      <c r="B72">
        <v>16688013</v>
      </c>
      <c r="C72">
        <v>16687992</v>
      </c>
      <c r="D72">
        <v>15171018</v>
      </c>
      <c r="E72">
        <v>1</v>
      </c>
      <c r="F72">
        <v>1</v>
      </c>
      <c r="G72">
        <v>1</v>
      </c>
      <c r="H72">
        <v>3</v>
      </c>
      <c r="I72" t="s">
        <v>493</v>
      </c>
      <c r="J72" t="s">
        <v>494</v>
      </c>
      <c r="K72" t="s">
        <v>495</v>
      </c>
      <c r="L72">
        <v>1346</v>
      </c>
      <c r="N72">
        <v>1009</v>
      </c>
      <c r="O72" t="s">
        <v>51</v>
      </c>
      <c r="P72" t="s">
        <v>51</v>
      </c>
      <c r="Q72">
        <v>1</v>
      </c>
      <c r="X72">
        <v>0.3</v>
      </c>
      <c r="Y72">
        <v>1.82</v>
      </c>
      <c r="Z72">
        <v>0</v>
      </c>
      <c r="AA72">
        <v>0</v>
      </c>
      <c r="AB72">
        <v>0</v>
      </c>
      <c r="AC72">
        <v>0</v>
      </c>
      <c r="AD72">
        <v>1</v>
      </c>
      <c r="AE72">
        <v>0</v>
      </c>
      <c r="AF72" t="s">
        <v>6</v>
      </c>
      <c r="AG72">
        <v>0.3</v>
      </c>
      <c r="AH72">
        <v>2</v>
      </c>
      <c r="AI72">
        <v>16688013</v>
      </c>
      <c r="AJ72">
        <v>71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ROW(Source!A53)</f>
        <v>53</v>
      </c>
      <c r="B73">
        <v>16688014</v>
      </c>
      <c r="C73">
        <v>16687992</v>
      </c>
      <c r="D73">
        <v>15163068</v>
      </c>
      <c r="E73">
        <v>17</v>
      </c>
      <c r="F73">
        <v>1</v>
      </c>
      <c r="G73">
        <v>1</v>
      </c>
      <c r="H73">
        <v>3</v>
      </c>
      <c r="I73" t="s">
        <v>87</v>
      </c>
      <c r="J73" t="s">
        <v>6</v>
      </c>
      <c r="K73" t="s">
        <v>88</v>
      </c>
      <c r="L73">
        <v>1348</v>
      </c>
      <c r="N73">
        <v>1009</v>
      </c>
      <c r="O73" t="s">
        <v>46</v>
      </c>
      <c r="P73" t="s">
        <v>46</v>
      </c>
      <c r="Q73">
        <v>1000</v>
      </c>
      <c r="X73">
        <v>2.46E-2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 t="s">
        <v>6</v>
      </c>
      <c r="AG73">
        <v>2.46E-2</v>
      </c>
      <c r="AH73">
        <v>2</v>
      </c>
      <c r="AI73">
        <v>16688014</v>
      </c>
      <c r="AJ73">
        <v>72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ROW(Source!A53)</f>
        <v>53</v>
      </c>
      <c r="B74">
        <v>16688015</v>
      </c>
      <c r="C74">
        <v>16687992</v>
      </c>
      <c r="D74">
        <v>15204471</v>
      </c>
      <c r="E74">
        <v>1</v>
      </c>
      <c r="F74">
        <v>1</v>
      </c>
      <c r="G74">
        <v>1</v>
      </c>
      <c r="H74">
        <v>3</v>
      </c>
      <c r="I74" t="s">
        <v>506</v>
      </c>
      <c r="J74" t="s">
        <v>507</v>
      </c>
      <c r="K74" t="s">
        <v>508</v>
      </c>
      <c r="L74">
        <v>1346</v>
      </c>
      <c r="N74">
        <v>1009</v>
      </c>
      <c r="O74" t="s">
        <v>51</v>
      </c>
      <c r="P74" t="s">
        <v>51</v>
      </c>
      <c r="Q74">
        <v>1</v>
      </c>
      <c r="X74">
        <v>2.7</v>
      </c>
      <c r="Y74">
        <v>32.6</v>
      </c>
      <c r="Z74">
        <v>0</v>
      </c>
      <c r="AA74">
        <v>0</v>
      </c>
      <c r="AB74">
        <v>0</v>
      </c>
      <c r="AC74">
        <v>0</v>
      </c>
      <c r="AD74">
        <v>1</v>
      </c>
      <c r="AE74">
        <v>0</v>
      </c>
      <c r="AF74" t="s">
        <v>6</v>
      </c>
      <c r="AG74">
        <v>2.7</v>
      </c>
      <c r="AH74">
        <v>2</v>
      </c>
      <c r="AI74">
        <v>16688015</v>
      </c>
      <c r="AJ74">
        <v>74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">
      <c r="A75">
        <f>ROW(Source!A58)</f>
        <v>58</v>
      </c>
      <c r="B75">
        <v>16688020</v>
      </c>
      <c r="C75">
        <v>16688019</v>
      </c>
      <c r="D75">
        <v>15432236</v>
      </c>
      <c r="E75">
        <v>1</v>
      </c>
      <c r="F75">
        <v>1</v>
      </c>
      <c r="G75">
        <v>1</v>
      </c>
      <c r="H75">
        <v>1</v>
      </c>
      <c r="I75" t="s">
        <v>509</v>
      </c>
      <c r="J75" t="s">
        <v>6</v>
      </c>
      <c r="K75" t="s">
        <v>510</v>
      </c>
      <c r="L75">
        <v>1191</v>
      </c>
      <c r="N75">
        <v>1013</v>
      </c>
      <c r="O75" t="s">
        <v>466</v>
      </c>
      <c r="P75" t="s">
        <v>466</v>
      </c>
      <c r="Q75">
        <v>1</v>
      </c>
      <c r="X75">
        <v>14.63</v>
      </c>
      <c r="Y75">
        <v>0</v>
      </c>
      <c r="Z75">
        <v>0</v>
      </c>
      <c r="AA75">
        <v>0</v>
      </c>
      <c r="AB75">
        <v>8.17</v>
      </c>
      <c r="AC75">
        <v>0</v>
      </c>
      <c r="AD75">
        <v>1</v>
      </c>
      <c r="AE75">
        <v>1</v>
      </c>
      <c r="AF75" t="s">
        <v>6</v>
      </c>
      <c r="AG75">
        <v>14.63</v>
      </c>
      <c r="AH75">
        <v>2</v>
      </c>
      <c r="AI75">
        <v>16688020</v>
      </c>
      <c r="AJ75">
        <v>75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">
      <c r="A76">
        <f>ROW(Source!A58)</f>
        <v>58</v>
      </c>
      <c r="B76">
        <v>16688021</v>
      </c>
      <c r="C76">
        <v>16688019</v>
      </c>
      <c r="D76">
        <v>15247873</v>
      </c>
      <c r="E76">
        <v>1</v>
      </c>
      <c r="F76">
        <v>1</v>
      </c>
      <c r="G76">
        <v>1</v>
      </c>
      <c r="H76">
        <v>2</v>
      </c>
      <c r="I76" t="s">
        <v>511</v>
      </c>
      <c r="J76" t="s">
        <v>512</v>
      </c>
      <c r="K76" t="s">
        <v>513</v>
      </c>
      <c r="L76">
        <v>1368</v>
      </c>
      <c r="N76">
        <v>1011</v>
      </c>
      <c r="O76" t="s">
        <v>472</v>
      </c>
      <c r="P76" t="s">
        <v>472</v>
      </c>
      <c r="Q76">
        <v>1</v>
      </c>
      <c r="X76">
        <v>0.32</v>
      </c>
      <c r="Y76">
        <v>0</v>
      </c>
      <c r="Z76">
        <v>6.66</v>
      </c>
      <c r="AA76">
        <v>0</v>
      </c>
      <c r="AB76">
        <v>0</v>
      </c>
      <c r="AC76">
        <v>0</v>
      </c>
      <c r="AD76">
        <v>1</v>
      </c>
      <c r="AE76">
        <v>0</v>
      </c>
      <c r="AF76" t="s">
        <v>6</v>
      </c>
      <c r="AG76">
        <v>0.32</v>
      </c>
      <c r="AH76">
        <v>2</v>
      </c>
      <c r="AI76">
        <v>16688021</v>
      </c>
      <c r="AJ76">
        <v>76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">
      <c r="A77">
        <f>ROW(Source!A58)</f>
        <v>58</v>
      </c>
      <c r="B77">
        <v>16688022</v>
      </c>
      <c r="C77">
        <v>16688019</v>
      </c>
      <c r="D77">
        <v>15172868</v>
      </c>
      <c r="E77">
        <v>1</v>
      </c>
      <c r="F77">
        <v>1</v>
      </c>
      <c r="G77">
        <v>1</v>
      </c>
      <c r="H77">
        <v>3</v>
      </c>
      <c r="I77" t="s">
        <v>514</v>
      </c>
      <c r="J77" t="s">
        <v>515</v>
      </c>
      <c r="K77" t="s">
        <v>516</v>
      </c>
      <c r="L77">
        <v>1339</v>
      </c>
      <c r="N77">
        <v>1007</v>
      </c>
      <c r="O77" t="s">
        <v>96</v>
      </c>
      <c r="P77" t="s">
        <v>96</v>
      </c>
      <c r="Q77">
        <v>1</v>
      </c>
      <c r="X77">
        <v>0.24</v>
      </c>
      <c r="Y77">
        <v>519.79999999999995</v>
      </c>
      <c r="Z77">
        <v>0</v>
      </c>
      <c r="AA77">
        <v>0</v>
      </c>
      <c r="AB77">
        <v>0</v>
      </c>
      <c r="AC77">
        <v>0</v>
      </c>
      <c r="AD77">
        <v>1</v>
      </c>
      <c r="AE77">
        <v>0</v>
      </c>
      <c r="AF77" t="s">
        <v>6</v>
      </c>
      <c r="AG77">
        <v>0.24</v>
      </c>
      <c r="AH77">
        <v>2</v>
      </c>
      <c r="AI77">
        <v>16688022</v>
      </c>
      <c r="AJ77">
        <v>77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">
      <c r="A78">
        <f>ROW(Source!A58)</f>
        <v>58</v>
      </c>
      <c r="B78">
        <v>16688023</v>
      </c>
      <c r="C78">
        <v>16688019</v>
      </c>
      <c r="D78">
        <v>15162523</v>
      </c>
      <c r="E78">
        <v>17</v>
      </c>
      <c r="F78">
        <v>1</v>
      </c>
      <c r="G78">
        <v>1</v>
      </c>
      <c r="H78">
        <v>3</v>
      </c>
      <c r="I78" t="s">
        <v>99</v>
      </c>
      <c r="J78" t="s">
        <v>6</v>
      </c>
      <c r="K78" t="s">
        <v>100</v>
      </c>
      <c r="L78">
        <v>1356</v>
      </c>
      <c r="N78">
        <v>1010</v>
      </c>
      <c r="O78" t="s">
        <v>101</v>
      </c>
      <c r="P78" t="s">
        <v>101</v>
      </c>
      <c r="Q78">
        <v>1000</v>
      </c>
      <c r="X78">
        <v>0.4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 t="s">
        <v>6</v>
      </c>
      <c r="AG78">
        <v>0.4</v>
      </c>
      <c r="AH78">
        <v>2</v>
      </c>
      <c r="AI78">
        <v>16688023</v>
      </c>
      <c r="AJ78">
        <v>78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">
      <c r="A79">
        <f>ROW(Source!A59)</f>
        <v>59</v>
      </c>
      <c r="B79">
        <v>16688020</v>
      </c>
      <c r="C79">
        <v>16688019</v>
      </c>
      <c r="D79">
        <v>15432236</v>
      </c>
      <c r="E79">
        <v>1</v>
      </c>
      <c r="F79">
        <v>1</v>
      </c>
      <c r="G79">
        <v>1</v>
      </c>
      <c r="H79">
        <v>1</v>
      </c>
      <c r="I79" t="s">
        <v>509</v>
      </c>
      <c r="J79" t="s">
        <v>6</v>
      </c>
      <c r="K79" t="s">
        <v>510</v>
      </c>
      <c r="L79">
        <v>1191</v>
      </c>
      <c r="N79">
        <v>1013</v>
      </c>
      <c r="O79" t="s">
        <v>466</v>
      </c>
      <c r="P79" t="s">
        <v>466</v>
      </c>
      <c r="Q79">
        <v>1</v>
      </c>
      <c r="X79">
        <v>14.63</v>
      </c>
      <c r="Y79">
        <v>0</v>
      </c>
      <c r="Z79">
        <v>0</v>
      </c>
      <c r="AA79">
        <v>0</v>
      </c>
      <c r="AB79">
        <v>8.17</v>
      </c>
      <c r="AC79">
        <v>0</v>
      </c>
      <c r="AD79">
        <v>1</v>
      </c>
      <c r="AE79">
        <v>1</v>
      </c>
      <c r="AF79" t="s">
        <v>6</v>
      </c>
      <c r="AG79">
        <v>14.63</v>
      </c>
      <c r="AH79">
        <v>2</v>
      </c>
      <c r="AI79">
        <v>16688020</v>
      </c>
      <c r="AJ79">
        <v>80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">
      <c r="A80">
        <f>ROW(Source!A59)</f>
        <v>59</v>
      </c>
      <c r="B80">
        <v>16688021</v>
      </c>
      <c r="C80">
        <v>16688019</v>
      </c>
      <c r="D80">
        <v>15247873</v>
      </c>
      <c r="E80">
        <v>1</v>
      </c>
      <c r="F80">
        <v>1</v>
      </c>
      <c r="G80">
        <v>1</v>
      </c>
      <c r="H80">
        <v>2</v>
      </c>
      <c r="I80" t="s">
        <v>511</v>
      </c>
      <c r="J80" t="s">
        <v>512</v>
      </c>
      <c r="K80" t="s">
        <v>513</v>
      </c>
      <c r="L80">
        <v>1368</v>
      </c>
      <c r="N80">
        <v>1011</v>
      </c>
      <c r="O80" t="s">
        <v>472</v>
      </c>
      <c r="P80" t="s">
        <v>472</v>
      </c>
      <c r="Q80">
        <v>1</v>
      </c>
      <c r="X80">
        <v>0.32</v>
      </c>
      <c r="Y80">
        <v>0</v>
      </c>
      <c r="Z80">
        <v>6.66</v>
      </c>
      <c r="AA80">
        <v>0</v>
      </c>
      <c r="AB80">
        <v>0</v>
      </c>
      <c r="AC80">
        <v>0</v>
      </c>
      <c r="AD80">
        <v>1</v>
      </c>
      <c r="AE80">
        <v>0</v>
      </c>
      <c r="AF80" t="s">
        <v>6</v>
      </c>
      <c r="AG80">
        <v>0.32</v>
      </c>
      <c r="AH80">
        <v>2</v>
      </c>
      <c r="AI80">
        <v>16688021</v>
      </c>
      <c r="AJ80">
        <v>81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">
      <c r="A81">
        <f>ROW(Source!A59)</f>
        <v>59</v>
      </c>
      <c r="B81">
        <v>16688022</v>
      </c>
      <c r="C81">
        <v>16688019</v>
      </c>
      <c r="D81">
        <v>15172868</v>
      </c>
      <c r="E81">
        <v>1</v>
      </c>
      <c r="F81">
        <v>1</v>
      </c>
      <c r="G81">
        <v>1</v>
      </c>
      <c r="H81">
        <v>3</v>
      </c>
      <c r="I81" t="s">
        <v>514</v>
      </c>
      <c r="J81" t="s">
        <v>515</v>
      </c>
      <c r="K81" t="s">
        <v>516</v>
      </c>
      <c r="L81">
        <v>1339</v>
      </c>
      <c r="N81">
        <v>1007</v>
      </c>
      <c r="O81" t="s">
        <v>96</v>
      </c>
      <c r="P81" t="s">
        <v>96</v>
      </c>
      <c r="Q81">
        <v>1</v>
      </c>
      <c r="X81">
        <v>0.24</v>
      </c>
      <c r="Y81">
        <v>519.79999999999995</v>
      </c>
      <c r="Z81">
        <v>0</v>
      </c>
      <c r="AA81">
        <v>0</v>
      </c>
      <c r="AB81">
        <v>0</v>
      </c>
      <c r="AC81">
        <v>0</v>
      </c>
      <c r="AD81">
        <v>1</v>
      </c>
      <c r="AE81">
        <v>0</v>
      </c>
      <c r="AF81" t="s">
        <v>6</v>
      </c>
      <c r="AG81">
        <v>0.24</v>
      </c>
      <c r="AH81">
        <v>2</v>
      </c>
      <c r="AI81">
        <v>16688022</v>
      </c>
      <c r="AJ81">
        <v>82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">
      <c r="A82">
        <f>ROW(Source!A59)</f>
        <v>59</v>
      </c>
      <c r="B82">
        <v>16688023</v>
      </c>
      <c r="C82">
        <v>16688019</v>
      </c>
      <c r="D82">
        <v>15162523</v>
      </c>
      <c r="E82">
        <v>17</v>
      </c>
      <c r="F82">
        <v>1</v>
      </c>
      <c r="G82">
        <v>1</v>
      </c>
      <c r="H82">
        <v>3</v>
      </c>
      <c r="I82" t="s">
        <v>99</v>
      </c>
      <c r="J82" t="s">
        <v>6</v>
      </c>
      <c r="K82" t="s">
        <v>100</v>
      </c>
      <c r="L82">
        <v>1356</v>
      </c>
      <c r="N82">
        <v>1010</v>
      </c>
      <c r="O82" t="s">
        <v>101</v>
      </c>
      <c r="P82" t="s">
        <v>101</v>
      </c>
      <c r="Q82">
        <v>1000</v>
      </c>
      <c r="X82">
        <v>0.4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 t="s">
        <v>6</v>
      </c>
      <c r="AG82">
        <v>0.4</v>
      </c>
      <c r="AH82">
        <v>2</v>
      </c>
      <c r="AI82">
        <v>16688023</v>
      </c>
      <c r="AJ82">
        <v>83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">
      <c r="A83">
        <f>ROW(Source!A64)</f>
        <v>64</v>
      </c>
      <c r="B83">
        <v>16688083</v>
      </c>
      <c r="C83">
        <v>16688068</v>
      </c>
      <c r="D83">
        <v>15433640</v>
      </c>
      <c r="E83">
        <v>1</v>
      </c>
      <c r="F83">
        <v>1</v>
      </c>
      <c r="G83">
        <v>1</v>
      </c>
      <c r="H83">
        <v>1</v>
      </c>
      <c r="I83" t="s">
        <v>517</v>
      </c>
      <c r="J83" t="s">
        <v>6</v>
      </c>
      <c r="K83" t="s">
        <v>518</v>
      </c>
      <c r="L83">
        <v>1191</v>
      </c>
      <c r="N83">
        <v>1013</v>
      </c>
      <c r="O83" t="s">
        <v>466</v>
      </c>
      <c r="P83" t="s">
        <v>466</v>
      </c>
      <c r="Q83">
        <v>1</v>
      </c>
      <c r="X83">
        <v>39.51</v>
      </c>
      <c r="Y83">
        <v>0</v>
      </c>
      <c r="Z83">
        <v>0</v>
      </c>
      <c r="AA83">
        <v>0</v>
      </c>
      <c r="AB83">
        <v>7.94</v>
      </c>
      <c r="AC83">
        <v>0</v>
      </c>
      <c r="AD83">
        <v>1</v>
      </c>
      <c r="AE83">
        <v>1</v>
      </c>
      <c r="AF83" t="s">
        <v>69</v>
      </c>
      <c r="AG83">
        <v>45.436499999999995</v>
      </c>
      <c r="AH83">
        <v>2</v>
      </c>
      <c r="AI83">
        <v>16688083</v>
      </c>
      <c r="AJ83">
        <v>85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">
      <c r="A84">
        <f>ROW(Source!A64)</f>
        <v>64</v>
      </c>
      <c r="B84">
        <v>16688084</v>
      </c>
      <c r="C84">
        <v>16688068</v>
      </c>
      <c r="D84">
        <v>15430395</v>
      </c>
      <c r="E84">
        <v>1</v>
      </c>
      <c r="F84">
        <v>1</v>
      </c>
      <c r="G84">
        <v>1</v>
      </c>
      <c r="H84">
        <v>1</v>
      </c>
      <c r="I84" t="s">
        <v>467</v>
      </c>
      <c r="J84" t="s">
        <v>6</v>
      </c>
      <c r="K84" t="s">
        <v>468</v>
      </c>
      <c r="L84">
        <v>1191</v>
      </c>
      <c r="N84">
        <v>1013</v>
      </c>
      <c r="O84" t="s">
        <v>466</v>
      </c>
      <c r="P84" t="s">
        <v>466</v>
      </c>
      <c r="Q84">
        <v>1</v>
      </c>
      <c r="X84">
        <v>1.27</v>
      </c>
      <c r="Y84">
        <v>0</v>
      </c>
      <c r="Z84">
        <v>0</v>
      </c>
      <c r="AA84">
        <v>0</v>
      </c>
      <c r="AB84">
        <v>0</v>
      </c>
      <c r="AC84">
        <v>0</v>
      </c>
      <c r="AD84">
        <v>1</v>
      </c>
      <c r="AE84">
        <v>2</v>
      </c>
      <c r="AF84" t="s">
        <v>68</v>
      </c>
      <c r="AG84">
        <v>1.5874999999999999</v>
      </c>
      <c r="AH84">
        <v>2</v>
      </c>
      <c r="AI84">
        <v>16688084</v>
      </c>
      <c r="AJ84">
        <v>86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">
      <c r="A85">
        <f>ROW(Source!A64)</f>
        <v>64</v>
      </c>
      <c r="B85">
        <v>16688085</v>
      </c>
      <c r="C85">
        <v>16688068</v>
      </c>
      <c r="D85">
        <v>15247974</v>
      </c>
      <c r="E85">
        <v>1</v>
      </c>
      <c r="F85">
        <v>1</v>
      </c>
      <c r="G85">
        <v>1</v>
      </c>
      <c r="H85">
        <v>2</v>
      </c>
      <c r="I85" t="s">
        <v>469</v>
      </c>
      <c r="J85" t="s">
        <v>470</v>
      </c>
      <c r="K85" t="s">
        <v>471</v>
      </c>
      <c r="L85">
        <v>1368</v>
      </c>
      <c r="N85">
        <v>1011</v>
      </c>
      <c r="O85" t="s">
        <v>472</v>
      </c>
      <c r="P85" t="s">
        <v>472</v>
      </c>
      <c r="Q85">
        <v>1</v>
      </c>
      <c r="X85">
        <v>1.27</v>
      </c>
      <c r="Y85">
        <v>0</v>
      </c>
      <c r="Z85">
        <v>31.26</v>
      </c>
      <c r="AA85">
        <v>13.5</v>
      </c>
      <c r="AB85">
        <v>0</v>
      </c>
      <c r="AC85">
        <v>0</v>
      </c>
      <c r="AD85">
        <v>1</v>
      </c>
      <c r="AE85">
        <v>0</v>
      </c>
      <c r="AF85" t="s">
        <v>68</v>
      </c>
      <c r="AG85">
        <v>1.5874999999999999</v>
      </c>
      <c r="AH85">
        <v>2</v>
      </c>
      <c r="AI85">
        <v>16688085</v>
      </c>
      <c r="AJ85">
        <v>87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">
      <c r="A86">
        <f>ROW(Source!A64)</f>
        <v>64</v>
      </c>
      <c r="B86">
        <v>16688086</v>
      </c>
      <c r="C86">
        <v>16688068</v>
      </c>
      <c r="D86">
        <v>15248091</v>
      </c>
      <c r="E86">
        <v>1</v>
      </c>
      <c r="F86">
        <v>1</v>
      </c>
      <c r="G86">
        <v>1</v>
      </c>
      <c r="H86">
        <v>2</v>
      </c>
      <c r="I86" t="s">
        <v>519</v>
      </c>
      <c r="J86" t="s">
        <v>520</v>
      </c>
      <c r="K86" t="s">
        <v>521</v>
      </c>
      <c r="L86">
        <v>1368</v>
      </c>
      <c r="N86">
        <v>1011</v>
      </c>
      <c r="O86" t="s">
        <v>472</v>
      </c>
      <c r="P86" t="s">
        <v>472</v>
      </c>
      <c r="Q86">
        <v>1</v>
      </c>
      <c r="X86">
        <v>9.07</v>
      </c>
      <c r="Y86">
        <v>0</v>
      </c>
      <c r="Z86">
        <v>0.5</v>
      </c>
      <c r="AA86">
        <v>0</v>
      </c>
      <c r="AB86">
        <v>0</v>
      </c>
      <c r="AC86">
        <v>0</v>
      </c>
      <c r="AD86">
        <v>1</v>
      </c>
      <c r="AE86">
        <v>0</v>
      </c>
      <c r="AF86" t="s">
        <v>68</v>
      </c>
      <c r="AG86">
        <v>11.3375</v>
      </c>
      <c r="AH86">
        <v>2</v>
      </c>
      <c r="AI86">
        <v>16688086</v>
      </c>
      <c r="AJ86">
        <v>88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">
      <c r="A87">
        <f>ROW(Source!A64)</f>
        <v>64</v>
      </c>
      <c r="B87">
        <v>16688087</v>
      </c>
      <c r="C87">
        <v>16688068</v>
      </c>
      <c r="D87">
        <v>15167286</v>
      </c>
      <c r="E87">
        <v>1</v>
      </c>
      <c r="F87">
        <v>1</v>
      </c>
      <c r="G87">
        <v>1</v>
      </c>
      <c r="H87">
        <v>3</v>
      </c>
      <c r="I87" t="s">
        <v>522</v>
      </c>
      <c r="J87" t="s">
        <v>523</v>
      </c>
      <c r="K87" t="s">
        <v>524</v>
      </c>
      <c r="L87">
        <v>1339</v>
      </c>
      <c r="N87">
        <v>1007</v>
      </c>
      <c r="O87" t="s">
        <v>96</v>
      </c>
      <c r="P87" t="s">
        <v>96</v>
      </c>
      <c r="Q87">
        <v>1</v>
      </c>
      <c r="X87">
        <v>3.5</v>
      </c>
      <c r="Y87">
        <v>2.44</v>
      </c>
      <c r="Z87">
        <v>0</v>
      </c>
      <c r="AA87">
        <v>0</v>
      </c>
      <c r="AB87">
        <v>0</v>
      </c>
      <c r="AC87">
        <v>0</v>
      </c>
      <c r="AD87">
        <v>1</v>
      </c>
      <c r="AE87">
        <v>0</v>
      </c>
      <c r="AF87" t="s">
        <v>6</v>
      </c>
      <c r="AG87">
        <v>3.5</v>
      </c>
      <c r="AH87">
        <v>2</v>
      </c>
      <c r="AI87">
        <v>16688087</v>
      </c>
      <c r="AJ87">
        <v>89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">
      <c r="A88">
        <f>ROW(Source!A64)</f>
        <v>64</v>
      </c>
      <c r="B88">
        <v>16688088</v>
      </c>
      <c r="C88">
        <v>16688068</v>
      </c>
      <c r="D88">
        <v>15162639</v>
      </c>
      <c r="E88">
        <v>17</v>
      </c>
      <c r="F88">
        <v>1</v>
      </c>
      <c r="G88">
        <v>1</v>
      </c>
      <c r="H88">
        <v>3</v>
      </c>
      <c r="I88" t="s">
        <v>112</v>
      </c>
      <c r="J88" t="s">
        <v>6</v>
      </c>
      <c r="K88" t="s">
        <v>113</v>
      </c>
      <c r="L88">
        <v>1339</v>
      </c>
      <c r="N88">
        <v>1007</v>
      </c>
      <c r="O88" t="s">
        <v>96</v>
      </c>
      <c r="P88" t="s">
        <v>96</v>
      </c>
      <c r="Q88">
        <v>1</v>
      </c>
      <c r="X88">
        <v>2.04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 t="s">
        <v>6</v>
      </c>
      <c r="AG88">
        <v>2.04</v>
      </c>
      <c r="AH88">
        <v>2</v>
      </c>
      <c r="AI88">
        <v>16688088</v>
      </c>
      <c r="AJ88">
        <v>90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">
      <c r="A89">
        <f>ROW(Source!A65)</f>
        <v>65</v>
      </c>
      <c r="B89">
        <v>16688083</v>
      </c>
      <c r="C89">
        <v>16688068</v>
      </c>
      <c r="D89">
        <v>15433640</v>
      </c>
      <c r="E89">
        <v>1</v>
      </c>
      <c r="F89">
        <v>1</v>
      </c>
      <c r="G89">
        <v>1</v>
      </c>
      <c r="H89">
        <v>1</v>
      </c>
      <c r="I89" t="s">
        <v>517</v>
      </c>
      <c r="J89" t="s">
        <v>6</v>
      </c>
      <c r="K89" t="s">
        <v>518</v>
      </c>
      <c r="L89">
        <v>1191</v>
      </c>
      <c r="N89">
        <v>1013</v>
      </c>
      <c r="O89" t="s">
        <v>466</v>
      </c>
      <c r="P89" t="s">
        <v>466</v>
      </c>
      <c r="Q89">
        <v>1</v>
      </c>
      <c r="X89">
        <v>39.51</v>
      </c>
      <c r="Y89">
        <v>0</v>
      </c>
      <c r="Z89">
        <v>0</v>
      </c>
      <c r="AA89">
        <v>0</v>
      </c>
      <c r="AB89">
        <v>7.94</v>
      </c>
      <c r="AC89">
        <v>0</v>
      </c>
      <c r="AD89">
        <v>1</v>
      </c>
      <c r="AE89">
        <v>1</v>
      </c>
      <c r="AF89" t="s">
        <v>69</v>
      </c>
      <c r="AG89">
        <v>45.436499999999995</v>
      </c>
      <c r="AH89">
        <v>2</v>
      </c>
      <c r="AI89">
        <v>16688083</v>
      </c>
      <c r="AJ89">
        <v>92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">
      <c r="A90">
        <f>ROW(Source!A65)</f>
        <v>65</v>
      </c>
      <c r="B90">
        <v>16688084</v>
      </c>
      <c r="C90">
        <v>16688068</v>
      </c>
      <c r="D90">
        <v>15430395</v>
      </c>
      <c r="E90">
        <v>1</v>
      </c>
      <c r="F90">
        <v>1</v>
      </c>
      <c r="G90">
        <v>1</v>
      </c>
      <c r="H90">
        <v>1</v>
      </c>
      <c r="I90" t="s">
        <v>467</v>
      </c>
      <c r="J90" t="s">
        <v>6</v>
      </c>
      <c r="K90" t="s">
        <v>468</v>
      </c>
      <c r="L90">
        <v>1191</v>
      </c>
      <c r="N90">
        <v>1013</v>
      </c>
      <c r="O90" t="s">
        <v>466</v>
      </c>
      <c r="P90" t="s">
        <v>466</v>
      </c>
      <c r="Q90">
        <v>1</v>
      </c>
      <c r="X90">
        <v>1.27</v>
      </c>
      <c r="Y90">
        <v>0</v>
      </c>
      <c r="Z90">
        <v>0</v>
      </c>
      <c r="AA90">
        <v>0</v>
      </c>
      <c r="AB90">
        <v>0</v>
      </c>
      <c r="AC90">
        <v>0</v>
      </c>
      <c r="AD90">
        <v>1</v>
      </c>
      <c r="AE90">
        <v>2</v>
      </c>
      <c r="AF90" t="s">
        <v>68</v>
      </c>
      <c r="AG90">
        <v>1.5874999999999999</v>
      </c>
      <c r="AH90">
        <v>2</v>
      </c>
      <c r="AI90">
        <v>16688084</v>
      </c>
      <c r="AJ90">
        <v>93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">
      <c r="A91">
        <f>ROW(Source!A65)</f>
        <v>65</v>
      </c>
      <c r="B91">
        <v>16688085</v>
      </c>
      <c r="C91">
        <v>16688068</v>
      </c>
      <c r="D91">
        <v>15247974</v>
      </c>
      <c r="E91">
        <v>1</v>
      </c>
      <c r="F91">
        <v>1</v>
      </c>
      <c r="G91">
        <v>1</v>
      </c>
      <c r="H91">
        <v>2</v>
      </c>
      <c r="I91" t="s">
        <v>469</v>
      </c>
      <c r="J91" t="s">
        <v>470</v>
      </c>
      <c r="K91" t="s">
        <v>471</v>
      </c>
      <c r="L91">
        <v>1368</v>
      </c>
      <c r="N91">
        <v>1011</v>
      </c>
      <c r="O91" t="s">
        <v>472</v>
      </c>
      <c r="P91" t="s">
        <v>472</v>
      </c>
      <c r="Q91">
        <v>1</v>
      </c>
      <c r="X91">
        <v>1.27</v>
      </c>
      <c r="Y91">
        <v>0</v>
      </c>
      <c r="Z91">
        <v>31.26</v>
      </c>
      <c r="AA91">
        <v>13.5</v>
      </c>
      <c r="AB91">
        <v>0</v>
      </c>
      <c r="AC91">
        <v>0</v>
      </c>
      <c r="AD91">
        <v>1</v>
      </c>
      <c r="AE91">
        <v>0</v>
      </c>
      <c r="AF91" t="s">
        <v>68</v>
      </c>
      <c r="AG91">
        <v>1.5874999999999999</v>
      </c>
      <c r="AH91">
        <v>2</v>
      </c>
      <c r="AI91">
        <v>16688085</v>
      </c>
      <c r="AJ91">
        <v>94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">
      <c r="A92">
        <f>ROW(Source!A65)</f>
        <v>65</v>
      </c>
      <c r="B92">
        <v>16688086</v>
      </c>
      <c r="C92">
        <v>16688068</v>
      </c>
      <c r="D92">
        <v>15248091</v>
      </c>
      <c r="E92">
        <v>1</v>
      </c>
      <c r="F92">
        <v>1</v>
      </c>
      <c r="G92">
        <v>1</v>
      </c>
      <c r="H92">
        <v>2</v>
      </c>
      <c r="I92" t="s">
        <v>519</v>
      </c>
      <c r="J92" t="s">
        <v>520</v>
      </c>
      <c r="K92" t="s">
        <v>521</v>
      </c>
      <c r="L92">
        <v>1368</v>
      </c>
      <c r="N92">
        <v>1011</v>
      </c>
      <c r="O92" t="s">
        <v>472</v>
      </c>
      <c r="P92" t="s">
        <v>472</v>
      </c>
      <c r="Q92">
        <v>1</v>
      </c>
      <c r="X92">
        <v>9.07</v>
      </c>
      <c r="Y92">
        <v>0</v>
      </c>
      <c r="Z92">
        <v>0.5</v>
      </c>
      <c r="AA92">
        <v>0</v>
      </c>
      <c r="AB92">
        <v>0</v>
      </c>
      <c r="AC92">
        <v>0</v>
      </c>
      <c r="AD92">
        <v>1</v>
      </c>
      <c r="AE92">
        <v>0</v>
      </c>
      <c r="AF92" t="s">
        <v>68</v>
      </c>
      <c r="AG92">
        <v>11.3375</v>
      </c>
      <c r="AH92">
        <v>2</v>
      </c>
      <c r="AI92">
        <v>16688086</v>
      </c>
      <c r="AJ92">
        <v>95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 x14ac:dyDescent="0.2">
      <c r="A93">
        <f>ROW(Source!A65)</f>
        <v>65</v>
      </c>
      <c r="B93">
        <v>16688087</v>
      </c>
      <c r="C93">
        <v>16688068</v>
      </c>
      <c r="D93">
        <v>15167286</v>
      </c>
      <c r="E93">
        <v>1</v>
      </c>
      <c r="F93">
        <v>1</v>
      </c>
      <c r="G93">
        <v>1</v>
      </c>
      <c r="H93">
        <v>3</v>
      </c>
      <c r="I93" t="s">
        <v>522</v>
      </c>
      <c r="J93" t="s">
        <v>523</v>
      </c>
      <c r="K93" t="s">
        <v>524</v>
      </c>
      <c r="L93">
        <v>1339</v>
      </c>
      <c r="N93">
        <v>1007</v>
      </c>
      <c r="O93" t="s">
        <v>96</v>
      </c>
      <c r="P93" t="s">
        <v>96</v>
      </c>
      <c r="Q93">
        <v>1</v>
      </c>
      <c r="X93">
        <v>3.5</v>
      </c>
      <c r="Y93">
        <v>2.44</v>
      </c>
      <c r="Z93">
        <v>0</v>
      </c>
      <c r="AA93">
        <v>0</v>
      </c>
      <c r="AB93">
        <v>0</v>
      </c>
      <c r="AC93">
        <v>0</v>
      </c>
      <c r="AD93">
        <v>1</v>
      </c>
      <c r="AE93">
        <v>0</v>
      </c>
      <c r="AF93" t="s">
        <v>6</v>
      </c>
      <c r="AG93">
        <v>3.5</v>
      </c>
      <c r="AH93">
        <v>2</v>
      </c>
      <c r="AI93">
        <v>16688087</v>
      </c>
      <c r="AJ93">
        <v>96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 x14ac:dyDescent="0.2">
      <c r="A94">
        <f>ROW(Source!A65)</f>
        <v>65</v>
      </c>
      <c r="B94">
        <v>16688088</v>
      </c>
      <c r="C94">
        <v>16688068</v>
      </c>
      <c r="D94">
        <v>15162639</v>
      </c>
      <c r="E94">
        <v>17</v>
      </c>
      <c r="F94">
        <v>1</v>
      </c>
      <c r="G94">
        <v>1</v>
      </c>
      <c r="H94">
        <v>3</v>
      </c>
      <c r="I94" t="s">
        <v>112</v>
      </c>
      <c r="J94" t="s">
        <v>6</v>
      </c>
      <c r="K94" t="s">
        <v>113</v>
      </c>
      <c r="L94">
        <v>1339</v>
      </c>
      <c r="N94">
        <v>1007</v>
      </c>
      <c r="O94" t="s">
        <v>96</v>
      </c>
      <c r="P94" t="s">
        <v>96</v>
      </c>
      <c r="Q94">
        <v>1</v>
      </c>
      <c r="X94">
        <v>2.04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 t="s">
        <v>6</v>
      </c>
      <c r="AG94">
        <v>2.04</v>
      </c>
      <c r="AH94">
        <v>2</v>
      </c>
      <c r="AI94">
        <v>16688088</v>
      </c>
      <c r="AJ94">
        <v>97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 x14ac:dyDescent="0.2">
      <c r="A95">
        <f>ROW(Source!A70)</f>
        <v>70</v>
      </c>
      <c r="B95">
        <v>16688103</v>
      </c>
      <c r="C95">
        <v>16688090</v>
      </c>
      <c r="D95">
        <v>15433640</v>
      </c>
      <c r="E95">
        <v>1</v>
      </c>
      <c r="F95">
        <v>1</v>
      </c>
      <c r="G95">
        <v>1</v>
      </c>
      <c r="H95">
        <v>1</v>
      </c>
      <c r="I95" t="s">
        <v>517</v>
      </c>
      <c r="J95" t="s">
        <v>6</v>
      </c>
      <c r="K95" t="s">
        <v>518</v>
      </c>
      <c r="L95">
        <v>1191</v>
      </c>
      <c r="N95">
        <v>1013</v>
      </c>
      <c r="O95" t="s">
        <v>466</v>
      </c>
      <c r="P95" t="s">
        <v>466</v>
      </c>
      <c r="Q95">
        <v>1</v>
      </c>
      <c r="X95">
        <v>0.5</v>
      </c>
      <c r="Y95">
        <v>0</v>
      </c>
      <c r="Z95">
        <v>0</v>
      </c>
      <c r="AA95">
        <v>0</v>
      </c>
      <c r="AB95">
        <v>7.94</v>
      </c>
      <c r="AC95">
        <v>0</v>
      </c>
      <c r="AD95">
        <v>1</v>
      </c>
      <c r="AE95">
        <v>1</v>
      </c>
      <c r="AF95" t="s">
        <v>124</v>
      </c>
      <c r="AG95">
        <v>1.1499999999999999</v>
      </c>
      <c r="AH95">
        <v>2</v>
      </c>
      <c r="AI95">
        <v>16688103</v>
      </c>
      <c r="AJ95">
        <v>99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 x14ac:dyDescent="0.2">
      <c r="A96">
        <f>ROW(Source!A70)</f>
        <v>70</v>
      </c>
      <c r="B96">
        <v>16688104</v>
      </c>
      <c r="C96">
        <v>16688090</v>
      </c>
      <c r="D96">
        <v>15430395</v>
      </c>
      <c r="E96">
        <v>1</v>
      </c>
      <c r="F96">
        <v>1</v>
      </c>
      <c r="G96">
        <v>1</v>
      </c>
      <c r="H96">
        <v>1</v>
      </c>
      <c r="I96" t="s">
        <v>467</v>
      </c>
      <c r="J96" t="s">
        <v>6</v>
      </c>
      <c r="K96" t="s">
        <v>468</v>
      </c>
      <c r="L96">
        <v>1191</v>
      </c>
      <c r="N96">
        <v>1013</v>
      </c>
      <c r="O96" t="s">
        <v>466</v>
      </c>
      <c r="P96" t="s">
        <v>466</v>
      </c>
      <c r="Q96">
        <v>1</v>
      </c>
      <c r="X96">
        <v>0.21</v>
      </c>
      <c r="Y96">
        <v>0</v>
      </c>
      <c r="Z96">
        <v>0</v>
      </c>
      <c r="AA96">
        <v>0</v>
      </c>
      <c r="AB96">
        <v>0</v>
      </c>
      <c r="AC96">
        <v>0</v>
      </c>
      <c r="AD96">
        <v>1</v>
      </c>
      <c r="AE96">
        <v>2</v>
      </c>
      <c r="AF96" t="s">
        <v>123</v>
      </c>
      <c r="AG96">
        <v>0.52500000000000002</v>
      </c>
      <c r="AH96">
        <v>2</v>
      </c>
      <c r="AI96">
        <v>16688104</v>
      </c>
      <c r="AJ96">
        <v>100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 x14ac:dyDescent="0.2">
      <c r="A97">
        <f>ROW(Source!A70)</f>
        <v>70</v>
      </c>
      <c r="B97">
        <v>16688105</v>
      </c>
      <c r="C97">
        <v>16688090</v>
      </c>
      <c r="D97">
        <v>15247974</v>
      </c>
      <c r="E97">
        <v>1</v>
      </c>
      <c r="F97">
        <v>1</v>
      </c>
      <c r="G97">
        <v>1</v>
      </c>
      <c r="H97">
        <v>2</v>
      </c>
      <c r="I97" t="s">
        <v>469</v>
      </c>
      <c r="J97" t="s">
        <v>470</v>
      </c>
      <c r="K97" t="s">
        <v>471</v>
      </c>
      <c r="L97">
        <v>1368</v>
      </c>
      <c r="N97">
        <v>1011</v>
      </c>
      <c r="O97" t="s">
        <v>472</v>
      </c>
      <c r="P97" t="s">
        <v>472</v>
      </c>
      <c r="Q97">
        <v>1</v>
      </c>
      <c r="X97">
        <v>0.21</v>
      </c>
      <c r="Y97">
        <v>0</v>
      </c>
      <c r="Z97">
        <v>31.26</v>
      </c>
      <c r="AA97">
        <v>13.5</v>
      </c>
      <c r="AB97">
        <v>0</v>
      </c>
      <c r="AC97">
        <v>0</v>
      </c>
      <c r="AD97">
        <v>1</v>
      </c>
      <c r="AE97">
        <v>0</v>
      </c>
      <c r="AF97" t="s">
        <v>123</v>
      </c>
      <c r="AG97">
        <v>0.52500000000000002</v>
      </c>
      <c r="AH97">
        <v>2</v>
      </c>
      <c r="AI97">
        <v>16688105</v>
      </c>
      <c r="AJ97">
        <v>101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 x14ac:dyDescent="0.2">
      <c r="A98">
        <f>ROW(Source!A70)</f>
        <v>70</v>
      </c>
      <c r="B98">
        <v>16688106</v>
      </c>
      <c r="C98">
        <v>16688090</v>
      </c>
      <c r="D98">
        <v>15248091</v>
      </c>
      <c r="E98">
        <v>1</v>
      </c>
      <c r="F98">
        <v>1</v>
      </c>
      <c r="G98">
        <v>1</v>
      </c>
      <c r="H98">
        <v>2</v>
      </c>
      <c r="I98" t="s">
        <v>519</v>
      </c>
      <c r="J98" t="s">
        <v>520</v>
      </c>
      <c r="K98" t="s">
        <v>521</v>
      </c>
      <c r="L98">
        <v>1368</v>
      </c>
      <c r="N98">
        <v>1011</v>
      </c>
      <c r="O98" t="s">
        <v>472</v>
      </c>
      <c r="P98" t="s">
        <v>472</v>
      </c>
      <c r="Q98">
        <v>1</v>
      </c>
      <c r="X98">
        <v>2.3199999999999998</v>
      </c>
      <c r="Y98">
        <v>0</v>
      </c>
      <c r="Z98">
        <v>0.5</v>
      </c>
      <c r="AA98">
        <v>0</v>
      </c>
      <c r="AB98">
        <v>0</v>
      </c>
      <c r="AC98">
        <v>0</v>
      </c>
      <c r="AD98">
        <v>1</v>
      </c>
      <c r="AE98">
        <v>0</v>
      </c>
      <c r="AF98" t="s">
        <v>123</v>
      </c>
      <c r="AG98">
        <v>5.8</v>
      </c>
      <c r="AH98">
        <v>2</v>
      </c>
      <c r="AI98">
        <v>16688106</v>
      </c>
      <c r="AJ98">
        <v>102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 x14ac:dyDescent="0.2">
      <c r="A99">
        <f>ROW(Source!A70)</f>
        <v>70</v>
      </c>
      <c r="B99">
        <v>16688107</v>
      </c>
      <c r="C99">
        <v>16688090</v>
      </c>
      <c r="D99">
        <v>15162639</v>
      </c>
      <c r="E99">
        <v>17</v>
      </c>
      <c r="F99">
        <v>1</v>
      </c>
      <c r="G99">
        <v>1</v>
      </c>
      <c r="H99">
        <v>3</v>
      </c>
      <c r="I99" t="s">
        <v>112</v>
      </c>
      <c r="J99" t="s">
        <v>6</v>
      </c>
      <c r="K99" t="s">
        <v>113</v>
      </c>
      <c r="L99">
        <v>1339</v>
      </c>
      <c r="N99">
        <v>1007</v>
      </c>
      <c r="O99" t="s">
        <v>96</v>
      </c>
      <c r="P99" t="s">
        <v>96</v>
      </c>
      <c r="Q99">
        <v>1</v>
      </c>
      <c r="X99">
        <v>0.51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 t="s">
        <v>122</v>
      </c>
      <c r="AG99">
        <v>1.02</v>
      </c>
      <c r="AH99">
        <v>2</v>
      </c>
      <c r="AI99">
        <v>16688107</v>
      </c>
      <c r="AJ99">
        <v>103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 x14ac:dyDescent="0.2">
      <c r="A100">
        <f>ROW(Source!A71)</f>
        <v>71</v>
      </c>
      <c r="B100">
        <v>16688103</v>
      </c>
      <c r="C100">
        <v>16688090</v>
      </c>
      <c r="D100">
        <v>15433640</v>
      </c>
      <c r="E100">
        <v>1</v>
      </c>
      <c r="F100">
        <v>1</v>
      </c>
      <c r="G100">
        <v>1</v>
      </c>
      <c r="H100">
        <v>1</v>
      </c>
      <c r="I100" t="s">
        <v>517</v>
      </c>
      <c r="J100" t="s">
        <v>6</v>
      </c>
      <c r="K100" t="s">
        <v>518</v>
      </c>
      <c r="L100">
        <v>1191</v>
      </c>
      <c r="N100">
        <v>1013</v>
      </c>
      <c r="O100" t="s">
        <v>466</v>
      </c>
      <c r="P100" t="s">
        <v>466</v>
      </c>
      <c r="Q100">
        <v>1</v>
      </c>
      <c r="X100">
        <v>0.5</v>
      </c>
      <c r="Y100">
        <v>0</v>
      </c>
      <c r="Z100">
        <v>0</v>
      </c>
      <c r="AA100">
        <v>0</v>
      </c>
      <c r="AB100">
        <v>7.94</v>
      </c>
      <c r="AC100">
        <v>0</v>
      </c>
      <c r="AD100">
        <v>1</v>
      </c>
      <c r="AE100">
        <v>1</v>
      </c>
      <c r="AF100" t="s">
        <v>124</v>
      </c>
      <c r="AG100">
        <v>1.1499999999999999</v>
      </c>
      <c r="AH100">
        <v>2</v>
      </c>
      <c r="AI100">
        <v>16688103</v>
      </c>
      <c r="AJ100">
        <v>105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 x14ac:dyDescent="0.2">
      <c r="A101">
        <f>ROW(Source!A71)</f>
        <v>71</v>
      </c>
      <c r="B101">
        <v>16688104</v>
      </c>
      <c r="C101">
        <v>16688090</v>
      </c>
      <c r="D101">
        <v>15430395</v>
      </c>
      <c r="E101">
        <v>1</v>
      </c>
      <c r="F101">
        <v>1</v>
      </c>
      <c r="G101">
        <v>1</v>
      </c>
      <c r="H101">
        <v>1</v>
      </c>
      <c r="I101" t="s">
        <v>467</v>
      </c>
      <c r="J101" t="s">
        <v>6</v>
      </c>
      <c r="K101" t="s">
        <v>468</v>
      </c>
      <c r="L101">
        <v>1191</v>
      </c>
      <c r="N101">
        <v>1013</v>
      </c>
      <c r="O101" t="s">
        <v>466</v>
      </c>
      <c r="P101" t="s">
        <v>466</v>
      </c>
      <c r="Q101">
        <v>1</v>
      </c>
      <c r="X101">
        <v>0.21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1</v>
      </c>
      <c r="AE101">
        <v>2</v>
      </c>
      <c r="AF101" t="s">
        <v>123</v>
      </c>
      <c r="AG101">
        <v>0.52500000000000002</v>
      </c>
      <c r="AH101">
        <v>2</v>
      </c>
      <c r="AI101">
        <v>16688104</v>
      </c>
      <c r="AJ101">
        <v>106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 x14ac:dyDescent="0.2">
      <c r="A102">
        <f>ROW(Source!A71)</f>
        <v>71</v>
      </c>
      <c r="B102">
        <v>16688105</v>
      </c>
      <c r="C102">
        <v>16688090</v>
      </c>
      <c r="D102">
        <v>15247974</v>
      </c>
      <c r="E102">
        <v>1</v>
      </c>
      <c r="F102">
        <v>1</v>
      </c>
      <c r="G102">
        <v>1</v>
      </c>
      <c r="H102">
        <v>2</v>
      </c>
      <c r="I102" t="s">
        <v>469</v>
      </c>
      <c r="J102" t="s">
        <v>470</v>
      </c>
      <c r="K102" t="s">
        <v>471</v>
      </c>
      <c r="L102">
        <v>1368</v>
      </c>
      <c r="N102">
        <v>1011</v>
      </c>
      <c r="O102" t="s">
        <v>472</v>
      </c>
      <c r="P102" t="s">
        <v>472</v>
      </c>
      <c r="Q102">
        <v>1</v>
      </c>
      <c r="X102">
        <v>0.21</v>
      </c>
      <c r="Y102">
        <v>0</v>
      </c>
      <c r="Z102">
        <v>31.26</v>
      </c>
      <c r="AA102">
        <v>13.5</v>
      </c>
      <c r="AB102">
        <v>0</v>
      </c>
      <c r="AC102">
        <v>0</v>
      </c>
      <c r="AD102">
        <v>1</v>
      </c>
      <c r="AE102">
        <v>0</v>
      </c>
      <c r="AF102" t="s">
        <v>123</v>
      </c>
      <c r="AG102">
        <v>0.52500000000000002</v>
      </c>
      <c r="AH102">
        <v>2</v>
      </c>
      <c r="AI102">
        <v>16688105</v>
      </c>
      <c r="AJ102">
        <v>107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 x14ac:dyDescent="0.2">
      <c r="A103">
        <f>ROW(Source!A71)</f>
        <v>71</v>
      </c>
      <c r="B103">
        <v>16688106</v>
      </c>
      <c r="C103">
        <v>16688090</v>
      </c>
      <c r="D103">
        <v>15248091</v>
      </c>
      <c r="E103">
        <v>1</v>
      </c>
      <c r="F103">
        <v>1</v>
      </c>
      <c r="G103">
        <v>1</v>
      </c>
      <c r="H103">
        <v>2</v>
      </c>
      <c r="I103" t="s">
        <v>519</v>
      </c>
      <c r="J103" t="s">
        <v>520</v>
      </c>
      <c r="K103" t="s">
        <v>521</v>
      </c>
      <c r="L103">
        <v>1368</v>
      </c>
      <c r="N103">
        <v>1011</v>
      </c>
      <c r="O103" t="s">
        <v>472</v>
      </c>
      <c r="P103" t="s">
        <v>472</v>
      </c>
      <c r="Q103">
        <v>1</v>
      </c>
      <c r="X103">
        <v>2.3199999999999998</v>
      </c>
      <c r="Y103">
        <v>0</v>
      </c>
      <c r="Z103">
        <v>0.5</v>
      </c>
      <c r="AA103">
        <v>0</v>
      </c>
      <c r="AB103">
        <v>0</v>
      </c>
      <c r="AC103">
        <v>0</v>
      </c>
      <c r="AD103">
        <v>1</v>
      </c>
      <c r="AE103">
        <v>0</v>
      </c>
      <c r="AF103" t="s">
        <v>123</v>
      </c>
      <c r="AG103">
        <v>5.8</v>
      </c>
      <c r="AH103">
        <v>2</v>
      </c>
      <c r="AI103">
        <v>16688106</v>
      </c>
      <c r="AJ103">
        <v>108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 x14ac:dyDescent="0.2">
      <c r="A104">
        <f>ROW(Source!A71)</f>
        <v>71</v>
      </c>
      <c r="B104">
        <v>16688107</v>
      </c>
      <c r="C104">
        <v>16688090</v>
      </c>
      <c r="D104">
        <v>15162639</v>
      </c>
      <c r="E104">
        <v>17</v>
      </c>
      <c r="F104">
        <v>1</v>
      </c>
      <c r="G104">
        <v>1</v>
      </c>
      <c r="H104">
        <v>3</v>
      </c>
      <c r="I104" t="s">
        <v>112</v>
      </c>
      <c r="J104" t="s">
        <v>6</v>
      </c>
      <c r="K104" t="s">
        <v>113</v>
      </c>
      <c r="L104">
        <v>1339</v>
      </c>
      <c r="N104">
        <v>1007</v>
      </c>
      <c r="O104" t="s">
        <v>96</v>
      </c>
      <c r="P104" t="s">
        <v>96</v>
      </c>
      <c r="Q104">
        <v>1</v>
      </c>
      <c r="X104">
        <v>0.51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 t="s">
        <v>122</v>
      </c>
      <c r="AG104">
        <v>1.02</v>
      </c>
      <c r="AH104">
        <v>2</v>
      </c>
      <c r="AI104">
        <v>16688107</v>
      </c>
      <c r="AJ104">
        <v>109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 x14ac:dyDescent="0.2">
      <c r="A105">
        <f>ROW(Source!A76)</f>
        <v>76</v>
      </c>
      <c r="B105">
        <v>16688114</v>
      </c>
      <c r="C105">
        <v>16688113</v>
      </c>
      <c r="D105">
        <v>15436014</v>
      </c>
      <c r="E105">
        <v>1</v>
      </c>
      <c r="F105">
        <v>1</v>
      </c>
      <c r="G105">
        <v>1</v>
      </c>
      <c r="H105">
        <v>1</v>
      </c>
      <c r="I105" t="s">
        <v>491</v>
      </c>
      <c r="J105" t="s">
        <v>6</v>
      </c>
      <c r="K105" t="s">
        <v>492</v>
      </c>
      <c r="L105">
        <v>1191</v>
      </c>
      <c r="N105">
        <v>1013</v>
      </c>
      <c r="O105" t="s">
        <v>466</v>
      </c>
      <c r="P105" t="s">
        <v>466</v>
      </c>
      <c r="Q105">
        <v>1</v>
      </c>
      <c r="X105">
        <v>119.78</v>
      </c>
      <c r="Y105">
        <v>0</v>
      </c>
      <c r="Z105">
        <v>0</v>
      </c>
      <c r="AA105">
        <v>0</v>
      </c>
      <c r="AB105">
        <v>8.74</v>
      </c>
      <c r="AC105">
        <v>0</v>
      </c>
      <c r="AD105">
        <v>1</v>
      </c>
      <c r="AE105">
        <v>1</v>
      </c>
      <c r="AF105" t="s">
        <v>69</v>
      </c>
      <c r="AG105">
        <v>137.74699999999999</v>
      </c>
      <c r="AH105">
        <v>2</v>
      </c>
      <c r="AI105">
        <v>16688114</v>
      </c>
      <c r="AJ105">
        <v>111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 x14ac:dyDescent="0.2">
      <c r="A106">
        <f>ROW(Source!A76)</f>
        <v>76</v>
      </c>
      <c r="B106">
        <v>16688115</v>
      </c>
      <c r="C106">
        <v>16688113</v>
      </c>
      <c r="D106">
        <v>15430395</v>
      </c>
      <c r="E106">
        <v>1</v>
      </c>
      <c r="F106">
        <v>1</v>
      </c>
      <c r="G106">
        <v>1</v>
      </c>
      <c r="H106">
        <v>1</v>
      </c>
      <c r="I106" t="s">
        <v>467</v>
      </c>
      <c r="J106" t="s">
        <v>6</v>
      </c>
      <c r="K106" t="s">
        <v>468</v>
      </c>
      <c r="L106">
        <v>1191</v>
      </c>
      <c r="N106">
        <v>1013</v>
      </c>
      <c r="O106" t="s">
        <v>466</v>
      </c>
      <c r="P106" t="s">
        <v>466</v>
      </c>
      <c r="Q106">
        <v>1</v>
      </c>
      <c r="X106">
        <v>2.94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1</v>
      </c>
      <c r="AE106">
        <v>2</v>
      </c>
      <c r="AF106" t="s">
        <v>68</v>
      </c>
      <c r="AG106">
        <v>3.6749999999999998</v>
      </c>
      <c r="AH106">
        <v>2</v>
      </c>
      <c r="AI106">
        <v>16688115</v>
      </c>
      <c r="AJ106">
        <v>112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 x14ac:dyDescent="0.2">
      <c r="A107">
        <f>ROW(Source!A76)</f>
        <v>76</v>
      </c>
      <c r="B107">
        <v>16688116</v>
      </c>
      <c r="C107">
        <v>16688113</v>
      </c>
      <c r="D107">
        <v>15247905</v>
      </c>
      <c r="E107">
        <v>1</v>
      </c>
      <c r="F107">
        <v>1</v>
      </c>
      <c r="G107">
        <v>1</v>
      </c>
      <c r="H107">
        <v>2</v>
      </c>
      <c r="I107" t="s">
        <v>525</v>
      </c>
      <c r="J107" t="s">
        <v>526</v>
      </c>
      <c r="K107" t="s">
        <v>527</v>
      </c>
      <c r="L107">
        <v>1368</v>
      </c>
      <c r="N107">
        <v>1011</v>
      </c>
      <c r="O107" t="s">
        <v>472</v>
      </c>
      <c r="P107" t="s">
        <v>472</v>
      </c>
      <c r="Q107">
        <v>1</v>
      </c>
      <c r="X107">
        <v>0.36</v>
      </c>
      <c r="Y107">
        <v>0</v>
      </c>
      <c r="Z107">
        <v>89.99</v>
      </c>
      <c r="AA107">
        <v>10.06</v>
      </c>
      <c r="AB107">
        <v>0</v>
      </c>
      <c r="AC107">
        <v>0</v>
      </c>
      <c r="AD107">
        <v>1</v>
      </c>
      <c r="AE107">
        <v>0</v>
      </c>
      <c r="AF107" t="s">
        <v>68</v>
      </c>
      <c r="AG107">
        <v>0.44999999999999996</v>
      </c>
      <c r="AH107">
        <v>2</v>
      </c>
      <c r="AI107">
        <v>16688116</v>
      </c>
      <c r="AJ107">
        <v>113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 x14ac:dyDescent="0.2">
      <c r="A108">
        <f>ROW(Source!A76)</f>
        <v>76</v>
      </c>
      <c r="B108">
        <v>16688117</v>
      </c>
      <c r="C108">
        <v>16688113</v>
      </c>
      <c r="D108">
        <v>15247974</v>
      </c>
      <c r="E108">
        <v>1</v>
      </c>
      <c r="F108">
        <v>1</v>
      </c>
      <c r="G108">
        <v>1</v>
      </c>
      <c r="H108">
        <v>2</v>
      </c>
      <c r="I108" t="s">
        <v>469</v>
      </c>
      <c r="J108" t="s">
        <v>470</v>
      </c>
      <c r="K108" t="s">
        <v>471</v>
      </c>
      <c r="L108">
        <v>1368</v>
      </c>
      <c r="N108">
        <v>1011</v>
      </c>
      <c r="O108" t="s">
        <v>472</v>
      </c>
      <c r="P108" t="s">
        <v>472</v>
      </c>
      <c r="Q108">
        <v>1</v>
      </c>
      <c r="X108">
        <v>2.2999999999999998</v>
      </c>
      <c r="Y108">
        <v>0</v>
      </c>
      <c r="Z108">
        <v>31.26</v>
      </c>
      <c r="AA108">
        <v>13.5</v>
      </c>
      <c r="AB108">
        <v>0</v>
      </c>
      <c r="AC108">
        <v>0</v>
      </c>
      <c r="AD108">
        <v>1</v>
      </c>
      <c r="AE108">
        <v>0</v>
      </c>
      <c r="AF108" t="s">
        <v>68</v>
      </c>
      <c r="AG108">
        <v>2.875</v>
      </c>
      <c r="AH108">
        <v>2</v>
      </c>
      <c r="AI108">
        <v>16688117</v>
      </c>
      <c r="AJ108">
        <v>114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 x14ac:dyDescent="0.2">
      <c r="A109">
        <f>ROW(Source!A76)</f>
        <v>76</v>
      </c>
      <c r="B109">
        <v>16688118</v>
      </c>
      <c r="C109">
        <v>16688113</v>
      </c>
      <c r="D109">
        <v>15249073</v>
      </c>
      <c r="E109">
        <v>1</v>
      </c>
      <c r="F109">
        <v>1</v>
      </c>
      <c r="G109">
        <v>1</v>
      </c>
      <c r="H109">
        <v>2</v>
      </c>
      <c r="I109" t="s">
        <v>482</v>
      </c>
      <c r="J109" t="s">
        <v>483</v>
      </c>
      <c r="K109" t="s">
        <v>484</v>
      </c>
      <c r="L109">
        <v>1368</v>
      </c>
      <c r="N109">
        <v>1011</v>
      </c>
      <c r="O109" t="s">
        <v>472</v>
      </c>
      <c r="P109" t="s">
        <v>472</v>
      </c>
      <c r="Q109">
        <v>1</v>
      </c>
      <c r="X109">
        <v>0.28000000000000003</v>
      </c>
      <c r="Y109">
        <v>0</v>
      </c>
      <c r="Z109">
        <v>65.709999999999994</v>
      </c>
      <c r="AA109">
        <v>11.6</v>
      </c>
      <c r="AB109">
        <v>0</v>
      </c>
      <c r="AC109">
        <v>0</v>
      </c>
      <c r="AD109">
        <v>1</v>
      </c>
      <c r="AE109">
        <v>0</v>
      </c>
      <c r="AF109" t="s">
        <v>68</v>
      </c>
      <c r="AG109">
        <v>0.35000000000000003</v>
      </c>
      <c r="AH109">
        <v>2</v>
      </c>
      <c r="AI109">
        <v>16688118</v>
      </c>
      <c r="AJ109">
        <v>115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 x14ac:dyDescent="0.2">
      <c r="A110">
        <f>ROW(Source!A76)</f>
        <v>76</v>
      </c>
      <c r="B110">
        <v>16688119</v>
      </c>
      <c r="C110">
        <v>16688113</v>
      </c>
      <c r="D110">
        <v>15167286</v>
      </c>
      <c r="E110">
        <v>1</v>
      </c>
      <c r="F110">
        <v>1</v>
      </c>
      <c r="G110">
        <v>1</v>
      </c>
      <c r="H110">
        <v>3</v>
      </c>
      <c r="I110" t="s">
        <v>522</v>
      </c>
      <c r="J110" t="s">
        <v>523</v>
      </c>
      <c r="K110" t="s">
        <v>524</v>
      </c>
      <c r="L110">
        <v>1339</v>
      </c>
      <c r="N110">
        <v>1007</v>
      </c>
      <c r="O110" t="s">
        <v>96</v>
      </c>
      <c r="P110" t="s">
        <v>96</v>
      </c>
      <c r="Q110">
        <v>1</v>
      </c>
      <c r="X110">
        <v>3.85</v>
      </c>
      <c r="Y110">
        <v>2.44</v>
      </c>
      <c r="Z110">
        <v>0</v>
      </c>
      <c r="AA110">
        <v>0</v>
      </c>
      <c r="AB110">
        <v>0</v>
      </c>
      <c r="AC110">
        <v>0</v>
      </c>
      <c r="AD110">
        <v>1</v>
      </c>
      <c r="AE110">
        <v>0</v>
      </c>
      <c r="AF110" t="s">
        <v>6</v>
      </c>
      <c r="AG110">
        <v>3.85</v>
      </c>
      <c r="AH110">
        <v>2</v>
      </c>
      <c r="AI110">
        <v>16688119</v>
      </c>
      <c r="AJ110">
        <v>116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 x14ac:dyDescent="0.2">
      <c r="A111">
        <f>ROW(Source!A76)</f>
        <v>76</v>
      </c>
      <c r="B111">
        <v>16688120</v>
      </c>
      <c r="C111">
        <v>16688113</v>
      </c>
      <c r="D111">
        <v>15167962</v>
      </c>
      <c r="E111">
        <v>1</v>
      </c>
      <c r="F111">
        <v>1</v>
      </c>
      <c r="G111">
        <v>1</v>
      </c>
      <c r="H111">
        <v>3</v>
      </c>
      <c r="I111" t="s">
        <v>528</v>
      </c>
      <c r="J111" t="s">
        <v>529</v>
      </c>
      <c r="K111" t="s">
        <v>530</v>
      </c>
      <c r="L111">
        <v>1339</v>
      </c>
      <c r="N111">
        <v>1007</v>
      </c>
      <c r="O111" t="s">
        <v>96</v>
      </c>
      <c r="P111" t="s">
        <v>96</v>
      </c>
      <c r="Q111">
        <v>1</v>
      </c>
      <c r="X111">
        <v>3.06</v>
      </c>
      <c r="Y111">
        <v>34.92</v>
      </c>
      <c r="Z111">
        <v>0</v>
      </c>
      <c r="AA111">
        <v>0</v>
      </c>
      <c r="AB111">
        <v>0</v>
      </c>
      <c r="AC111">
        <v>0</v>
      </c>
      <c r="AD111">
        <v>1</v>
      </c>
      <c r="AE111">
        <v>0</v>
      </c>
      <c r="AF111" t="s">
        <v>6</v>
      </c>
      <c r="AG111">
        <v>3.06</v>
      </c>
      <c r="AH111">
        <v>2</v>
      </c>
      <c r="AI111">
        <v>16688120</v>
      </c>
      <c r="AJ111">
        <v>117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 x14ac:dyDescent="0.2">
      <c r="A112">
        <f>ROW(Source!A76)</f>
        <v>76</v>
      </c>
      <c r="B112">
        <v>16688121</v>
      </c>
      <c r="C112">
        <v>16688113</v>
      </c>
      <c r="D112">
        <v>15162639</v>
      </c>
      <c r="E112">
        <v>17</v>
      </c>
      <c r="F112">
        <v>1</v>
      </c>
      <c r="G112">
        <v>1</v>
      </c>
      <c r="H112">
        <v>3</v>
      </c>
      <c r="I112" t="s">
        <v>112</v>
      </c>
      <c r="J112" t="s">
        <v>6</v>
      </c>
      <c r="K112" t="s">
        <v>113</v>
      </c>
      <c r="L112">
        <v>1339</v>
      </c>
      <c r="N112">
        <v>1007</v>
      </c>
      <c r="O112" t="s">
        <v>96</v>
      </c>
      <c r="P112" t="s">
        <v>96</v>
      </c>
      <c r="Q112">
        <v>1</v>
      </c>
      <c r="X112">
        <v>1.3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 t="s">
        <v>6</v>
      </c>
      <c r="AG112">
        <v>1.3</v>
      </c>
      <c r="AH112">
        <v>2</v>
      </c>
      <c r="AI112">
        <v>16688121</v>
      </c>
      <c r="AJ112">
        <v>118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">
      <c r="A113">
        <f>ROW(Source!A76)</f>
        <v>76</v>
      </c>
      <c r="B113">
        <v>16688122</v>
      </c>
      <c r="C113">
        <v>16688113</v>
      </c>
      <c r="D113">
        <v>15187044</v>
      </c>
      <c r="E113">
        <v>1</v>
      </c>
      <c r="F113">
        <v>1</v>
      </c>
      <c r="G113">
        <v>1</v>
      </c>
      <c r="H113">
        <v>3</v>
      </c>
      <c r="I113" t="s">
        <v>531</v>
      </c>
      <c r="J113" t="s">
        <v>532</v>
      </c>
      <c r="K113" t="s">
        <v>533</v>
      </c>
      <c r="L113">
        <v>1327</v>
      </c>
      <c r="N113">
        <v>1005</v>
      </c>
      <c r="O113" t="s">
        <v>150</v>
      </c>
      <c r="P113" t="s">
        <v>150</v>
      </c>
      <c r="Q113">
        <v>1</v>
      </c>
      <c r="X113">
        <v>102</v>
      </c>
      <c r="Y113">
        <v>67.8</v>
      </c>
      <c r="Z113">
        <v>0</v>
      </c>
      <c r="AA113">
        <v>0</v>
      </c>
      <c r="AB113">
        <v>0</v>
      </c>
      <c r="AC113">
        <v>0</v>
      </c>
      <c r="AD113">
        <v>1</v>
      </c>
      <c r="AE113">
        <v>0</v>
      </c>
      <c r="AF113" t="s">
        <v>6</v>
      </c>
      <c r="AG113">
        <v>102</v>
      </c>
      <c r="AH113">
        <v>2</v>
      </c>
      <c r="AI113">
        <v>16688122</v>
      </c>
      <c r="AJ113">
        <v>120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 x14ac:dyDescent="0.2">
      <c r="A114">
        <f>ROW(Source!A77)</f>
        <v>77</v>
      </c>
      <c r="B114">
        <v>16688114</v>
      </c>
      <c r="C114">
        <v>16688113</v>
      </c>
      <c r="D114">
        <v>15436014</v>
      </c>
      <c r="E114">
        <v>1</v>
      </c>
      <c r="F114">
        <v>1</v>
      </c>
      <c r="G114">
        <v>1</v>
      </c>
      <c r="H114">
        <v>1</v>
      </c>
      <c r="I114" t="s">
        <v>491</v>
      </c>
      <c r="J114" t="s">
        <v>6</v>
      </c>
      <c r="K114" t="s">
        <v>492</v>
      </c>
      <c r="L114">
        <v>1191</v>
      </c>
      <c r="N114">
        <v>1013</v>
      </c>
      <c r="O114" t="s">
        <v>466</v>
      </c>
      <c r="P114" t="s">
        <v>466</v>
      </c>
      <c r="Q114">
        <v>1</v>
      </c>
      <c r="X114">
        <v>119.78</v>
      </c>
      <c r="Y114">
        <v>0</v>
      </c>
      <c r="Z114">
        <v>0</v>
      </c>
      <c r="AA114">
        <v>0</v>
      </c>
      <c r="AB114">
        <v>8.74</v>
      </c>
      <c r="AC114">
        <v>0</v>
      </c>
      <c r="AD114">
        <v>1</v>
      </c>
      <c r="AE114">
        <v>1</v>
      </c>
      <c r="AF114" t="s">
        <v>69</v>
      </c>
      <c r="AG114">
        <v>137.74699999999999</v>
      </c>
      <c r="AH114">
        <v>2</v>
      </c>
      <c r="AI114">
        <v>16688114</v>
      </c>
      <c r="AJ114">
        <v>121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 x14ac:dyDescent="0.2">
      <c r="A115">
        <f>ROW(Source!A77)</f>
        <v>77</v>
      </c>
      <c r="B115">
        <v>16688115</v>
      </c>
      <c r="C115">
        <v>16688113</v>
      </c>
      <c r="D115">
        <v>15430395</v>
      </c>
      <c r="E115">
        <v>1</v>
      </c>
      <c r="F115">
        <v>1</v>
      </c>
      <c r="G115">
        <v>1</v>
      </c>
      <c r="H115">
        <v>1</v>
      </c>
      <c r="I115" t="s">
        <v>467</v>
      </c>
      <c r="J115" t="s">
        <v>6</v>
      </c>
      <c r="K115" t="s">
        <v>468</v>
      </c>
      <c r="L115">
        <v>1191</v>
      </c>
      <c r="N115">
        <v>1013</v>
      </c>
      <c r="O115" t="s">
        <v>466</v>
      </c>
      <c r="P115" t="s">
        <v>466</v>
      </c>
      <c r="Q115">
        <v>1</v>
      </c>
      <c r="X115">
        <v>2.94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1</v>
      </c>
      <c r="AE115">
        <v>2</v>
      </c>
      <c r="AF115" t="s">
        <v>68</v>
      </c>
      <c r="AG115">
        <v>3.6749999999999998</v>
      </c>
      <c r="AH115">
        <v>2</v>
      </c>
      <c r="AI115">
        <v>16688115</v>
      </c>
      <c r="AJ115">
        <v>122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 x14ac:dyDescent="0.2">
      <c r="A116">
        <f>ROW(Source!A77)</f>
        <v>77</v>
      </c>
      <c r="B116">
        <v>16688116</v>
      </c>
      <c r="C116">
        <v>16688113</v>
      </c>
      <c r="D116">
        <v>15247905</v>
      </c>
      <c r="E116">
        <v>1</v>
      </c>
      <c r="F116">
        <v>1</v>
      </c>
      <c r="G116">
        <v>1</v>
      </c>
      <c r="H116">
        <v>2</v>
      </c>
      <c r="I116" t="s">
        <v>525</v>
      </c>
      <c r="J116" t="s">
        <v>526</v>
      </c>
      <c r="K116" t="s">
        <v>527</v>
      </c>
      <c r="L116">
        <v>1368</v>
      </c>
      <c r="N116">
        <v>1011</v>
      </c>
      <c r="O116" t="s">
        <v>472</v>
      </c>
      <c r="P116" t="s">
        <v>472</v>
      </c>
      <c r="Q116">
        <v>1</v>
      </c>
      <c r="X116">
        <v>0.36</v>
      </c>
      <c r="Y116">
        <v>0</v>
      </c>
      <c r="Z116">
        <v>89.99</v>
      </c>
      <c r="AA116">
        <v>10.06</v>
      </c>
      <c r="AB116">
        <v>0</v>
      </c>
      <c r="AC116">
        <v>0</v>
      </c>
      <c r="AD116">
        <v>1</v>
      </c>
      <c r="AE116">
        <v>0</v>
      </c>
      <c r="AF116" t="s">
        <v>68</v>
      </c>
      <c r="AG116">
        <v>0.44999999999999996</v>
      </c>
      <c r="AH116">
        <v>2</v>
      </c>
      <c r="AI116">
        <v>16688116</v>
      </c>
      <c r="AJ116">
        <v>123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">
      <c r="A117">
        <f>ROW(Source!A77)</f>
        <v>77</v>
      </c>
      <c r="B117">
        <v>16688117</v>
      </c>
      <c r="C117">
        <v>16688113</v>
      </c>
      <c r="D117">
        <v>15247974</v>
      </c>
      <c r="E117">
        <v>1</v>
      </c>
      <c r="F117">
        <v>1</v>
      </c>
      <c r="G117">
        <v>1</v>
      </c>
      <c r="H117">
        <v>2</v>
      </c>
      <c r="I117" t="s">
        <v>469</v>
      </c>
      <c r="J117" t="s">
        <v>470</v>
      </c>
      <c r="K117" t="s">
        <v>471</v>
      </c>
      <c r="L117">
        <v>1368</v>
      </c>
      <c r="N117">
        <v>1011</v>
      </c>
      <c r="O117" t="s">
        <v>472</v>
      </c>
      <c r="P117" t="s">
        <v>472</v>
      </c>
      <c r="Q117">
        <v>1</v>
      </c>
      <c r="X117">
        <v>2.2999999999999998</v>
      </c>
      <c r="Y117">
        <v>0</v>
      </c>
      <c r="Z117">
        <v>31.26</v>
      </c>
      <c r="AA117">
        <v>13.5</v>
      </c>
      <c r="AB117">
        <v>0</v>
      </c>
      <c r="AC117">
        <v>0</v>
      </c>
      <c r="AD117">
        <v>1</v>
      </c>
      <c r="AE117">
        <v>0</v>
      </c>
      <c r="AF117" t="s">
        <v>68</v>
      </c>
      <c r="AG117">
        <v>2.875</v>
      </c>
      <c r="AH117">
        <v>2</v>
      </c>
      <c r="AI117">
        <v>16688117</v>
      </c>
      <c r="AJ117">
        <v>124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">
      <c r="A118">
        <f>ROW(Source!A77)</f>
        <v>77</v>
      </c>
      <c r="B118">
        <v>16688118</v>
      </c>
      <c r="C118">
        <v>16688113</v>
      </c>
      <c r="D118">
        <v>15249073</v>
      </c>
      <c r="E118">
        <v>1</v>
      </c>
      <c r="F118">
        <v>1</v>
      </c>
      <c r="G118">
        <v>1</v>
      </c>
      <c r="H118">
        <v>2</v>
      </c>
      <c r="I118" t="s">
        <v>482</v>
      </c>
      <c r="J118" t="s">
        <v>483</v>
      </c>
      <c r="K118" t="s">
        <v>484</v>
      </c>
      <c r="L118">
        <v>1368</v>
      </c>
      <c r="N118">
        <v>1011</v>
      </c>
      <c r="O118" t="s">
        <v>472</v>
      </c>
      <c r="P118" t="s">
        <v>472</v>
      </c>
      <c r="Q118">
        <v>1</v>
      </c>
      <c r="X118">
        <v>0.28000000000000003</v>
      </c>
      <c r="Y118">
        <v>0</v>
      </c>
      <c r="Z118">
        <v>65.709999999999994</v>
      </c>
      <c r="AA118">
        <v>11.6</v>
      </c>
      <c r="AB118">
        <v>0</v>
      </c>
      <c r="AC118">
        <v>0</v>
      </c>
      <c r="AD118">
        <v>1</v>
      </c>
      <c r="AE118">
        <v>0</v>
      </c>
      <c r="AF118" t="s">
        <v>68</v>
      </c>
      <c r="AG118">
        <v>0.35000000000000003</v>
      </c>
      <c r="AH118">
        <v>2</v>
      </c>
      <c r="AI118">
        <v>16688118</v>
      </c>
      <c r="AJ118">
        <v>125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">
      <c r="A119">
        <f>ROW(Source!A77)</f>
        <v>77</v>
      </c>
      <c r="B119">
        <v>16688119</v>
      </c>
      <c r="C119">
        <v>16688113</v>
      </c>
      <c r="D119">
        <v>15167286</v>
      </c>
      <c r="E119">
        <v>1</v>
      </c>
      <c r="F119">
        <v>1</v>
      </c>
      <c r="G119">
        <v>1</v>
      </c>
      <c r="H119">
        <v>3</v>
      </c>
      <c r="I119" t="s">
        <v>522</v>
      </c>
      <c r="J119" t="s">
        <v>523</v>
      </c>
      <c r="K119" t="s">
        <v>524</v>
      </c>
      <c r="L119">
        <v>1339</v>
      </c>
      <c r="N119">
        <v>1007</v>
      </c>
      <c r="O119" t="s">
        <v>96</v>
      </c>
      <c r="P119" t="s">
        <v>96</v>
      </c>
      <c r="Q119">
        <v>1</v>
      </c>
      <c r="X119">
        <v>3.85</v>
      </c>
      <c r="Y119">
        <v>2.44</v>
      </c>
      <c r="Z119">
        <v>0</v>
      </c>
      <c r="AA119">
        <v>0</v>
      </c>
      <c r="AB119">
        <v>0</v>
      </c>
      <c r="AC119">
        <v>0</v>
      </c>
      <c r="AD119">
        <v>1</v>
      </c>
      <c r="AE119">
        <v>0</v>
      </c>
      <c r="AF119" t="s">
        <v>6</v>
      </c>
      <c r="AG119">
        <v>3.85</v>
      </c>
      <c r="AH119">
        <v>2</v>
      </c>
      <c r="AI119">
        <v>16688119</v>
      </c>
      <c r="AJ119">
        <v>126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 x14ac:dyDescent="0.2">
      <c r="A120">
        <f>ROW(Source!A77)</f>
        <v>77</v>
      </c>
      <c r="B120">
        <v>16688120</v>
      </c>
      <c r="C120">
        <v>16688113</v>
      </c>
      <c r="D120">
        <v>15167962</v>
      </c>
      <c r="E120">
        <v>1</v>
      </c>
      <c r="F120">
        <v>1</v>
      </c>
      <c r="G120">
        <v>1</v>
      </c>
      <c r="H120">
        <v>3</v>
      </c>
      <c r="I120" t="s">
        <v>528</v>
      </c>
      <c r="J120" t="s">
        <v>529</v>
      </c>
      <c r="K120" t="s">
        <v>530</v>
      </c>
      <c r="L120">
        <v>1339</v>
      </c>
      <c r="N120">
        <v>1007</v>
      </c>
      <c r="O120" t="s">
        <v>96</v>
      </c>
      <c r="P120" t="s">
        <v>96</v>
      </c>
      <c r="Q120">
        <v>1</v>
      </c>
      <c r="X120">
        <v>3.06</v>
      </c>
      <c r="Y120">
        <v>34.92</v>
      </c>
      <c r="Z120">
        <v>0</v>
      </c>
      <c r="AA120">
        <v>0</v>
      </c>
      <c r="AB120">
        <v>0</v>
      </c>
      <c r="AC120">
        <v>0</v>
      </c>
      <c r="AD120">
        <v>1</v>
      </c>
      <c r="AE120">
        <v>0</v>
      </c>
      <c r="AF120" t="s">
        <v>6</v>
      </c>
      <c r="AG120">
        <v>3.06</v>
      </c>
      <c r="AH120">
        <v>2</v>
      </c>
      <c r="AI120">
        <v>16688120</v>
      </c>
      <c r="AJ120">
        <v>127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">
      <c r="A121">
        <f>ROW(Source!A77)</f>
        <v>77</v>
      </c>
      <c r="B121">
        <v>16688121</v>
      </c>
      <c r="C121">
        <v>16688113</v>
      </c>
      <c r="D121">
        <v>15162639</v>
      </c>
      <c r="E121">
        <v>17</v>
      </c>
      <c r="F121">
        <v>1</v>
      </c>
      <c r="G121">
        <v>1</v>
      </c>
      <c r="H121">
        <v>3</v>
      </c>
      <c r="I121" t="s">
        <v>112</v>
      </c>
      <c r="J121" t="s">
        <v>6</v>
      </c>
      <c r="K121" t="s">
        <v>113</v>
      </c>
      <c r="L121">
        <v>1339</v>
      </c>
      <c r="N121">
        <v>1007</v>
      </c>
      <c r="O121" t="s">
        <v>96</v>
      </c>
      <c r="P121" t="s">
        <v>96</v>
      </c>
      <c r="Q121">
        <v>1</v>
      </c>
      <c r="X121">
        <v>1.3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 t="s">
        <v>6</v>
      </c>
      <c r="AG121">
        <v>1.3</v>
      </c>
      <c r="AH121">
        <v>2</v>
      </c>
      <c r="AI121">
        <v>16688121</v>
      </c>
      <c r="AJ121">
        <v>128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 x14ac:dyDescent="0.2">
      <c r="A122">
        <f>ROW(Source!A77)</f>
        <v>77</v>
      </c>
      <c r="B122">
        <v>16688122</v>
      </c>
      <c r="C122">
        <v>16688113</v>
      </c>
      <c r="D122">
        <v>15187044</v>
      </c>
      <c r="E122">
        <v>1</v>
      </c>
      <c r="F122">
        <v>1</v>
      </c>
      <c r="G122">
        <v>1</v>
      </c>
      <c r="H122">
        <v>3</v>
      </c>
      <c r="I122" t="s">
        <v>531</v>
      </c>
      <c r="J122" t="s">
        <v>532</v>
      </c>
      <c r="K122" t="s">
        <v>533</v>
      </c>
      <c r="L122">
        <v>1327</v>
      </c>
      <c r="N122">
        <v>1005</v>
      </c>
      <c r="O122" t="s">
        <v>150</v>
      </c>
      <c r="P122" t="s">
        <v>150</v>
      </c>
      <c r="Q122">
        <v>1</v>
      </c>
      <c r="X122">
        <v>102</v>
      </c>
      <c r="Y122">
        <v>67.8</v>
      </c>
      <c r="Z122">
        <v>0</v>
      </c>
      <c r="AA122">
        <v>0</v>
      </c>
      <c r="AB122">
        <v>0</v>
      </c>
      <c r="AC122">
        <v>0</v>
      </c>
      <c r="AD122">
        <v>1</v>
      </c>
      <c r="AE122">
        <v>0</v>
      </c>
      <c r="AF122" t="s">
        <v>6</v>
      </c>
      <c r="AG122">
        <v>102</v>
      </c>
      <c r="AH122">
        <v>2</v>
      </c>
      <c r="AI122">
        <v>16688122</v>
      </c>
      <c r="AJ122">
        <v>130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">
      <c r="A123">
        <f>ROW(Source!A82)</f>
        <v>82</v>
      </c>
      <c r="B123">
        <v>16688138</v>
      </c>
      <c r="C123">
        <v>16688137</v>
      </c>
      <c r="D123">
        <v>15435721</v>
      </c>
      <c r="E123">
        <v>1</v>
      </c>
      <c r="F123">
        <v>1</v>
      </c>
      <c r="G123">
        <v>1</v>
      </c>
      <c r="H123">
        <v>1</v>
      </c>
      <c r="I123" t="s">
        <v>534</v>
      </c>
      <c r="J123" t="s">
        <v>6</v>
      </c>
      <c r="K123" t="s">
        <v>535</v>
      </c>
      <c r="L123">
        <v>1191</v>
      </c>
      <c r="N123">
        <v>1013</v>
      </c>
      <c r="O123" t="s">
        <v>466</v>
      </c>
      <c r="P123" t="s">
        <v>466</v>
      </c>
      <c r="Q123">
        <v>1</v>
      </c>
      <c r="X123">
        <v>23.82</v>
      </c>
      <c r="Y123">
        <v>0</v>
      </c>
      <c r="Z123">
        <v>0</v>
      </c>
      <c r="AA123">
        <v>0</v>
      </c>
      <c r="AB123">
        <v>9.51</v>
      </c>
      <c r="AC123">
        <v>0</v>
      </c>
      <c r="AD123">
        <v>1</v>
      </c>
      <c r="AE123">
        <v>1</v>
      </c>
      <c r="AF123" t="s">
        <v>69</v>
      </c>
      <c r="AG123">
        <v>27.392999999999997</v>
      </c>
      <c r="AH123">
        <v>2</v>
      </c>
      <c r="AI123">
        <v>16688138</v>
      </c>
      <c r="AJ123">
        <v>131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">
      <c r="A124">
        <f>ROW(Source!A82)</f>
        <v>82</v>
      </c>
      <c r="B124">
        <v>16688139</v>
      </c>
      <c r="C124">
        <v>16688137</v>
      </c>
      <c r="D124">
        <v>15430395</v>
      </c>
      <c r="E124">
        <v>1</v>
      </c>
      <c r="F124">
        <v>1</v>
      </c>
      <c r="G124">
        <v>1</v>
      </c>
      <c r="H124">
        <v>1</v>
      </c>
      <c r="I124" t="s">
        <v>467</v>
      </c>
      <c r="J124" t="s">
        <v>6</v>
      </c>
      <c r="K124" t="s">
        <v>468</v>
      </c>
      <c r="L124">
        <v>1191</v>
      </c>
      <c r="N124">
        <v>1013</v>
      </c>
      <c r="O124" t="s">
        <v>466</v>
      </c>
      <c r="P124" t="s">
        <v>466</v>
      </c>
      <c r="Q124">
        <v>1</v>
      </c>
      <c r="X124">
        <v>0.11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1</v>
      </c>
      <c r="AE124">
        <v>2</v>
      </c>
      <c r="AF124" t="s">
        <v>68</v>
      </c>
      <c r="AG124">
        <v>0.13750000000000001</v>
      </c>
      <c r="AH124">
        <v>2</v>
      </c>
      <c r="AI124">
        <v>16688139</v>
      </c>
      <c r="AJ124">
        <v>132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 x14ac:dyDescent="0.2">
      <c r="A125">
        <f>ROW(Source!A82)</f>
        <v>82</v>
      </c>
      <c r="B125">
        <v>16688140</v>
      </c>
      <c r="C125">
        <v>16688137</v>
      </c>
      <c r="D125">
        <v>15247974</v>
      </c>
      <c r="E125">
        <v>1</v>
      </c>
      <c r="F125">
        <v>1</v>
      </c>
      <c r="G125">
        <v>1</v>
      </c>
      <c r="H125">
        <v>2</v>
      </c>
      <c r="I125" t="s">
        <v>469</v>
      </c>
      <c r="J125" t="s">
        <v>470</v>
      </c>
      <c r="K125" t="s">
        <v>471</v>
      </c>
      <c r="L125">
        <v>1368</v>
      </c>
      <c r="N125">
        <v>1011</v>
      </c>
      <c r="O125" t="s">
        <v>472</v>
      </c>
      <c r="P125" t="s">
        <v>472</v>
      </c>
      <c r="Q125">
        <v>1</v>
      </c>
      <c r="X125">
        <v>0.05</v>
      </c>
      <c r="Y125">
        <v>0</v>
      </c>
      <c r="Z125">
        <v>31.26</v>
      </c>
      <c r="AA125">
        <v>13.5</v>
      </c>
      <c r="AB125">
        <v>0</v>
      </c>
      <c r="AC125">
        <v>0</v>
      </c>
      <c r="AD125">
        <v>1</v>
      </c>
      <c r="AE125">
        <v>0</v>
      </c>
      <c r="AF125" t="s">
        <v>68</v>
      </c>
      <c r="AG125">
        <v>6.25E-2</v>
      </c>
      <c r="AH125">
        <v>2</v>
      </c>
      <c r="AI125">
        <v>16688140</v>
      </c>
      <c r="AJ125">
        <v>133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 x14ac:dyDescent="0.2">
      <c r="A126">
        <f>ROW(Source!A82)</f>
        <v>82</v>
      </c>
      <c r="B126">
        <v>16688141</v>
      </c>
      <c r="C126">
        <v>16688137</v>
      </c>
      <c r="D126">
        <v>15249073</v>
      </c>
      <c r="E126">
        <v>1</v>
      </c>
      <c r="F126">
        <v>1</v>
      </c>
      <c r="G126">
        <v>1</v>
      </c>
      <c r="H126">
        <v>2</v>
      </c>
      <c r="I126" t="s">
        <v>482</v>
      </c>
      <c r="J126" t="s">
        <v>483</v>
      </c>
      <c r="K126" t="s">
        <v>484</v>
      </c>
      <c r="L126">
        <v>1368</v>
      </c>
      <c r="N126">
        <v>1011</v>
      </c>
      <c r="O126" t="s">
        <v>472</v>
      </c>
      <c r="P126" t="s">
        <v>472</v>
      </c>
      <c r="Q126">
        <v>1</v>
      </c>
      <c r="X126">
        <v>0.06</v>
      </c>
      <c r="Y126">
        <v>0</v>
      </c>
      <c r="Z126">
        <v>65.709999999999994</v>
      </c>
      <c r="AA126">
        <v>11.6</v>
      </c>
      <c r="AB126">
        <v>0</v>
      </c>
      <c r="AC126">
        <v>0</v>
      </c>
      <c r="AD126">
        <v>1</v>
      </c>
      <c r="AE126">
        <v>0</v>
      </c>
      <c r="AF126" t="s">
        <v>68</v>
      </c>
      <c r="AG126">
        <v>7.4999999999999997E-2</v>
      </c>
      <c r="AH126">
        <v>2</v>
      </c>
      <c r="AI126">
        <v>16688141</v>
      </c>
      <c r="AJ126">
        <v>134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 x14ac:dyDescent="0.2">
      <c r="A127">
        <f>ROW(Source!A82)</f>
        <v>82</v>
      </c>
      <c r="B127">
        <v>16688142</v>
      </c>
      <c r="C127">
        <v>16688137</v>
      </c>
      <c r="D127">
        <v>15162639</v>
      </c>
      <c r="E127">
        <v>17</v>
      </c>
      <c r="F127">
        <v>1</v>
      </c>
      <c r="G127">
        <v>1</v>
      </c>
      <c r="H127">
        <v>3</v>
      </c>
      <c r="I127" t="s">
        <v>112</v>
      </c>
      <c r="J127" t="s">
        <v>6</v>
      </c>
      <c r="K127" t="s">
        <v>113</v>
      </c>
      <c r="L127">
        <v>1339</v>
      </c>
      <c r="N127">
        <v>1007</v>
      </c>
      <c r="O127" t="s">
        <v>96</v>
      </c>
      <c r="P127" t="s">
        <v>96</v>
      </c>
      <c r="Q127">
        <v>1</v>
      </c>
      <c r="X127">
        <v>0.16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 t="s">
        <v>6</v>
      </c>
      <c r="AG127">
        <v>0.16</v>
      </c>
      <c r="AH127">
        <v>2</v>
      </c>
      <c r="AI127">
        <v>16688142</v>
      </c>
      <c r="AJ127">
        <v>135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 x14ac:dyDescent="0.2">
      <c r="A128">
        <f>ROW(Source!A82)</f>
        <v>82</v>
      </c>
      <c r="B128">
        <v>16688143</v>
      </c>
      <c r="C128">
        <v>16688137</v>
      </c>
      <c r="D128">
        <v>15162753</v>
      </c>
      <c r="E128">
        <v>17</v>
      </c>
      <c r="F128">
        <v>1</v>
      </c>
      <c r="G128">
        <v>1</v>
      </c>
      <c r="H128">
        <v>3</v>
      </c>
      <c r="I128" t="s">
        <v>140</v>
      </c>
      <c r="J128" t="s">
        <v>6</v>
      </c>
      <c r="K128" t="s">
        <v>141</v>
      </c>
      <c r="L128">
        <v>1301</v>
      </c>
      <c r="N128">
        <v>1003</v>
      </c>
      <c r="O128" t="s">
        <v>142</v>
      </c>
      <c r="P128" t="s">
        <v>142</v>
      </c>
      <c r="Q128">
        <v>1</v>
      </c>
      <c r="X128">
        <v>101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 t="s">
        <v>6</v>
      </c>
      <c r="AG128">
        <v>101</v>
      </c>
      <c r="AH128">
        <v>2</v>
      </c>
      <c r="AI128">
        <v>16688143</v>
      </c>
      <c r="AJ128">
        <v>137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 x14ac:dyDescent="0.2">
      <c r="A129">
        <f>ROW(Source!A83)</f>
        <v>83</v>
      </c>
      <c r="B129">
        <v>16688138</v>
      </c>
      <c r="C129">
        <v>16688137</v>
      </c>
      <c r="D129">
        <v>15435721</v>
      </c>
      <c r="E129">
        <v>1</v>
      </c>
      <c r="F129">
        <v>1</v>
      </c>
      <c r="G129">
        <v>1</v>
      </c>
      <c r="H129">
        <v>1</v>
      </c>
      <c r="I129" t="s">
        <v>534</v>
      </c>
      <c r="J129" t="s">
        <v>6</v>
      </c>
      <c r="K129" t="s">
        <v>535</v>
      </c>
      <c r="L129">
        <v>1191</v>
      </c>
      <c r="N129">
        <v>1013</v>
      </c>
      <c r="O129" t="s">
        <v>466</v>
      </c>
      <c r="P129" t="s">
        <v>466</v>
      </c>
      <c r="Q129">
        <v>1</v>
      </c>
      <c r="X129">
        <v>23.82</v>
      </c>
      <c r="Y129">
        <v>0</v>
      </c>
      <c r="Z129">
        <v>0</v>
      </c>
      <c r="AA129">
        <v>0</v>
      </c>
      <c r="AB129">
        <v>9.51</v>
      </c>
      <c r="AC129">
        <v>0</v>
      </c>
      <c r="AD129">
        <v>1</v>
      </c>
      <c r="AE129">
        <v>1</v>
      </c>
      <c r="AF129" t="s">
        <v>69</v>
      </c>
      <c r="AG129">
        <v>27.392999999999997</v>
      </c>
      <c r="AH129">
        <v>2</v>
      </c>
      <c r="AI129">
        <v>16688138</v>
      </c>
      <c r="AJ129">
        <v>139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 x14ac:dyDescent="0.2">
      <c r="A130">
        <f>ROW(Source!A83)</f>
        <v>83</v>
      </c>
      <c r="B130">
        <v>16688139</v>
      </c>
      <c r="C130">
        <v>16688137</v>
      </c>
      <c r="D130">
        <v>15430395</v>
      </c>
      <c r="E130">
        <v>1</v>
      </c>
      <c r="F130">
        <v>1</v>
      </c>
      <c r="G130">
        <v>1</v>
      </c>
      <c r="H130">
        <v>1</v>
      </c>
      <c r="I130" t="s">
        <v>467</v>
      </c>
      <c r="J130" t="s">
        <v>6</v>
      </c>
      <c r="K130" t="s">
        <v>468</v>
      </c>
      <c r="L130">
        <v>1191</v>
      </c>
      <c r="N130">
        <v>1013</v>
      </c>
      <c r="O130" t="s">
        <v>466</v>
      </c>
      <c r="P130" t="s">
        <v>466</v>
      </c>
      <c r="Q130">
        <v>1</v>
      </c>
      <c r="X130">
        <v>0.11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1</v>
      </c>
      <c r="AE130">
        <v>2</v>
      </c>
      <c r="AF130" t="s">
        <v>68</v>
      </c>
      <c r="AG130">
        <v>0.13750000000000001</v>
      </c>
      <c r="AH130">
        <v>2</v>
      </c>
      <c r="AI130">
        <v>16688139</v>
      </c>
      <c r="AJ130">
        <v>140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 x14ac:dyDescent="0.2">
      <c r="A131">
        <f>ROW(Source!A83)</f>
        <v>83</v>
      </c>
      <c r="B131">
        <v>16688140</v>
      </c>
      <c r="C131">
        <v>16688137</v>
      </c>
      <c r="D131">
        <v>15247974</v>
      </c>
      <c r="E131">
        <v>1</v>
      </c>
      <c r="F131">
        <v>1</v>
      </c>
      <c r="G131">
        <v>1</v>
      </c>
      <c r="H131">
        <v>2</v>
      </c>
      <c r="I131" t="s">
        <v>469</v>
      </c>
      <c r="J131" t="s">
        <v>470</v>
      </c>
      <c r="K131" t="s">
        <v>471</v>
      </c>
      <c r="L131">
        <v>1368</v>
      </c>
      <c r="N131">
        <v>1011</v>
      </c>
      <c r="O131" t="s">
        <v>472</v>
      </c>
      <c r="P131" t="s">
        <v>472</v>
      </c>
      <c r="Q131">
        <v>1</v>
      </c>
      <c r="X131">
        <v>0.05</v>
      </c>
      <c r="Y131">
        <v>0</v>
      </c>
      <c r="Z131">
        <v>31.26</v>
      </c>
      <c r="AA131">
        <v>13.5</v>
      </c>
      <c r="AB131">
        <v>0</v>
      </c>
      <c r="AC131">
        <v>0</v>
      </c>
      <c r="AD131">
        <v>1</v>
      </c>
      <c r="AE131">
        <v>0</v>
      </c>
      <c r="AF131" t="s">
        <v>68</v>
      </c>
      <c r="AG131">
        <v>6.25E-2</v>
      </c>
      <c r="AH131">
        <v>2</v>
      </c>
      <c r="AI131">
        <v>16688140</v>
      </c>
      <c r="AJ131">
        <v>141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 x14ac:dyDescent="0.2">
      <c r="A132">
        <f>ROW(Source!A83)</f>
        <v>83</v>
      </c>
      <c r="B132">
        <v>16688141</v>
      </c>
      <c r="C132">
        <v>16688137</v>
      </c>
      <c r="D132">
        <v>15249073</v>
      </c>
      <c r="E132">
        <v>1</v>
      </c>
      <c r="F132">
        <v>1</v>
      </c>
      <c r="G132">
        <v>1</v>
      </c>
      <c r="H132">
        <v>2</v>
      </c>
      <c r="I132" t="s">
        <v>482</v>
      </c>
      <c r="J132" t="s">
        <v>483</v>
      </c>
      <c r="K132" t="s">
        <v>484</v>
      </c>
      <c r="L132">
        <v>1368</v>
      </c>
      <c r="N132">
        <v>1011</v>
      </c>
      <c r="O132" t="s">
        <v>472</v>
      </c>
      <c r="P132" t="s">
        <v>472</v>
      </c>
      <c r="Q132">
        <v>1</v>
      </c>
      <c r="X132">
        <v>0.06</v>
      </c>
      <c r="Y132">
        <v>0</v>
      </c>
      <c r="Z132">
        <v>65.709999999999994</v>
      </c>
      <c r="AA132">
        <v>11.6</v>
      </c>
      <c r="AB132">
        <v>0</v>
      </c>
      <c r="AC132">
        <v>0</v>
      </c>
      <c r="AD132">
        <v>1</v>
      </c>
      <c r="AE132">
        <v>0</v>
      </c>
      <c r="AF132" t="s">
        <v>68</v>
      </c>
      <c r="AG132">
        <v>7.4999999999999997E-2</v>
      </c>
      <c r="AH132">
        <v>2</v>
      </c>
      <c r="AI132">
        <v>16688141</v>
      </c>
      <c r="AJ132">
        <v>142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 x14ac:dyDescent="0.2">
      <c r="A133">
        <f>ROW(Source!A83)</f>
        <v>83</v>
      </c>
      <c r="B133">
        <v>16688142</v>
      </c>
      <c r="C133">
        <v>16688137</v>
      </c>
      <c r="D133">
        <v>15162639</v>
      </c>
      <c r="E133">
        <v>17</v>
      </c>
      <c r="F133">
        <v>1</v>
      </c>
      <c r="G133">
        <v>1</v>
      </c>
      <c r="H133">
        <v>3</v>
      </c>
      <c r="I133" t="s">
        <v>112</v>
      </c>
      <c r="J133" t="s">
        <v>6</v>
      </c>
      <c r="K133" t="s">
        <v>113</v>
      </c>
      <c r="L133">
        <v>1339</v>
      </c>
      <c r="N133">
        <v>1007</v>
      </c>
      <c r="O133" t="s">
        <v>96</v>
      </c>
      <c r="P133" t="s">
        <v>96</v>
      </c>
      <c r="Q133">
        <v>1</v>
      </c>
      <c r="X133">
        <v>0.16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 t="s">
        <v>6</v>
      </c>
      <c r="AG133">
        <v>0.16</v>
      </c>
      <c r="AH133">
        <v>2</v>
      </c>
      <c r="AI133">
        <v>16688142</v>
      </c>
      <c r="AJ133">
        <v>143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 x14ac:dyDescent="0.2">
      <c r="A134">
        <f>ROW(Source!A83)</f>
        <v>83</v>
      </c>
      <c r="B134">
        <v>16688143</v>
      </c>
      <c r="C134">
        <v>16688137</v>
      </c>
      <c r="D134">
        <v>15162753</v>
      </c>
      <c r="E134">
        <v>17</v>
      </c>
      <c r="F134">
        <v>1</v>
      </c>
      <c r="G134">
        <v>1</v>
      </c>
      <c r="H134">
        <v>3</v>
      </c>
      <c r="I134" t="s">
        <v>140</v>
      </c>
      <c r="J134" t="s">
        <v>6</v>
      </c>
      <c r="K134" t="s">
        <v>141</v>
      </c>
      <c r="L134">
        <v>1301</v>
      </c>
      <c r="N134">
        <v>1003</v>
      </c>
      <c r="O134" t="s">
        <v>142</v>
      </c>
      <c r="P134" t="s">
        <v>142</v>
      </c>
      <c r="Q134">
        <v>1</v>
      </c>
      <c r="X134">
        <v>101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 t="s">
        <v>6</v>
      </c>
      <c r="AG134">
        <v>101</v>
      </c>
      <c r="AH134">
        <v>2</v>
      </c>
      <c r="AI134">
        <v>16688143</v>
      </c>
      <c r="AJ134">
        <v>145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 x14ac:dyDescent="0.2">
      <c r="A135">
        <f>ROW(Source!A92)</f>
        <v>92</v>
      </c>
      <c r="B135">
        <v>16688128</v>
      </c>
      <c r="C135">
        <v>16688126</v>
      </c>
      <c r="D135">
        <v>15430767</v>
      </c>
      <c r="E135">
        <v>1</v>
      </c>
      <c r="F135">
        <v>1</v>
      </c>
      <c r="G135">
        <v>1</v>
      </c>
      <c r="H135">
        <v>1</v>
      </c>
      <c r="I135" t="s">
        <v>473</v>
      </c>
      <c r="J135" t="s">
        <v>6</v>
      </c>
      <c r="K135" t="s">
        <v>474</v>
      </c>
      <c r="L135">
        <v>1191</v>
      </c>
      <c r="N135">
        <v>1013</v>
      </c>
      <c r="O135" t="s">
        <v>466</v>
      </c>
      <c r="P135" t="s">
        <v>466</v>
      </c>
      <c r="Q135">
        <v>1</v>
      </c>
      <c r="X135">
        <v>0.9</v>
      </c>
      <c r="Y135">
        <v>0</v>
      </c>
      <c r="Z135">
        <v>0</v>
      </c>
      <c r="AA135">
        <v>0</v>
      </c>
      <c r="AB135">
        <v>8.5299999999999994</v>
      </c>
      <c r="AC135">
        <v>0</v>
      </c>
      <c r="AD135">
        <v>1</v>
      </c>
      <c r="AE135">
        <v>1</v>
      </c>
      <c r="AF135" t="s">
        <v>69</v>
      </c>
      <c r="AG135">
        <v>1.0349999999999999</v>
      </c>
      <c r="AH135">
        <v>2</v>
      </c>
      <c r="AI135">
        <v>16688128</v>
      </c>
      <c r="AJ135">
        <v>147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 x14ac:dyDescent="0.2">
      <c r="A136">
        <f>ROW(Source!A93)</f>
        <v>93</v>
      </c>
      <c r="B136">
        <v>16688128</v>
      </c>
      <c r="C136">
        <v>16688126</v>
      </c>
      <c r="D136">
        <v>15430767</v>
      </c>
      <c r="E136">
        <v>1</v>
      </c>
      <c r="F136">
        <v>1</v>
      </c>
      <c r="G136">
        <v>1</v>
      </c>
      <c r="H136">
        <v>1</v>
      </c>
      <c r="I136" t="s">
        <v>473</v>
      </c>
      <c r="J136" t="s">
        <v>6</v>
      </c>
      <c r="K136" t="s">
        <v>474</v>
      </c>
      <c r="L136">
        <v>1191</v>
      </c>
      <c r="N136">
        <v>1013</v>
      </c>
      <c r="O136" t="s">
        <v>466</v>
      </c>
      <c r="P136" t="s">
        <v>466</v>
      </c>
      <c r="Q136">
        <v>1</v>
      </c>
      <c r="X136">
        <v>0.9</v>
      </c>
      <c r="Y136">
        <v>0</v>
      </c>
      <c r="Z136">
        <v>0</v>
      </c>
      <c r="AA136">
        <v>0</v>
      </c>
      <c r="AB136">
        <v>8.5299999999999994</v>
      </c>
      <c r="AC136">
        <v>0</v>
      </c>
      <c r="AD136">
        <v>1</v>
      </c>
      <c r="AE136">
        <v>1</v>
      </c>
      <c r="AF136" t="s">
        <v>69</v>
      </c>
      <c r="AG136">
        <v>1.0349999999999999</v>
      </c>
      <c r="AH136">
        <v>2</v>
      </c>
      <c r="AI136">
        <v>16688128</v>
      </c>
      <c r="AJ136">
        <v>148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 x14ac:dyDescent="0.2">
      <c r="A137">
        <f>ROW(Source!A94)</f>
        <v>94</v>
      </c>
      <c r="B137">
        <v>16688151</v>
      </c>
      <c r="C137">
        <v>16688150</v>
      </c>
      <c r="D137">
        <v>15436556</v>
      </c>
      <c r="E137">
        <v>1</v>
      </c>
      <c r="F137">
        <v>1</v>
      </c>
      <c r="G137">
        <v>1</v>
      </c>
      <c r="H137">
        <v>1</v>
      </c>
      <c r="I137" t="s">
        <v>536</v>
      </c>
      <c r="J137" t="s">
        <v>6</v>
      </c>
      <c r="K137" t="s">
        <v>537</v>
      </c>
      <c r="L137">
        <v>1191</v>
      </c>
      <c r="N137">
        <v>1013</v>
      </c>
      <c r="O137" t="s">
        <v>466</v>
      </c>
      <c r="P137" t="s">
        <v>466</v>
      </c>
      <c r="Q137">
        <v>1</v>
      </c>
      <c r="X137">
        <v>6.55</v>
      </c>
      <c r="Y137">
        <v>0</v>
      </c>
      <c r="Z137">
        <v>0</v>
      </c>
      <c r="AA137">
        <v>0</v>
      </c>
      <c r="AB137">
        <v>9.6199999999999992</v>
      </c>
      <c r="AC137">
        <v>0</v>
      </c>
      <c r="AD137">
        <v>1</v>
      </c>
      <c r="AE137">
        <v>1</v>
      </c>
      <c r="AF137" t="s">
        <v>69</v>
      </c>
      <c r="AG137">
        <v>7.5324999999999989</v>
      </c>
      <c r="AH137">
        <v>2</v>
      </c>
      <c r="AI137">
        <v>16688151</v>
      </c>
      <c r="AJ137">
        <v>149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 x14ac:dyDescent="0.2">
      <c r="A138">
        <f>ROW(Source!A94)</f>
        <v>94</v>
      </c>
      <c r="B138">
        <v>16688152</v>
      </c>
      <c r="C138">
        <v>16688150</v>
      </c>
      <c r="D138">
        <v>15430395</v>
      </c>
      <c r="E138">
        <v>1</v>
      </c>
      <c r="F138">
        <v>1</v>
      </c>
      <c r="G138">
        <v>1</v>
      </c>
      <c r="H138">
        <v>1</v>
      </c>
      <c r="I138" t="s">
        <v>467</v>
      </c>
      <c r="J138" t="s">
        <v>6</v>
      </c>
      <c r="K138" t="s">
        <v>468</v>
      </c>
      <c r="L138">
        <v>1191</v>
      </c>
      <c r="N138">
        <v>1013</v>
      </c>
      <c r="O138" t="s">
        <v>466</v>
      </c>
      <c r="P138" t="s">
        <v>466</v>
      </c>
      <c r="Q138">
        <v>1</v>
      </c>
      <c r="X138">
        <v>0.02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1</v>
      </c>
      <c r="AE138">
        <v>2</v>
      </c>
      <c r="AF138" t="s">
        <v>68</v>
      </c>
      <c r="AG138">
        <v>2.5000000000000001E-2</v>
      </c>
      <c r="AH138">
        <v>2</v>
      </c>
      <c r="AI138">
        <v>16688152</v>
      </c>
      <c r="AJ138">
        <v>150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 x14ac:dyDescent="0.2">
      <c r="A139">
        <f>ROW(Source!A94)</f>
        <v>94</v>
      </c>
      <c r="B139">
        <v>16688153</v>
      </c>
      <c r="C139">
        <v>16688150</v>
      </c>
      <c r="D139">
        <v>15247974</v>
      </c>
      <c r="E139">
        <v>1</v>
      </c>
      <c r="F139">
        <v>1</v>
      </c>
      <c r="G139">
        <v>1</v>
      </c>
      <c r="H139">
        <v>2</v>
      </c>
      <c r="I139" t="s">
        <v>469</v>
      </c>
      <c r="J139" t="s">
        <v>470</v>
      </c>
      <c r="K139" t="s">
        <v>471</v>
      </c>
      <c r="L139">
        <v>1368</v>
      </c>
      <c r="N139">
        <v>1011</v>
      </c>
      <c r="O139" t="s">
        <v>472</v>
      </c>
      <c r="P139" t="s">
        <v>472</v>
      </c>
      <c r="Q139">
        <v>1</v>
      </c>
      <c r="X139">
        <v>0.01</v>
      </c>
      <c r="Y139">
        <v>0</v>
      </c>
      <c r="Z139">
        <v>31.26</v>
      </c>
      <c r="AA139">
        <v>13.5</v>
      </c>
      <c r="AB139">
        <v>0</v>
      </c>
      <c r="AC139">
        <v>0</v>
      </c>
      <c r="AD139">
        <v>1</v>
      </c>
      <c r="AE139">
        <v>0</v>
      </c>
      <c r="AF139" t="s">
        <v>68</v>
      </c>
      <c r="AG139">
        <v>1.2500000000000001E-2</v>
      </c>
      <c r="AH139">
        <v>2</v>
      </c>
      <c r="AI139">
        <v>16688153</v>
      </c>
      <c r="AJ139">
        <v>151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 x14ac:dyDescent="0.2">
      <c r="A140">
        <f>ROW(Source!A94)</f>
        <v>94</v>
      </c>
      <c r="B140">
        <v>16688154</v>
      </c>
      <c r="C140">
        <v>16688150</v>
      </c>
      <c r="D140">
        <v>15249073</v>
      </c>
      <c r="E140">
        <v>1</v>
      </c>
      <c r="F140">
        <v>1</v>
      </c>
      <c r="G140">
        <v>1</v>
      </c>
      <c r="H140">
        <v>2</v>
      </c>
      <c r="I140" t="s">
        <v>482</v>
      </c>
      <c r="J140" t="s">
        <v>483</v>
      </c>
      <c r="K140" t="s">
        <v>484</v>
      </c>
      <c r="L140">
        <v>1368</v>
      </c>
      <c r="N140">
        <v>1011</v>
      </c>
      <c r="O140" t="s">
        <v>472</v>
      </c>
      <c r="P140" t="s">
        <v>472</v>
      </c>
      <c r="Q140">
        <v>1</v>
      </c>
      <c r="X140">
        <v>0.01</v>
      </c>
      <c r="Y140">
        <v>0</v>
      </c>
      <c r="Z140">
        <v>65.709999999999994</v>
      </c>
      <c r="AA140">
        <v>11.6</v>
      </c>
      <c r="AB140">
        <v>0</v>
      </c>
      <c r="AC140">
        <v>0</v>
      </c>
      <c r="AD140">
        <v>1</v>
      </c>
      <c r="AE140">
        <v>0</v>
      </c>
      <c r="AF140" t="s">
        <v>68</v>
      </c>
      <c r="AG140">
        <v>1.2500000000000001E-2</v>
      </c>
      <c r="AH140">
        <v>2</v>
      </c>
      <c r="AI140">
        <v>16688154</v>
      </c>
      <c r="AJ140">
        <v>152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 x14ac:dyDescent="0.2">
      <c r="A141">
        <f>ROW(Source!A94)</f>
        <v>94</v>
      </c>
      <c r="B141">
        <v>16688155</v>
      </c>
      <c r="C141">
        <v>16688150</v>
      </c>
      <c r="D141">
        <v>15171018</v>
      </c>
      <c r="E141">
        <v>1</v>
      </c>
      <c r="F141">
        <v>1</v>
      </c>
      <c r="G141">
        <v>1</v>
      </c>
      <c r="H141">
        <v>3</v>
      </c>
      <c r="I141" t="s">
        <v>493</v>
      </c>
      <c r="J141" t="s">
        <v>494</v>
      </c>
      <c r="K141" t="s">
        <v>495</v>
      </c>
      <c r="L141">
        <v>1346</v>
      </c>
      <c r="N141">
        <v>1009</v>
      </c>
      <c r="O141" t="s">
        <v>51</v>
      </c>
      <c r="P141" t="s">
        <v>51</v>
      </c>
      <c r="Q141">
        <v>1</v>
      </c>
      <c r="X141">
        <v>0.1</v>
      </c>
      <c r="Y141">
        <v>1.82</v>
      </c>
      <c r="Z141">
        <v>0</v>
      </c>
      <c r="AA141">
        <v>0</v>
      </c>
      <c r="AB141">
        <v>0</v>
      </c>
      <c r="AC141">
        <v>0</v>
      </c>
      <c r="AD141">
        <v>1</v>
      </c>
      <c r="AE141">
        <v>0</v>
      </c>
      <c r="AF141" t="s">
        <v>6</v>
      </c>
      <c r="AG141">
        <v>0.1</v>
      </c>
      <c r="AH141">
        <v>2</v>
      </c>
      <c r="AI141">
        <v>16688155</v>
      </c>
      <c r="AJ141">
        <v>153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 x14ac:dyDescent="0.2">
      <c r="A142">
        <f>ROW(Source!A94)</f>
        <v>94</v>
      </c>
      <c r="B142">
        <v>16688156</v>
      </c>
      <c r="C142">
        <v>16688150</v>
      </c>
      <c r="D142">
        <v>15162572</v>
      </c>
      <c r="E142">
        <v>17</v>
      </c>
      <c r="F142">
        <v>1</v>
      </c>
      <c r="G142">
        <v>1</v>
      </c>
      <c r="H142">
        <v>3</v>
      </c>
      <c r="I142" t="s">
        <v>159</v>
      </c>
      <c r="J142" t="s">
        <v>6</v>
      </c>
      <c r="K142" t="s">
        <v>160</v>
      </c>
      <c r="L142">
        <v>1348</v>
      </c>
      <c r="N142">
        <v>1009</v>
      </c>
      <c r="O142" t="s">
        <v>46</v>
      </c>
      <c r="P142" t="s">
        <v>46</v>
      </c>
      <c r="Q142">
        <v>1000</v>
      </c>
      <c r="X142">
        <v>1.2999999999999999E-2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 t="s">
        <v>6</v>
      </c>
      <c r="AG142">
        <v>1.2999999999999999E-2</v>
      </c>
      <c r="AH142">
        <v>2</v>
      </c>
      <c r="AI142">
        <v>16688156</v>
      </c>
      <c r="AJ142">
        <v>155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 x14ac:dyDescent="0.2">
      <c r="A143">
        <f>ROW(Source!A95)</f>
        <v>95</v>
      </c>
      <c r="B143">
        <v>16688151</v>
      </c>
      <c r="C143">
        <v>16688150</v>
      </c>
      <c r="D143">
        <v>15436556</v>
      </c>
      <c r="E143">
        <v>1</v>
      </c>
      <c r="F143">
        <v>1</v>
      </c>
      <c r="G143">
        <v>1</v>
      </c>
      <c r="H143">
        <v>1</v>
      </c>
      <c r="I143" t="s">
        <v>536</v>
      </c>
      <c r="J143" t="s">
        <v>6</v>
      </c>
      <c r="K143" t="s">
        <v>537</v>
      </c>
      <c r="L143">
        <v>1191</v>
      </c>
      <c r="N143">
        <v>1013</v>
      </c>
      <c r="O143" t="s">
        <v>466</v>
      </c>
      <c r="P143" t="s">
        <v>466</v>
      </c>
      <c r="Q143">
        <v>1</v>
      </c>
      <c r="X143">
        <v>6.55</v>
      </c>
      <c r="Y143">
        <v>0</v>
      </c>
      <c r="Z143">
        <v>0</v>
      </c>
      <c r="AA143">
        <v>0</v>
      </c>
      <c r="AB143">
        <v>9.6199999999999992</v>
      </c>
      <c r="AC143">
        <v>0</v>
      </c>
      <c r="AD143">
        <v>1</v>
      </c>
      <c r="AE143">
        <v>1</v>
      </c>
      <c r="AF143" t="s">
        <v>69</v>
      </c>
      <c r="AG143">
        <v>7.5324999999999989</v>
      </c>
      <c r="AH143">
        <v>2</v>
      </c>
      <c r="AI143">
        <v>16688151</v>
      </c>
      <c r="AJ143">
        <v>156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 x14ac:dyDescent="0.2">
      <c r="A144">
        <f>ROW(Source!A95)</f>
        <v>95</v>
      </c>
      <c r="B144">
        <v>16688152</v>
      </c>
      <c r="C144">
        <v>16688150</v>
      </c>
      <c r="D144">
        <v>15430395</v>
      </c>
      <c r="E144">
        <v>1</v>
      </c>
      <c r="F144">
        <v>1</v>
      </c>
      <c r="G144">
        <v>1</v>
      </c>
      <c r="H144">
        <v>1</v>
      </c>
      <c r="I144" t="s">
        <v>467</v>
      </c>
      <c r="J144" t="s">
        <v>6</v>
      </c>
      <c r="K144" t="s">
        <v>468</v>
      </c>
      <c r="L144">
        <v>1191</v>
      </c>
      <c r="N144">
        <v>1013</v>
      </c>
      <c r="O144" t="s">
        <v>466</v>
      </c>
      <c r="P144" t="s">
        <v>466</v>
      </c>
      <c r="Q144">
        <v>1</v>
      </c>
      <c r="X144">
        <v>0.02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1</v>
      </c>
      <c r="AE144">
        <v>2</v>
      </c>
      <c r="AF144" t="s">
        <v>68</v>
      </c>
      <c r="AG144">
        <v>2.5000000000000001E-2</v>
      </c>
      <c r="AH144">
        <v>2</v>
      </c>
      <c r="AI144">
        <v>16688152</v>
      </c>
      <c r="AJ144">
        <v>157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 x14ac:dyDescent="0.2">
      <c r="A145">
        <f>ROW(Source!A95)</f>
        <v>95</v>
      </c>
      <c r="B145">
        <v>16688153</v>
      </c>
      <c r="C145">
        <v>16688150</v>
      </c>
      <c r="D145">
        <v>15247974</v>
      </c>
      <c r="E145">
        <v>1</v>
      </c>
      <c r="F145">
        <v>1</v>
      </c>
      <c r="G145">
        <v>1</v>
      </c>
      <c r="H145">
        <v>2</v>
      </c>
      <c r="I145" t="s">
        <v>469</v>
      </c>
      <c r="J145" t="s">
        <v>470</v>
      </c>
      <c r="K145" t="s">
        <v>471</v>
      </c>
      <c r="L145">
        <v>1368</v>
      </c>
      <c r="N145">
        <v>1011</v>
      </c>
      <c r="O145" t="s">
        <v>472</v>
      </c>
      <c r="P145" t="s">
        <v>472</v>
      </c>
      <c r="Q145">
        <v>1</v>
      </c>
      <c r="X145">
        <v>0.01</v>
      </c>
      <c r="Y145">
        <v>0</v>
      </c>
      <c r="Z145">
        <v>31.26</v>
      </c>
      <c r="AA145">
        <v>13.5</v>
      </c>
      <c r="AB145">
        <v>0</v>
      </c>
      <c r="AC145">
        <v>0</v>
      </c>
      <c r="AD145">
        <v>1</v>
      </c>
      <c r="AE145">
        <v>0</v>
      </c>
      <c r="AF145" t="s">
        <v>68</v>
      </c>
      <c r="AG145">
        <v>1.2500000000000001E-2</v>
      </c>
      <c r="AH145">
        <v>2</v>
      </c>
      <c r="AI145">
        <v>16688153</v>
      </c>
      <c r="AJ145">
        <v>158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 x14ac:dyDescent="0.2">
      <c r="A146">
        <f>ROW(Source!A95)</f>
        <v>95</v>
      </c>
      <c r="B146">
        <v>16688154</v>
      </c>
      <c r="C146">
        <v>16688150</v>
      </c>
      <c r="D146">
        <v>15249073</v>
      </c>
      <c r="E146">
        <v>1</v>
      </c>
      <c r="F146">
        <v>1</v>
      </c>
      <c r="G146">
        <v>1</v>
      </c>
      <c r="H146">
        <v>2</v>
      </c>
      <c r="I146" t="s">
        <v>482</v>
      </c>
      <c r="J146" t="s">
        <v>483</v>
      </c>
      <c r="K146" t="s">
        <v>484</v>
      </c>
      <c r="L146">
        <v>1368</v>
      </c>
      <c r="N146">
        <v>1011</v>
      </c>
      <c r="O146" t="s">
        <v>472</v>
      </c>
      <c r="P146" t="s">
        <v>472</v>
      </c>
      <c r="Q146">
        <v>1</v>
      </c>
      <c r="X146">
        <v>0.01</v>
      </c>
      <c r="Y146">
        <v>0</v>
      </c>
      <c r="Z146">
        <v>65.709999999999994</v>
      </c>
      <c r="AA146">
        <v>11.6</v>
      </c>
      <c r="AB146">
        <v>0</v>
      </c>
      <c r="AC146">
        <v>0</v>
      </c>
      <c r="AD146">
        <v>1</v>
      </c>
      <c r="AE146">
        <v>0</v>
      </c>
      <c r="AF146" t="s">
        <v>68</v>
      </c>
      <c r="AG146">
        <v>1.2500000000000001E-2</v>
      </c>
      <c r="AH146">
        <v>2</v>
      </c>
      <c r="AI146">
        <v>16688154</v>
      </c>
      <c r="AJ146">
        <v>159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 x14ac:dyDescent="0.2">
      <c r="A147">
        <f>ROW(Source!A95)</f>
        <v>95</v>
      </c>
      <c r="B147">
        <v>16688155</v>
      </c>
      <c r="C147">
        <v>16688150</v>
      </c>
      <c r="D147">
        <v>15171018</v>
      </c>
      <c r="E147">
        <v>1</v>
      </c>
      <c r="F147">
        <v>1</v>
      </c>
      <c r="G147">
        <v>1</v>
      </c>
      <c r="H147">
        <v>3</v>
      </c>
      <c r="I147" t="s">
        <v>493</v>
      </c>
      <c r="J147" t="s">
        <v>494</v>
      </c>
      <c r="K147" t="s">
        <v>495</v>
      </c>
      <c r="L147">
        <v>1346</v>
      </c>
      <c r="N147">
        <v>1009</v>
      </c>
      <c r="O147" t="s">
        <v>51</v>
      </c>
      <c r="P147" t="s">
        <v>51</v>
      </c>
      <c r="Q147">
        <v>1</v>
      </c>
      <c r="X147">
        <v>0.1</v>
      </c>
      <c r="Y147">
        <v>1.82</v>
      </c>
      <c r="Z147">
        <v>0</v>
      </c>
      <c r="AA147">
        <v>0</v>
      </c>
      <c r="AB147">
        <v>0</v>
      </c>
      <c r="AC147">
        <v>0</v>
      </c>
      <c r="AD147">
        <v>1</v>
      </c>
      <c r="AE147">
        <v>0</v>
      </c>
      <c r="AF147" t="s">
        <v>6</v>
      </c>
      <c r="AG147">
        <v>0.1</v>
      </c>
      <c r="AH147">
        <v>2</v>
      </c>
      <c r="AI147">
        <v>16688155</v>
      </c>
      <c r="AJ147">
        <v>160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 x14ac:dyDescent="0.2">
      <c r="A148">
        <f>ROW(Source!A95)</f>
        <v>95</v>
      </c>
      <c r="B148">
        <v>16688156</v>
      </c>
      <c r="C148">
        <v>16688150</v>
      </c>
      <c r="D148">
        <v>15162572</v>
      </c>
      <c r="E148">
        <v>17</v>
      </c>
      <c r="F148">
        <v>1</v>
      </c>
      <c r="G148">
        <v>1</v>
      </c>
      <c r="H148">
        <v>3</v>
      </c>
      <c r="I148" t="s">
        <v>159</v>
      </c>
      <c r="J148" t="s">
        <v>6</v>
      </c>
      <c r="K148" t="s">
        <v>160</v>
      </c>
      <c r="L148">
        <v>1348</v>
      </c>
      <c r="N148">
        <v>1009</v>
      </c>
      <c r="O148" t="s">
        <v>46</v>
      </c>
      <c r="P148" t="s">
        <v>46</v>
      </c>
      <c r="Q148">
        <v>1000</v>
      </c>
      <c r="X148">
        <v>1.2999999999999999E-2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 t="s">
        <v>6</v>
      </c>
      <c r="AG148">
        <v>1.2999999999999999E-2</v>
      </c>
      <c r="AH148">
        <v>2</v>
      </c>
      <c r="AI148">
        <v>16688156</v>
      </c>
      <c r="AJ148">
        <v>162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 x14ac:dyDescent="0.2">
      <c r="A149">
        <f>ROW(Source!A100)</f>
        <v>100</v>
      </c>
      <c r="B149">
        <v>16688159</v>
      </c>
      <c r="C149">
        <v>16688158</v>
      </c>
      <c r="D149">
        <v>15436556</v>
      </c>
      <c r="E149">
        <v>1</v>
      </c>
      <c r="F149">
        <v>1</v>
      </c>
      <c r="G149">
        <v>1</v>
      </c>
      <c r="H149">
        <v>1</v>
      </c>
      <c r="I149" t="s">
        <v>536</v>
      </c>
      <c r="J149" t="s">
        <v>6</v>
      </c>
      <c r="K149" t="s">
        <v>537</v>
      </c>
      <c r="L149">
        <v>1191</v>
      </c>
      <c r="N149">
        <v>1013</v>
      </c>
      <c r="O149" t="s">
        <v>466</v>
      </c>
      <c r="P149" t="s">
        <v>466</v>
      </c>
      <c r="Q149">
        <v>1</v>
      </c>
      <c r="X149">
        <v>8.1</v>
      </c>
      <c r="Y149">
        <v>0</v>
      </c>
      <c r="Z149">
        <v>0</v>
      </c>
      <c r="AA149">
        <v>0</v>
      </c>
      <c r="AB149">
        <v>9.6199999999999992</v>
      </c>
      <c r="AC149">
        <v>0</v>
      </c>
      <c r="AD149">
        <v>1</v>
      </c>
      <c r="AE149">
        <v>1</v>
      </c>
      <c r="AF149" t="s">
        <v>69</v>
      </c>
      <c r="AG149">
        <v>9.3149999999999995</v>
      </c>
      <c r="AH149">
        <v>2</v>
      </c>
      <c r="AI149">
        <v>16688159</v>
      </c>
      <c r="AJ149">
        <v>163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 x14ac:dyDescent="0.2">
      <c r="A150">
        <f>ROW(Source!A100)</f>
        <v>100</v>
      </c>
      <c r="B150">
        <v>16688160</v>
      </c>
      <c r="C150">
        <v>16688158</v>
      </c>
      <c r="D150">
        <v>15430395</v>
      </c>
      <c r="E150">
        <v>1</v>
      </c>
      <c r="F150">
        <v>1</v>
      </c>
      <c r="G150">
        <v>1</v>
      </c>
      <c r="H150">
        <v>1</v>
      </c>
      <c r="I150" t="s">
        <v>467</v>
      </c>
      <c r="J150" t="s">
        <v>6</v>
      </c>
      <c r="K150" t="s">
        <v>468</v>
      </c>
      <c r="L150">
        <v>1191</v>
      </c>
      <c r="N150">
        <v>1013</v>
      </c>
      <c r="O150" t="s">
        <v>466</v>
      </c>
      <c r="P150" t="s">
        <v>466</v>
      </c>
      <c r="Q150">
        <v>1</v>
      </c>
      <c r="X150">
        <v>0.02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1</v>
      </c>
      <c r="AE150">
        <v>2</v>
      </c>
      <c r="AF150" t="s">
        <v>68</v>
      </c>
      <c r="AG150">
        <v>2.5000000000000001E-2</v>
      </c>
      <c r="AH150">
        <v>2</v>
      </c>
      <c r="AI150">
        <v>16688160</v>
      </c>
      <c r="AJ150">
        <v>164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 x14ac:dyDescent="0.2">
      <c r="A151">
        <f>ROW(Source!A100)</f>
        <v>100</v>
      </c>
      <c r="B151">
        <v>16688161</v>
      </c>
      <c r="C151">
        <v>16688158</v>
      </c>
      <c r="D151">
        <v>15247974</v>
      </c>
      <c r="E151">
        <v>1</v>
      </c>
      <c r="F151">
        <v>1</v>
      </c>
      <c r="G151">
        <v>1</v>
      </c>
      <c r="H151">
        <v>2</v>
      </c>
      <c r="I151" t="s">
        <v>469</v>
      </c>
      <c r="J151" t="s">
        <v>470</v>
      </c>
      <c r="K151" t="s">
        <v>471</v>
      </c>
      <c r="L151">
        <v>1368</v>
      </c>
      <c r="N151">
        <v>1011</v>
      </c>
      <c r="O151" t="s">
        <v>472</v>
      </c>
      <c r="P151" t="s">
        <v>472</v>
      </c>
      <c r="Q151">
        <v>1</v>
      </c>
      <c r="X151">
        <v>0.01</v>
      </c>
      <c r="Y151">
        <v>0</v>
      </c>
      <c r="Z151">
        <v>31.26</v>
      </c>
      <c r="AA151">
        <v>13.5</v>
      </c>
      <c r="AB151">
        <v>0</v>
      </c>
      <c r="AC151">
        <v>0</v>
      </c>
      <c r="AD151">
        <v>1</v>
      </c>
      <c r="AE151">
        <v>0</v>
      </c>
      <c r="AF151" t="s">
        <v>68</v>
      </c>
      <c r="AG151">
        <v>1.2500000000000001E-2</v>
      </c>
      <c r="AH151">
        <v>2</v>
      </c>
      <c r="AI151">
        <v>16688161</v>
      </c>
      <c r="AJ151">
        <v>165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 x14ac:dyDescent="0.2">
      <c r="A152">
        <f>ROW(Source!A100)</f>
        <v>100</v>
      </c>
      <c r="B152">
        <v>16688162</v>
      </c>
      <c r="C152">
        <v>16688158</v>
      </c>
      <c r="D152">
        <v>15249073</v>
      </c>
      <c r="E152">
        <v>1</v>
      </c>
      <c r="F152">
        <v>1</v>
      </c>
      <c r="G152">
        <v>1</v>
      </c>
      <c r="H152">
        <v>2</v>
      </c>
      <c r="I152" t="s">
        <v>482</v>
      </c>
      <c r="J152" t="s">
        <v>483</v>
      </c>
      <c r="K152" t="s">
        <v>484</v>
      </c>
      <c r="L152">
        <v>1368</v>
      </c>
      <c r="N152">
        <v>1011</v>
      </c>
      <c r="O152" t="s">
        <v>472</v>
      </c>
      <c r="P152" t="s">
        <v>472</v>
      </c>
      <c r="Q152">
        <v>1</v>
      </c>
      <c r="X152">
        <v>0.01</v>
      </c>
      <c r="Y152">
        <v>0</v>
      </c>
      <c r="Z152">
        <v>65.709999999999994</v>
      </c>
      <c r="AA152">
        <v>11.6</v>
      </c>
      <c r="AB152">
        <v>0</v>
      </c>
      <c r="AC152">
        <v>0</v>
      </c>
      <c r="AD152">
        <v>1</v>
      </c>
      <c r="AE152">
        <v>0</v>
      </c>
      <c r="AF152" t="s">
        <v>68</v>
      </c>
      <c r="AG152">
        <v>1.2500000000000001E-2</v>
      </c>
      <c r="AH152">
        <v>2</v>
      </c>
      <c r="AI152">
        <v>16688162</v>
      </c>
      <c r="AJ152">
        <v>166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 x14ac:dyDescent="0.2">
      <c r="A153">
        <f>ROW(Source!A100)</f>
        <v>100</v>
      </c>
      <c r="B153">
        <v>16688163</v>
      </c>
      <c r="C153">
        <v>16688158</v>
      </c>
      <c r="D153">
        <v>15171018</v>
      </c>
      <c r="E153">
        <v>1</v>
      </c>
      <c r="F153">
        <v>1</v>
      </c>
      <c r="G153">
        <v>1</v>
      </c>
      <c r="H153">
        <v>3</v>
      </c>
      <c r="I153" t="s">
        <v>493</v>
      </c>
      <c r="J153" t="s">
        <v>494</v>
      </c>
      <c r="K153" t="s">
        <v>495</v>
      </c>
      <c r="L153">
        <v>1346</v>
      </c>
      <c r="N153">
        <v>1009</v>
      </c>
      <c r="O153" t="s">
        <v>51</v>
      </c>
      <c r="P153" t="s">
        <v>51</v>
      </c>
      <c r="Q153">
        <v>1</v>
      </c>
      <c r="X153">
        <v>0.1</v>
      </c>
      <c r="Y153">
        <v>1.82</v>
      </c>
      <c r="Z153">
        <v>0</v>
      </c>
      <c r="AA153">
        <v>0</v>
      </c>
      <c r="AB153">
        <v>0</v>
      </c>
      <c r="AC153">
        <v>0</v>
      </c>
      <c r="AD153">
        <v>1</v>
      </c>
      <c r="AE153">
        <v>0</v>
      </c>
      <c r="AF153" t="s">
        <v>6</v>
      </c>
      <c r="AG153">
        <v>0.1</v>
      </c>
      <c r="AH153">
        <v>2</v>
      </c>
      <c r="AI153">
        <v>16688163</v>
      </c>
      <c r="AJ153">
        <v>167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 x14ac:dyDescent="0.2">
      <c r="A154">
        <f>ROW(Source!A100)</f>
        <v>100</v>
      </c>
      <c r="B154">
        <v>16688164</v>
      </c>
      <c r="C154">
        <v>16688158</v>
      </c>
      <c r="D154">
        <v>15162572</v>
      </c>
      <c r="E154">
        <v>17</v>
      </c>
      <c r="F154">
        <v>1</v>
      </c>
      <c r="G154">
        <v>1</v>
      </c>
      <c r="H154">
        <v>3</v>
      </c>
      <c r="I154" t="s">
        <v>159</v>
      </c>
      <c r="J154" t="s">
        <v>6</v>
      </c>
      <c r="K154" t="s">
        <v>160</v>
      </c>
      <c r="L154">
        <v>1348</v>
      </c>
      <c r="N154">
        <v>1009</v>
      </c>
      <c r="O154" t="s">
        <v>46</v>
      </c>
      <c r="P154" t="s">
        <v>46</v>
      </c>
      <c r="Q154">
        <v>1000</v>
      </c>
      <c r="X154">
        <v>1.2999999999999999E-2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 t="s">
        <v>6</v>
      </c>
      <c r="AG154">
        <v>1.2999999999999999E-2</v>
      </c>
      <c r="AH154">
        <v>2</v>
      </c>
      <c r="AI154">
        <v>16688164</v>
      </c>
      <c r="AJ154">
        <v>169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 x14ac:dyDescent="0.2">
      <c r="A155">
        <f>ROW(Source!A101)</f>
        <v>101</v>
      </c>
      <c r="B155">
        <v>16688159</v>
      </c>
      <c r="C155">
        <v>16688158</v>
      </c>
      <c r="D155">
        <v>15436556</v>
      </c>
      <c r="E155">
        <v>1</v>
      </c>
      <c r="F155">
        <v>1</v>
      </c>
      <c r="G155">
        <v>1</v>
      </c>
      <c r="H155">
        <v>1</v>
      </c>
      <c r="I155" t="s">
        <v>536</v>
      </c>
      <c r="J155" t="s">
        <v>6</v>
      </c>
      <c r="K155" t="s">
        <v>537</v>
      </c>
      <c r="L155">
        <v>1191</v>
      </c>
      <c r="N155">
        <v>1013</v>
      </c>
      <c r="O155" t="s">
        <v>466</v>
      </c>
      <c r="P155" t="s">
        <v>466</v>
      </c>
      <c r="Q155">
        <v>1</v>
      </c>
      <c r="X155">
        <v>8.1</v>
      </c>
      <c r="Y155">
        <v>0</v>
      </c>
      <c r="Z155">
        <v>0</v>
      </c>
      <c r="AA155">
        <v>0</v>
      </c>
      <c r="AB155">
        <v>9.6199999999999992</v>
      </c>
      <c r="AC155">
        <v>0</v>
      </c>
      <c r="AD155">
        <v>1</v>
      </c>
      <c r="AE155">
        <v>1</v>
      </c>
      <c r="AF155" t="s">
        <v>69</v>
      </c>
      <c r="AG155">
        <v>9.3149999999999995</v>
      </c>
      <c r="AH155">
        <v>2</v>
      </c>
      <c r="AI155">
        <v>16688159</v>
      </c>
      <c r="AJ155">
        <v>170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 x14ac:dyDescent="0.2">
      <c r="A156">
        <f>ROW(Source!A101)</f>
        <v>101</v>
      </c>
      <c r="B156">
        <v>16688160</v>
      </c>
      <c r="C156">
        <v>16688158</v>
      </c>
      <c r="D156">
        <v>15430395</v>
      </c>
      <c r="E156">
        <v>1</v>
      </c>
      <c r="F156">
        <v>1</v>
      </c>
      <c r="G156">
        <v>1</v>
      </c>
      <c r="H156">
        <v>1</v>
      </c>
      <c r="I156" t="s">
        <v>467</v>
      </c>
      <c r="J156" t="s">
        <v>6</v>
      </c>
      <c r="K156" t="s">
        <v>468</v>
      </c>
      <c r="L156">
        <v>1191</v>
      </c>
      <c r="N156">
        <v>1013</v>
      </c>
      <c r="O156" t="s">
        <v>466</v>
      </c>
      <c r="P156" t="s">
        <v>466</v>
      </c>
      <c r="Q156">
        <v>1</v>
      </c>
      <c r="X156">
        <v>0.02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1</v>
      </c>
      <c r="AE156">
        <v>2</v>
      </c>
      <c r="AF156" t="s">
        <v>68</v>
      </c>
      <c r="AG156">
        <v>2.5000000000000001E-2</v>
      </c>
      <c r="AH156">
        <v>2</v>
      </c>
      <c r="AI156">
        <v>16688160</v>
      </c>
      <c r="AJ156">
        <v>171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 x14ac:dyDescent="0.2">
      <c r="A157">
        <f>ROW(Source!A101)</f>
        <v>101</v>
      </c>
      <c r="B157">
        <v>16688161</v>
      </c>
      <c r="C157">
        <v>16688158</v>
      </c>
      <c r="D157">
        <v>15247974</v>
      </c>
      <c r="E157">
        <v>1</v>
      </c>
      <c r="F157">
        <v>1</v>
      </c>
      <c r="G157">
        <v>1</v>
      </c>
      <c r="H157">
        <v>2</v>
      </c>
      <c r="I157" t="s">
        <v>469</v>
      </c>
      <c r="J157" t="s">
        <v>470</v>
      </c>
      <c r="K157" t="s">
        <v>471</v>
      </c>
      <c r="L157">
        <v>1368</v>
      </c>
      <c r="N157">
        <v>1011</v>
      </c>
      <c r="O157" t="s">
        <v>472</v>
      </c>
      <c r="P157" t="s">
        <v>472</v>
      </c>
      <c r="Q157">
        <v>1</v>
      </c>
      <c r="X157">
        <v>0.01</v>
      </c>
      <c r="Y157">
        <v>0</v>
      </c>
      <c r="Z157">
        <v>31.26</v>
      </c>
      <c r="AA157">
        <v>13.5</v>
      </c>
      <c r="AB157">
        <v>0</v>
      </c>
      <c r="AC157">
        <v>0</v>
      </c>
      <c r="AD157">
        <v>1</v>
      </c>
      <c r="AE157">
        <v>0</v>
      </c>
      <c r="AF157" t="s">
        <v>68</v>
      </c>
      <c r="AG157">
        <v>1.2500000000000001E-2</v>
      </c>
      <c r="AH157">
        <v>2</v>
      </c>
      <c r="AI157">
        <v>16688161</v>
      </c>
      <c r="AJ157">
        <v>172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 x14ac:dyDescent="0.2">
      <c r="A158">
        <f>ROW(Source!A101)</f>
        <v>101</v>
      </c>
      <c r="B158">
        <v>16688162</v>
      </c>
      <c r="C158">
        <v>16688158</v>
      </c>
      <c r="D158">
        <v>15249073</v>
      </c>
      <c r="E158">
        <v>1</v>
      </c>
      <c r="F158">
        <v>1</v>
      </c>
      <c r="G158">
        <v>1</v>
      </c>
      <c r="H158">
        <v>2</v>
      </c>
      <c r="I158" t="s">
        <v>482</v>
      </c>
      <c r="J158" t="s">
        <v>483</v>
      </c>
      <c r="K158" t="s">
        <v>484</v>
      </c>
      <c r="L158">
        <v>1368</v>
      </c>
      <c r="N158">
        <v>1011</v>
      </c>
      <c r="O158" t="s">
        <v>472</v>
      </c>
      <c r="P158" t="s">
        <v>472</v>
      </c>
      <c r="Q158">
        <v>1</v>
      </c>
      <c r="X158">
        <v>0.01</v>
      </c>
      <c r="Y158">
        <v>0</v>
      </c>
      <c r="Z158">
        <v>65.709999999999994</v>
      </c>
      <c r="AA158">
        <v>11.6</v>
      </c>
      <c r="AB158">
        <v>0</v>
      </c>
      <c r="AC158">
        <v>0</v>
      </c>
      <c r="AD158">
        <v>1</v>
      </c>
      <c r="AE158">
        <v>0</v>
      </c>
      <c r="AF158" t="s">
        <v>68</v>
      </c>
      <c r="AG158">
        <v>1.2500000000000001E-2</v>
      </c>
      <c r="AH158">
        <v>2</v>
      </c>
      <c r="AI158">
        <v>16688162</v>
      </c>
      <c r="AJ158">
        <v>173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 x14ac:dyDescent="0.2">
      <c r="A159">
        <f>ROW(Source!A101)</f>
        <v>101</v>
      </c>
      <c r="B159">
        <v>16688163</v>
      </c>
      <c r="C159">
        <v>16688158</v>
      </c>
      <c r="D159">
        <v>15171018</v>
      </c>
      <c r="E159">
        <v>1</v>
      </c>
      <c r="F159">
        <v>1</v>
      </c>
      <c r="G159">
        <v>1</v>
      </c>
      <c r="H159">
        <v>3</v>
      </c>
      <c r="I159" t="s">
        <v>493</v>
      </c>
      <c r="J159" t="s">
        <v>494</v>
      </c>
      <c r="K159" t="s">
        <v>495</v>
      </c>
      <c r="L159">
        <v>1346</v>
      </c>
      <c r="N159">
        <v>1009</v>
      </c>
      <c r="O159" t="s">
        <v>51</v>
      </c>
      <c r="P159" t="s">
        <v>51</v>
      </c>
      <c r="Q159">
        <v>1</v>
      </c>
      <c r="X159">
        <v>0.1</v>
      </c>
      <c r="Y159">
        <v>1.82</v>
      </c>
      <c r="Z159">
        <v>0</v>
      </c>
      <c r="AA159">
        <v>0</v>
      </c>
      <c r="AB159">
        <v>0</v>
      </c>
      <c r="AC159">
        <v>0</v>
      </c>
      <c r="AD159">
        <v>1</v>
      </c>
      <c r="AE159">
        <v>0</v>
      </c>
      <c r="AF159" t="s">
        <v>6</v>
      </c>
      <c r="AG159">
        <v>0.1</v>
      </c>
      <c r="AH159">
        <v>2</v>
      </c>
      <c r="AI159">
        <v>16688163</v>
      </c>
      <c r="AJ159">
        <v>174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 x14ac:dyDescent="0.2">
      <c r="A160">
        <f>ROW(Source!A101)</f>
        <v>101</v>
      </c>
      <c r="B160">
        <v>16688164</v>
      </c>
      <c r="C160">
        <v>16688158</v>
      </c>
      <c r="D160">
        <v>15162572</v>
      </c>
      <c r="E160">
        <v>17</v>
      </c>
      <c r="F160">
        <v>1</v>
      </c>
      <c r="G160">
        <v>1</v>
      </c>
      <c r="H160">
        <v>3</v>
      </c>
      <c r="I160" t="s">
        <v>159</v>
      </c>
      <c r="J160" t="s">
        <v>6</v>
      </c>
      <c r="K160" t="s">
        <v>160</v>
      </c>
      <c r="L160">
        <v>1348</v>
      </c>
      <c r="N160">
        <v>1009</v>
      </c>
      <c r="O160" t="s">
        <v>46</v>
      </c>
      <c r="P160" t="s">
        <v>46</v>
      </c>
      <c r="Q160">
        <v>1000</v>
      </c>
      <c r="X160">
        <v>1.2999999999999999E-2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 t="s">
        <v>6</v>
      </c>
      <c r="AG160">
        <v>1.2999999999999999E-2</v>
      </c>
      <c r="AH160">
        <v>2</v>
      </c>
      <c r="AI160">
        <v>16688164</v>
      </c>
      <c r="AJ160">
        <v>176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 x14ac:dyDescent="0.2">
      <c r="A161">
        <f>ROW(Source!A106)</f>
        <v>106</v>
      </c>
      <c r="B161">
        <v>16688179</v>
      </c>
      <c r="C161">
        <v>16688170</v>
      </c>
      <c r="D161">
        <v>15430397</v>
      </c>
      <c r="E161">
        <v>1</v>
      </c>
      <c r="F161">
        <v>1</v>
      </c>
      <c r="G161">
        <v>1</v>
      </c>
      <c r="H161">
        <v>1</v>
      </c>
      <c r="I161" t="s">
        <v>538</v>
      </c>
      <c r="J161" t="s">
        <v>6</v>
      </c>
      <c r="K161" t="s">
        <v>539</v>
      </c>
      <c r="L161">
        <v>1191</v>
      </c>
      <c r="N161">
        <v>1013</v>
      </c>
      <c r="O161" t="s">
        <v>466</v>
      </c>
      <c r="P161" t="s">
        <v>466</v>
      </c>
      <c r="Q161">
        <v>1</v>
      </c>
      <c r="X161">
        <v>85.84</v>
      </c>
      <c r="Y161">
        <v>0</v>
      </c>
      <c r="Z161">
        <v>0</v>
      </c>
      <c r="AA161">
        <v>0</v>
      </c>
      <c r="AB161">
        <v>9.4</v>
      </c>
      <c r="AC161">
        <v>0</v>
      </c>
      <c r="AD161">
        <v>1</v>
      </c>
      <c r="AE161">
        <v>1</v>
      </c>
      <c r="AF161" t="s">
        <v>69</v>
      </c>
      <c r="AG161">
        <v>98.715999999999994</v>
      </c>
      <c r="AH161">
        <v>2</v>
      </c>
      <c r="AI161">
        <v>16688179</v>
      </c>
      <c r="AJ161">
        <v>177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 x14ac:dyDescent="0.2">
      <c r="A162">
        <f>ROW(Source!A106)</f>
        <v>106</v>
      </c>
      <c r="B162">
        <v>16688180</v>
      </c>
      <c r="C162">
        <v>16688170</v>
      </c>
      <c r="D162">
        <v>15430395</v>
      </c>
      <c r="E162">
        <v>1</v>
      </c>
      <c r="F162">
        <v>1</v>
      </c>
      <c r="G162">
        <v>1</v>
      </c>
      <c r="H162">
        <v>1</v>
      </c>
      <c r="I162" t="s">
        <v>467</v>
      </c>
      <c r="J162" t="s">
        <v>6</v>
      </c>
      <c r="K162" t="s">
        <v>468</v>
      </c>
      <c r="L162">
        <v>1191</v>
      </c>
      <c r="N162">
        <v>1013</v>
      </c>
      <c r="O162" t="s">
        <v>466</v>
      </c>
      <c r="P162" t="s">
        <v>466</v>
      </c>
      <c r="Q162">
        <v>1</v>
      </c>
      <c r="X162">
        <v>6.29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1</v>
      </c>
      <c r="AE162">
        <v>2</v>
      </c>
      <c r="AF162" t="s">
        <v>68</v>
      </c>
      <c r="AG162">
        <v>7.8624999999999998</v>
      </c>
      <c r="AH162">
        <v>2</v>
      </c>
      <c r="AI162">
        <v>16688180</v>
      </c>
      <c r="AJ162">
        <v>178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 x14ac:dyDescent="0.2">
      <c r="A163">
        <f>ROW(Source!A106)</f>
        <v>106</v>
      </c>
      <c r="B163">
        <v>16688181</v>
      </c>
      <c r="C163">
        <v>16688170</v>
      </c>
      <c r="D163">
        <v>15247974</v>
      </c>
      <c r="E163">
        <v>1</v>
      </c>
      <c r="F163">
        <v>1</v>
      </c>
      <c r="G163">
        <v>1</v>
      </c>
      <c r="H163">
        <v>2</v>
      </c>
      <c r="I163" t="s">
        <v>469</v>
      </c>
      <c r="J163" t="s">
        <v>470</v>
      </c>
      <c r="K163" t="s">
        <v>471</v>
      </c>
      <c r="L163">
        <v>1368</v>
      </c>
      <c r="N163">
        <v>1011</v>
      </c>
      <c r="O163" t="s">
        <v>472</v>
      </c>
      <c r="P163" t="s">
        <v>472</v>
      </c>
      <c r="Q163">
        <v>1</v>
      </c>
      <c r="X163">
        <v>0.84</v>
      </c>
      <c r="Y163">
        <v>0</v>
      </c>
      <c r="Z163">
        <v>31.26</v>
      </c>
      <c r="AA163">
        <v>13.5</v>
      </c>
      <c r="AB163">
        <v>0</v>
      </c>
      <c r="AC163">
        <v>0</v>
      </c>
      <c r="AD163">
        <v>1</v>
      </c>
      <c r="AE163">
        <v>0</v>
      </c>
      <c r="AF163" t="s">
        <v>68</v>
      </c>
      <c r="AG163">
        <v>1.05</v>
      </c>
      <c r="AH163">
        <v>2</v>
      </c>
      <c r="AI163">
        <v>16688181</v>
      </c>
      <c r="AJ163">
        <v>179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 x14ac:dyDescent="0.2">
      <c r="A164">
        <f>ROW(Source!A106)</f>
        <v>106</v>
      </c>
      <c r="B164">
        <v>16688182</v>
      </c>
      <c r="C164">
        <v>16688170</v>
      </c>
      <c r="D164">
        <v>15248130</v>
      </c>
      <c r="E164">
        <v>1</v>
      </c>
      <c r="F164">
        <v>1</v>
      </c>
      <c r="G164">
        <v>1</v>
      </c>
      <c r="H164">
        <v>2</v>
      </c>
      <c r="I164" t="s">
        <v>540</v>
      </c>
      <c r="J164" t="s">
        <v>541</v>
      </c>
      <c r="K164" t="s">
        <v>542</v>
      </c>
      <c r="L164">
        <v>1368</v>
      </c>
      <c r="N164">
        <v>1011</v>
      </c>
      <c r="O164" t="s">
        <v>472</v>
      </c>
      <c r="P164" t="s">
        <v>472</v>
      </c>
      <c r="Q164">
        <v>1</v>
      </c>
      <c r="X164">
        <v>5.45</v>
      </c>
      <c r="Y164">
        <v>0</v>
      </c>
      <c r="Z164">
        <v>14.15</v>
      </c>
      <c r="AA164">
        <v>8.91</v>
      </c>
      <c r="AB164">
        <v>0</v>
      </c>
      <c r="AC164">
        <v>0</v>
      </c>
      <c r="AD164">
        <v>1</v>
      </c>
      <c r="AE164">
        <v>0</v>
      </c>
      <c r="AF164" t="s">
        <v>68</v>
      </c>
      <c r="AG164">
        <v>6.8125</v>
      </c>
      <c r="AH164">
        <v>2</v>
      </c>
      <c r="AI164">
        <v>16688182</v>
      </c>
      <c r="AJ164">
        <v>180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 x14ac:dyDescent="0.2">
      <c r="A165">
        <f>ROW(Source!A106)</f>
        <v>106</v>
      </c>
      <c r="B165">
        <v>16688183</v>
      </c>
      <c r="C165">
        <v>16688170</v>
      </c>
      <c r="D165">
        <v>15170041</v>
      </c>
      <c r="E165">
        <v>1</v>
      </c>
      <c r="F165">
        <v>1</v>
      </c>
      <c r="G165">
        <v>1</v>
      </c>
      <c r="H165">
        <v>3</v>
      </c>
      <c r="I165" t="s">
        <v>543</v>
      </c>
      <c r="J165" t="s">
        <v>544</v>
      </c>
      <c r="K165" t="s">
        <v>545</v>
      </c>
      <c r="L165">
        <v>1348</v>
      </c>
      <c r="N165">
        <v>1009</v>
      </c>
      <c r="O165" t="s">
        <v>46</v>
      </c>
      <c r="P165" t="s">
        <v>46</v>
      </c>
      <c r="Q165">
        <v>1000</v>
      </c>
      <c r="X165">
        <v>1.2E-4</v>
      </c>
      <c r="Y165">
        <v>8475</v>
      </c>
      <c r="Z165">
        <v>0</v>
      </c>
      <c r="AA165">
        <v>0</v>
      </c>
      <c r="AB165">
        <v>0</v>
      </c>
      <c r="AC165">
        <v>0</v>
      </c>
      <c r="AD165">
        <v>1</v>
      </c>
      <c r="AE165">
        <v>0</v>
      </c>
      <c r="AF165" t="s">
        <v>6</v>
      </c>
      <c r="AG165">
        <v>1.2E-4</v>
      </c>
      <c r="AH165">
        <v>2</v>
      </c>
      <c r="AI165">
        <v>16688183</v>
      </c>
      <c r="AJ165">
        <v>181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 x14ac:dyDescent="0.2">
      <c r="A166">
        <f>ROW(Source!A106)</f>
        <v>106</v>
      </c>
      <c r="B166">
        <v>16688184</v>
      </c>
      <c r="C166">
        <v>16688170</v>
      </c>
      <c r="D166">
        <v>15171982</v>
      </c>
      <c r="E166">
        <v>1</v>
      </c>
      <c r="F166">
        <v>1</v>
      </c>
      <c r="G166">
        <v>1</v>
      </c>
      <c r="H166">
        <v>3</v>
      </c>
      <c r="I166" t="s">
        <v>639</v>
      </c>
      <c r="J166" t="s">
        <v>640</v>
      </c>
      <c r="K166" t="s">
        <v>641</v>
      </c>
      <c r="L166">
        <v>1348</v>
      </c>
      <c r="N166">
        <v>1009</v>
      </c>
      <c r="O166" t="s">
        <v>46</v>
      </c>
      <c r="P166" t="s">
        <v>46</v>
      </c>
      <c r="Q166">
        <v>1000</v>
      </c>
      <c r="X166">
        <v>6.0000000000000001E-3</v>
      </c>
      <c r="Y166">
        <v>729.98</v>
      </c>
      <c r="Z166">
        <v>0</v>
      </c>
      <c r="AA166">
        <v>0</v>
      </c>
      <c r="AB166">
        <v>0</v>
      </c>
      <c r="AC166">
        <v>0</v>
      </c>
      <c r="AD166">
        <v>1</v>
      </c>
      <c r="AE166">
        <v>0</v>
      </c>
      <c r="AF166" t="s">
        <v>6</v>
      </c>
      <c r="AG166">
        <v>6.0000000000000001E-3</v>
      </c>
      <c r="AH166">
        <v>3</v>
      </c>
      <c r="AI166">
        <v>-1</v>
      </c>
      <c r="AJ166" t="s">
        <v>6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 x14ac:dyDescent="0.2">
      <c r="A167">
        <f>ROW(Source!A106)</f>
        <v>106</v>
      </c>
      <c r="B167">
        <v>16688185</v>
      </c>
      <c r="C167">
        <v>16688170</v>
      </c>
      <c r="D167">
        <v>15172875</v>
      </c>
      <c r="E167">
        <v>1</v>
      </c>
      <c r="F167">
        <v>1</v>
      </c>
      <c r="G167">
        <v>1</v>
      </c>
      <c r="H167">
        <v>3</v>
      </c>
      <c r="I167" t="s">
        <v>653</v>
      </c>
      <c r="J167" t="s">
        <v>654</v>
      </c>
      <c r="K167" t="s">
        <v>655</v>
      </c>
      <c r="L167">
        <v>1339</v>
      </c>
      <c r="N167">
        <v>1007</v>
      </c>
      <c r="O167" t="s">
        <v>96</v>
      </c>
      <c r="P167" t="s">
        <v>96</v>
      </c>
      <c r="Q167">
        <v>1</v>
      </c>
      <c r="X167">
        <v>1.87</v>
      </c>
      <c r="Y167">
        <v>517.91</v>
      </c>
      <c r="Z167">
        <v>0</v>
      </c>
      <c r="AA167">
        <v>0</v>
      </c>
      <c r="AB167">
        <v>0</v>
      </c>
      <c r="AC167">
        <v>0</v>
      </c>
      <c r="AD167">
        <v>1</v>
      </c>
      <c r="AE167">
        <v>0</v>
      </c>
      <c r="AF167" t="s">
        <v>6</v>
      </c>
      <c r="AG167">
        <v>1.87</v>
      </c>
      <c r="AH167">
        <v>3</v>
      </c>
      <c r="AI167">
        <v>-1</v>
      </c>
      <c r="AJ167" t="s">
        <v>6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 x14ac:dyDescent="0.2">
      <c r="A168">
        <f>ROW(Source!A106)</f>
        <v>106</v>
      </c>
      <c r="B168">
        <v>16688186</v>
      </c>
      <c r="C168">
        <v>16688170</v>
      </c>
      <c r="D168">
        <v>15189930</v>
      </c>
      <c r="E168">
        <v>1</v>
      </c>
      <c r="F168">
        <v>1</v>
      </c>
      <c r="G168">
        <v>1</v>
      </c>
      <c r="H168">
        <v>3</v>
      </c>
      <c r="I168" t="s">
        <v>546</v>
      </c>
      <c r="J168" t="s">
        <v>547</v>
      </c>
      <c r="K168" t="s">
        <v>548</v>
      </c>
      <c r="L168">
        <v>1327</v>
      </c>
      <c r="N168">
        <v>1005</v>
      </c>
      <c r="O168" t="s">
        <v>150</v>
      </c>
      <c r="P168" t="s">
        <v>150</v>
      </c>
      <c r="Q168">
        <v>1</v>
      </c>
      <c r="X168">
        <v>5.54</v>
      </c>
      <c r="Y168">
        <v>28.25</v>
      </c>
      <c r="Z168">
        <v>0</v>
      </c>
      <c r="AA168">
        <v>0</v>
      </c>
      <c r="AB168">
        <v>0</v>
      </c>
      <c r="AC168">
        <v>0</v>
      </c>
      <c r="AD168">
        <v>1</v>
      </c>
      <c r="AE168">
        <v>0</v>
      </c>
      <c r="AF168" t="s">
        <v>6</v>
      </c>
      <c r="AG168">
        <v>5.54</v>
      </c>
      <c r="AH168">
        <v>2</v>
      </c>
      <c r="AI168">
        <v>16688186</v>
      </c>
      <c r="AJ168">
        <v>182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 x14ac:dyDescent="0.2">
      <c r="A169">
        <f>ROW(Source!A107)</f>
        <v>107</v>
      </c>
      <c r="B169">
        <v>16688179</v>
      </c>
      <c r="C169">
        <v>16688170</v>
      </c>
      <c r="D169">
        <v>15430397</v>
      </c>
      <c r="E169">
        <v>1</v>
      </c>
      <c r="F169">
        <v>1</v>
      </c>
      <c r="G169">
        <v>1</v>
      </c>
      <c r="H169">
        <v>1</v>
      </c>
      <c r="I169" t="s">
        <v>538</v>
      </c>
      <c r="J169" t="s">
        <v>6</v>
      </c>
      <c r="K169" t="s">
        <v>539</v>
      </c>
      <c r="L169">
        <v>1191</v>
      </c>
      <c r="N169">
        <v>1013</v>
      </c>
      <c r="O169" t="s">
        <v>466</v>
      </c>
      <c r="P169" t="s">
        <v>466</v>
      </c>
      <c r="Q169">
        <v>1</v>
      </c>
      <c r="X169">
        <v>85.84</v>
      </c>
      <c r="Y169">
        <v>0</v>
      </c>
      <c r="Z169">
        <v>0</v>
      </c>
      <c r="AA169">
        <v>0</v>
      </c>
      <c r="AB169">
        <v>9.4</v>
      </c>
      <c r="AC169">
        <v>0</v>
      </c>
      <c r="AD169">
        <v>1</v>
      </c>
      <c r="AE169">
        <v>1</v>
      </c>
      <c r="AF169" t="s">
        <v>69</v>
      </c>
      <c r="AG169">
        <v>98.715999999999994</v>
      </c>
      <c r="AH169">
        <v>2</v>
      </c>
      <c r="AI169">
        <v>16688179</v>
      </c>
      <c r="AJ169">
        <v>183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 x14ac:dyDescent="0.2">
      <c r="A170">
        <f>ROW(Source!A107)</f>
        <v>107</v>
      </c>
      <c r="B170">
        <v>16688180</v>
      </c>
      <c r="C170">
        <v>16688170</v>
      </c>
      <c r="D170">
        <v>15430395</v>
      </c>
      <c r="E170">
        <v>1</v>
      </c>
      <c r="F170">
        <v>1</v>
      </c>
      <c r="G170">
        <v>1</v>
      </c>
      <c r="H170">
        <v>1</v>
      </c>
      <c r="I170" t="s">
        <v>467</v>
      </c>
      <c r="J170" t="s">
        <v>6</v>
      </c>
      <c r="K170" t="s">
        <v>468</v>
      </c>
      <c r="L170">
        <v>1191</v>
      </c>
      <c r="N170">
        <v>1013</v>
      </c>
      <c r="O170" t="s">
        <v>466</v>
      </c>
      <c r="P170" t="s">
        <v>466</v>
      </c>
      <c r="Q170">
        <v>1</v>
      </c>
      <c r="X170">
        <v>6.29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1</v>
      </c>
      <c r="AE170">
        <v>2</v>
      </c>
      <c r="AF170" t="s">
        <v>68</v>
      </c>
      <c r="AG170">
        <v>7.8624999999999998</v>
      </c>
      <c r="AH170">
        <v>2</v>
      </c>
      <c r="AI170">
        <v>16688180</v>
      </c>
      <c r="AJ170">
        <v>184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 x14ac:dyDescent="0.2">
      <c r="A171">
        <f>ROW(Source!A107)</f>
        <v>107</v>
      </c>
      <c r="B171">
        <v>16688181</v>
      </c>
      <c r="C171">
        <v>16688170</v>
      </c>
      <c r="D171">
        <v>15247974</v>
      </c>
      <c r="E171">
        <v>1</v>
      </c>
      <c r="F171">
        <v>1</v>
      </c>
      <c r="G171">
        <v>1</v>
      </c>
      <c r="H171">
        <v>2</v>
      </c>
      <c r="I171" t="s">
        <v>469</v>
      </c>
      <c r="J171" t="s">
        <v>470</v>
      </c>
      <c r="K171" t="s">
        <v>471</v>
      </c>
      <c r="L171">
        <v>1368</v>
      </c>
      <c r="N171">
        <v>1011</v>
      </c>
      <c r="O171" t="s">
        <v>472</v>
      </c>
      <c r="P171" t="s">
        <v>472</v>
      </c>
      <c r="Q171">
        <v>1</v>
      </c>
      <c r="X171">
        <v>0.84</v>
      </c>
      <c r="Y171">
        <v>0</v>
      </c>
      <c r="Z171">
        <v>31.26</v>
      </c>
      <c r="AA171">
        <v>13.5</v>
      </c>
      <c r="AB171">
        <v>0</v>
      </c>
      <c r="AC171">
        <v>0</v>
      </c>
      <c r="AD171">
        <v>1</v>
      </c>
      <c r="AE171">
        <v>0</v>
      </c>
      <c r="AF171" t="s">
        <v>68</v>
      </c>
      <c r="AG171">
        <v>1.05</v>
      </c>
      <c r="AH171">
        <v>2</v>
      </c>
      <c r="AI171">
        <v>16688181</v>
      </c>
      <c r="AJ171">
        <v>185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 x14ac:dyDescent="0.2">
      <c r="A172">
        <f>ROW(Source!A107)</f>
        <v>107</v>
      </c>
      <c r="B172">
        <v>16688182</v>
      </c>
      <c r="C172">
        <v>16688170</v>
      </c>
      <c r="D172">
        <v>15248130</v>
      </c>
      <c r="E172">
        <v>1</v>
      </c>
      <c r="F172">
        <v>1</v>
      </c>
      <c r="G172">
        <v>1</v>
      </c>
      <c r="H172">
        <v>2</v>
      </c>
      <c r="I172" t="s">
        <v>540</v>
      </c>
      <c r="J172" t="s">
        <v>541</v>
      </c>
      <c r="K172" t="s">
        <v>542</v>
      </c>
      <c r="L172">
        <v>1368</v>
      </c>
      <c r="N172">
        <v>1011</v>
      </c>
      <c r="O172" t="s">
        <v>472</v>
      </c>
      <c r="P172" t="s">
        <v>472</v>
      </c>
      <c r="Q172">
        <v>1</v>
      </c>
      <c r="X172">
        <v>5.45</v>
      </c>
      <c r="Y172">
        <v>0</v>
      </c>
      <c r="Z172">
        <v>14.15</v>
      </c>
      <c r="AA172">
        <v>8.91</v>
      </c>
      <c r="AB172">
        <v>0</v>
      </c>
      <c r="AC172">
        <v>0</v>
      </c>
      <c r="AD172">
        <v>1</v>
      </c>
      <c r="AE172">
        <v>0</v>
      </c>
      <c r="AF172" t="s">
        <v>68</v>
      </c>
      <c r="AG172">
        <v>6.8125</v>
      </c>
      <c r="AH172">
        <v>2</v>
      </c>
      <c r="AI172">
        <v>16688182</v>
      </c>
      <c r="AJ172">
        <v>186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 x14ac:dyDescent="0.2">
      <c r="A173">
        <f>ROW(Source!A107)</f>
        <v>107</v>
      </c>
      <c r="B173">
        <v>16688183</v>
      </c>
      <c r="C173">
        <v>16688170</v>
      </c>
      <c r="D173">
        <v>15170041</v>
      </c>
      <c r="E173">
        <v>1</v>
      </c>
      <c r="F173">
        <v>1</v>
      </c>
      <c r="G173">
        <v>1</v>
      </c>
      <c r="H173">
        <v>3</v>
      </c>
      <c r="I173" t="s">
        <v>543</v>
      </c>
      <c r="J173" t="s">
        <v>544</v>
      </c>
      <c r="K173" t="s">
        <v>545</v>
      </c>
      <c r="L173">
        <v>1348</v>
      </c>
      <c r="N173">
        <v>1009</v>
      </c>
      <c r="O173" t="s">
        <v>46</v>
      </c>
      <c r="P173" t="s">
        <v>46</v>
      </c>
      <c r="Q173">
        <v>1000</v>
      </c>
      <c r="X173">
        <v>1.2E-4</v>
      </c>
      <c r="Y173">
        <v>8475</v>
      </c>
      <c r="Z173">
        <v>0</v>
      </c>
      <c r="AA173">
        <v>0</v>
      </c>
      <c r="AB173">
        <v>0</v>
      </c>
      <c r="AC173">
        <v>0</v>
      </c>
      <c r="AD173">
        <v>1</v>
      </c>
      <c r="AE173">
        <v>0</v>
      </c>
      <c r="AF173" t="s">
        <v>6</v>
      </c>
      <c r="AG173">
        <v>1.2E-4</v>
      </c>
      <c r="AH173">
        <v>2</v>
      </c>
      <c r="AI173">
        <v>16688183</v>
      </c>
      <c r="AJ173">
        <v>187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 x14ac:dyDescent="0.2">
      <c r="A174">
        <f>ROW(Source!A107)</f>
        <v>107</v>
      </c>
      <c r="B174">
        <v>16688184</v>
      </c>
      <c r="C174">
        <v>16688170</v>
      </c>
      <c r="D174">
        <v>15171982</v>
      </c>
      <c r="E174">
        <v>1</v>
      </c>
      <c r="F174">
        <v>1</v>
      </c>
      <c r="G174">
        <v>1</v>
      </c>
      <c r="H174">
        <v>3</v>
      </c>
      <c r="I174" t="s">
        <v>639</v>
      </c>
      <c r="J174" t="s">
        <v>640</v>
      </c>
      <c r="K174" t="s">
        <v>641</v>
      </c>
      <c r="L174">
        <v>1348</v>
      </c>
      <c r="N174">
        <v>1009</v>
      </c>
      <c r="O174" t="s">
        <v>46</v>
      </c>
      <c r="P174" t="s">
        <v>46</v>
      </c>
      <c r="Q174">
        <v>1000</v>
      </c>
      <c r="X174">
        <v>6.0000000000000001E-3</v>
      </c>
      <c r="Y174">
        <v>729.98</v>
      </c>
      <c r="Z174">
        <v>0</v>
      </c>
      <c r="AA174">
        <v>0</v>
      </c>
      <c r="AB174">
        <v>0</v>
      </c>
      <c r="AC174">
        <v>0</v>
      </c>
      <c r="AD174">
        <v>1</v>
      </c>
      <c r="AE174">
        <v>0</v>
      </c>
      <c r="AF174" t="s">
        <v>6</v>
      </c>
      <c r="AG174">
        <v>6.0000000000000001E-3</v>
      </c>
      <c r="AH174">
        <v>3</v>
      </c>
      <c r="AI174">
        <v>-1</v>
      </c>
      <c r="AJ174" t="s">
        <v>6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 x14ac:dyDescent="0.2">
      <c r="A175">
        <f>ROW(Source!A107)</f>
        <v>107</v>
      </c>
      <c r="B175">
        <v>16688185</v>
      </c>
      <c r="C175">
        <v>16688170</v>
      </c>
      <c r="D175">
        <v>15172875</v>
      </c>
      <c r="E175">
        <v>1</v>
      </c>
      <c r="F175">
        <v>1</v>
      </c>
      <c r="G175">
        <v>1</v>
      </c>
      <c r="H175">
        <v>3</v>
      </c>
      <c r="I175" t="s">
        <v>653</v>
      </c>
      <c r="J175" t="s">
        <v>654</v>
      </c>
      <c r="K175" t="s">
        <v>655</v>
      </c>
      <c r="L175">
        <v>1339</v>
      </c>
      <c r="N175">
        <v>1007</v>
      </c>
      <c r="O175" t="s">
        <v>96</v>
      </c>
      <c r="P175" t="s">
        <v>96</v>
      </c>
      <c r="Q175">
        <v>1</v>
      </c>
      <c r="X175">
        <v>1.87</v>
      </c>
      <c r="Y175">
        <v>517.91</v>
      </c>
      <c r="Z175">
        <v>0</v>
      </c>
      <c r="AA175">
        <v>0</v>
      </c>
      <c r="AB175">
        <v>0</v>
      </c>
      <c r="AC175">
        <v>0</v>
      </c>
      <c r="AD175">
        <v>1</v>
      </c>
      <c r="AE175">
        <v>0</v>
      </c>
      <c r="AF175" t="s">
        <v>6</v>
      </c>
      <c r="AG175">
        <v>1.87</v>
      </c>
      <c r="AH175">
        <v>3</v>
      </c>
      <c r="AI175">
        <v>-1</v>
      </c>
      <c r="AJ175" t="s">
        <v>6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 x14ac:dyDescent="0.2">
      <c r="A176">
        <f>ROW(Source!A107)</f>
        <v>107</v>
      </c>
      <c r="B176">
        <v>16688186</v>
      </c>
      <c r="C176">
        <v>16688170</v>
      </c>
      <c r="D176">
        <v>15189930</v>
      </c>
      <c r="E176">
        <v>1</v>
      </c>
      <c r="F176">
        <v>1</v>
      </c>
      <c r="G176">
        <v>1</v>
      </c>
      <c r="H176">
        <v>3</v>
      </c>
      <c r="I176" t="s">
        <v>546</v>
      </c>
      <c r="J176" t="s">
        <v>547</v>
      </c>
      <c r="K176" t="s">
        <v>548</v>
      </c>
      <c r="L176">
        <v>1327</v>
      </c>
      <c r="N176">
        <v>1005</v>
      </c>
      <c r="O176" t="s">
        <v>150</v>
      </c>
      <c r="P176" t="s">
        <v>150</v>
      </c>
      <c r="Q176">
        <v>1</v>
      </c>
      <c r="X176">
        <v>5.54</v>
      </c>
      <c r="Y176">
        <v>28.25</v>
      </c>
      <c r="Z176">
        <v>0</v>
      </c>
      <c r="AA176">
        <v>0</v>
      </c>
      <c r="AB176">
        <v>0</v>
      </c>
      <c r="AC176">
        <v>0</v>
      </c>
      <c r="AD176">
        <v>1</v>
      </c>
      <c r="AE176">
        <v>0</v>
      </c>
      <c r="AF176" t="s">
        <v>6</v>
      </c>
      <c r="AG176">
        <v>5.54</v>
      </c>
      <c r="AH176">
        <v>2</v>
      </c>
      <c r="AI176">
        <v>16688186</v>
      </c>
      <c r="AJ176">
        <v>188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 x14ac:dyDescent="0.2">
      <c r="A177">
        <f>ROW(Source!A108)</f>
        <v>108</v>
      </c>
      <c r="B177">
        <v>16688190</v>
      </c>
      <c r="C177">
        <v>16688189</v>
      </c>
      <c r="D177">
        <v>15435609</v>
      </c>
      <c r="E177">
        <v>1</v>
      </c>
      <c r="F177">
        <v>1</v>
      </c>
      <c r="G177">
        <v>1</v>
      </c>
      <c r="H177">
        <v>1</v>
      </c>
      <c r="I177" t="s">
        <v>549</v>
      </c>
      <c r="J177" t="s">
        <v>6</v>
      </c>
      <c r="K177" t="s">
        <v>550</v>
      </c>
      <c r="L177">
        <v>1191</v>
      </c>
      <c r="N177">
        <v>1013</v>
      </c>
      <c r="O177" t="s">
        <v>466</v>
      </c>
      <c r="P177" t="s">
        <v>466</v>
      </c>
      <c r="Q177">
        <v>1</v>
      </c>
      <c r="X177">
        <v>42.9</v>
      </c>
      <c r="Y177">
        <v>0</v>
      </c>
      <c r="Z177">
        <v>0</v>
      </c>
      <c r="AA177">
        <v>0</v>
      </c>
      <c r="AB177">
        <v>8.9700000000000006</v>
      </c>
      <c r="AC177">
        <v>0</v>
      </c>
      <c r="AD177">
        <v>1</v>
      </c>
      <c r="AE177">
        <v>1</v>
      </c>
      <c r="AF177" t="s">
        <v>69</v>
      </c>
      <c r="AG177">
        <v>49.334999999999994</v>
      </c>
      <c r="AH177">
        <v>2</v>
      </c>
      <c r="AI177">
        <v>16688190</v>
      </c>
      <c r="AJ177">
        <v>189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 x14ac:dyDescent="0.2">
      <c r="A178">
        <f>ROW(Source!A108)</f>
        <v>108</v>
      </c>
      <c r="B178">
        <v>16688191</v>
      </c>
      <c r="C178">
        <v>16688189</v>
      </c>
      <c r="D178">
        <v>15430395</v>
      </c>
      <c r="E178">
        <v>1</v>
      </c>
      <c r="F178">
        <v>1</v>
      </c>
      <c r="G178">
        <v>1</v>
      </c>
      <c r="H178">
        <v>1</v>
      </c>
      <c r="I178" t="s">
        <v>467</v>
      </c>
      <c r="J178" t="s">
        <v>6</v>
      </c>
      <c r="K178" t="s">
        <v>468</v>
      </c>
      <c r="L178">
        <v>1191</v>
      </c>
      <c r="N178">
        <v>1013</v>
      </c>
      <c r="O178" t="s">
        <v>466</v>
      </c>
      <c r="P178" t="s">
        <v>466</v>
      </c>
      <c r="Q178">
        <v>1</v>
      </c>
      <c r="X178">
        <v>0.17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1</v>
      </c>
      <c r="AE178">
        <v>2</v>
      </c>
      <c r="AF178" t="s">
        <v>68</v>
      </c>
      <c r="AG178">
        <v>0.21250000000000002</v>
      </c>
      <c r="AH178">
        <v>2</v>
      </c>
      <c r="AI178">
        <v>16688191</v>
      </c>
      <c r="AJ178">
        <v>190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 x14ac:dyDescent="0.2">
      <c r="A179">
        <f>ROW(Source!A108)</f>
        <v>108</v>
      </c>
      <c r="B179">
        <v>16688192</v>
      </c>
      <c r="C179">
        <v>16688189</v>
      </c>
      <c r="D179">
        <v>15247974</v>
      </c>
      <c r="E179">
        <v>1</v>
      </c>
      <c r="F179">
        <v>1</v>
      </c>
      <c r="G179">
        <v>1</v>
      </c>
      <c r="H179">
        <v>2</v>
      </c>
      <c r="I179" t="s">
        <v>469</v>
      </c>
      <c r="J179" t="s">
        <v>470</v>
      </c>
      <c r="K179" t="s">
        <v>471</v>
      </c>
      <c r="L179">
        <v>1368</v>
      </c>
      <c r="N179">
        <v>1011</v>
      </c>
      <c r="O179" t="s">
        <v>472</v>
      </c>
      <c r="P179" t="s">
        <v>472</v>
      </c>
      <c r="Q179">
        <v>1</v>
      </c>
      <c r="X179">
        <v>0.02</v>
      </c>
      <c r="Y179">
        <v>0</v>
      </c>
      <c r="Z179">
        <v>31.26</v>
      </c>
      <c r="AA179">
        <v>13.5</v>
      </c>
      <c r="AB179">
        <v>0</v>
      </c>
      <c r="AC179">
        <v>0</v>
      </c>
      <c r="AD179">
        <v>1</v>
      </c>
      <c r="AE179">
        <v>0</v>
      </c>
      <c r="AF179" t="s">
        <v>68</v>
      </c>
      <c r="AG179">
        <v>2.5000000000000001E-2</v>
      </c>
      <c r="AH179">
        <v>2</v>
      </c>
      <c r="AI179">
        <v>16688192</v>
      </c>
      <c r="AJ179">
        <v>191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 x14ac:dyDescent="0.2">
      <c r="A180">
        <f>ROW(Source!A108)</f>
        <v>108</v>
      </c>
      <c r="B180">
        <v>16688193</v>
      </c>
      <c r="C180">
        <v>16688189</v>
      </c>
      <c r="D180">
        <v>15249073</v>
      </c>
      <c r="E180">
        <v>1</v>
      </c>
      <c r="F180">
        <v>1</v>
      </c>
      <c r="G180">
        <v>1</v>
      </c>
      <c r="H180">
        <v>2</v>
      </c>
      <c r="I180" t="s">
        <v>482</v>
      </c>
      <c r="J180" t="s">
        <v>483</v>
      </c>
      <c r="K180" t="s">
        <v>484</v>
      </c>
      <c r="L180">
        <v>1368</v>
      </c>
      <c r="N180">
        <v>1011</v>
      </c>
      <c r="O180" t="s">
        <v>472</v>
      </c>
      <c r="P180" t="s">
        <v>472</v>
      </c>
      <c r="Q180">
        <v>1</v>
      </c>
      <c r="X180">
        <v>0.15</v>
      </c>
      <c r="Y180">
        <v>0</v>
      </c>
      <c r="Z180">
        <v>65.709999999999994</v>
      </c>
      <c r="AA180">
        <v>11.6</v>
      </c>
      <c r="AB180">
        <v>0</v>
      </c>
      <c r="AC180">
        <v>0</v>
      </c>
      <c r="AD180">
        <v>1</v>
      </c>
      <c r="AE180">
        <v>0</v>
      </c>
      <c r="AF180" t="s">
        <v>68</v>
      </c>
      <c r="AG180">
        <v>0.1875</v>
      </c>
      <c r="AH180">
        <v>2</v>
      </c>
      <c r="AI180">
        <v>16688193</v>
      </c>
      <c r="AJ180">
        <v>192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 x14ac:dyDescent="0.2">
      <c r="A181">
        <f>ROW(Source!A108)</f>
        <v>108</v>
      </c>
      <c r="B181">
        <v>16688194</v>
      </c>
      <c r="C181">
        <v>16688189</v>
      </c>
      <c r="D181">
        <v>15170682</v>
      </c>
      <c r="E181">
        <v>1</v>
      </c>
      <c r="F181">
        <v>1</v>
      </c>
      <c r="G181">
        <v>1</v>
      </c>
      <c r="H181">
        <v>3</v>
      </c>
      <c r="I181" t="s">
        <v>551</v>
      </c>
      <c r="J181" t="s">
        <v>552</v>
      </c>
      <c r="K181" t="s">
        <v>553</v>
      </c>
      <c r="L181">
        <v>1327</v>
      </c>
      <c r="N181">
        <v>1005</v>
      </c>
      <c r="O181" t="s">
        <v>150</v>
      </c>
      <c r="P181" t="s">
        <v>150</v>
      </c>
      <c r="Q181">
        <v>1</v>
      </c>
      <c r="X181">
        <v>0.84</v>
      </c>
      <c r="Y181">
        <v>72.319999999999993</v>
      </c>
      <c r="Z181">
        <v>0</v>
      </c>
      <c r="AA181">
        <v>0</v>
      </c>
      <c r="AB181">
        <v>0</v>
      </c>
      <c r="AC181">
        <v>0</v>
      </c>
      <c r="AD181">
        <v>1</v>
      </c>
      <c r="AE181">
        <v>0</v>
      </c>
      <c r="AF181" t="s">
        <v>6</v>
      </c>
      <c r="AG181">
        <v>0.84</v>
      </c>
      <c r="AH181">
        <v>2</v>
      </c>
      <c r="AI181">
        <v>16688194</v>
      </c>
      <c r="AJ181">
        <v>193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 x14ac:dyDescent="0.2">
      <c r="A182">
        <f>ROW(Source!A108)</f>
        <v>108</v>
      </c>
      <c r="B182">
        <v>16688195</v>
      </c>
      <c r="C182">
        <v>16688189</v>
      </c>
      <c r="D182">
        <v>15171018</v>
      </c>
      <c r="E182">
        <v>1</v>
      </c>
      <c r="F182">
        <v>1</v>
      </c>
      <c r="G182">
        <v>1</v>
      </c>
      <c r="H182">
        <v>3</v>
      </c>
      <c r="I182" t="s">
        <v>493</v>
      </c>
      <c r="J182" t="s">
        <v>494</v>
      </c>
      <c r="K182" t="s">
        <v>495</v>
      </c>
      <c r="L182">
        <v>1346</v>
      </c>
      <c r="N182">
        <v>1009</v>
      </c>
      <c r="O182" t="s">
        <v>51</v>
      </c>
      <c r="P182" t="s">
        <v>51</v>
      </c>
      <c r="Q182">
        <v>1</v>
      </c>
      <c r="X182">
        <v>0.31</v>
      </c>
      <c r="Y182">
        <v>1.82</v>
      </c>
      <c r="Z182">
        <v>0</v>
      </c>
      <c r="AA182">
        <v>0</v>
      </c>
      <c r="AB182">
        <v>0</v>
      </c>
      <c r="AC182">
        <v>0</v>
      </c>
      <c r="AD182">
        <v>1</v>
      </c>
      <c r="AE182">
        <v>0</v>
      </c>
      <c r="AF182" t="s">
        <v>6</v>
      </c>
      <c r="AG182">
        <v>0.31</v>
      </c>
      <c r="AH182">
        <v>2</v>
      </c>
      <c r="AI182">
        <v>16688195</v>
      </c>
      <c r="AJ182">
        <v>194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 x14ac:dyDescent="0.2">
      <c r="A183">
        <f>ROW(Source!A108)</f>
        <v>108</v>
      </c>
      <c r="B183">
        <v>16688196</v>
      </c>
      <c r="C183">
        <v>16688189</v>
      </c>
      <c r="D183">
        <v>15163054</v>
      </c>
      <c r="E183">
        <v>17</v>
      </c>
      <c r="F183">
        <v>1</v>
      </c>
      <c r="G183">
        <v>1</v>
      </c>
      <c r="H183">
        <v>3</v>
      </c>
      <c r="I183" t="s">
        <v>177</v>
      </c>
      <c r="J183" t="s">
        <v>6</v>
      </c>
      <c r="K183" t="s">
        <v>178</v>
      </c>
      <c r="L183">
        <v>1348</v>
      </c>
      <c r="N183">
        <v>1009</v>
      </c>
      <c r="O183" t="s">
        <v>46</v>
      </c>
      <c r="P183" t="s">
        <v>46</v>
      </c>
      <c r="Q183">
        <v>1000</v>
      </c>
      <c r="X183">
        <v>6.3E-2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 t="s">
        <v>6</v>
      </c>
      <c r="AG183">
        <v>6.3E-2</v>
      </c>
      <c r="AH183">
        <v>2</v>
      </c>
      <c r="AI183">
        <v>16688196</v>
      </c>
      <c r="AJ183">
        <v>195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 x14ac:dyDescent="0.2">
      <c r="A184">
        <f>ROW(Source!A108)</f>
        <v>108</v>
      </c>
      <c r="B184">
        <v>16688197</v>
      </c>
      <c r="C184">
        <v>16688189</v>
      </c>
      <c r="D184">
        <v>15204729</v>
      </c>
      <c r="E184">
        <v>1</v>
      </c>
      <c r="F184">
        <v>1</v>
      </c>
      <c r="G184">
        <v>1</v>
      </c>
      <c r="H184">
        <v>3</v>
      </c>
      <c r="I184" t="s">
        <v>554</v>
      </c>
      <c r="J184" t="s">
        <v>555</v>
      </c>
      <c r="K184" t="s">
        <v>556</v>
      </c>
      <c r="L184">
        <v>1348</v>
      </c>
      <c r="N184">
        <v>1009</v>
      </c>
      <c r="O184" t="s">
        <v>46</v>
      </c>
      <c r="P184" t="s">
        <v>46</v>
      </c>
      <c r="Q184">
        <v>1000</v>
      </c>
      <c r="X184">
        <v>5.0999999999999997E-2</v>
      </c>
      <c r="Y184">
        <v>4294</v>
      </c>
      <c r="Z184">
        <v>0</v>
      </c>
      <c r="AA184">
        <v>0</v>
      </c>
      <c r="AB184">
        <v>0</v>
      </c>
      <c r="AC184">
        <v>0</v>
      </c>
      <c r="AD184">
        <v>1</v>
      </c>
      <c r="AE184">
        <v>0</v>
      </c>
      <c r="AF184" t="s">
        <v>6</v>
      </c>
      <c r="AG184">
        <v>5.0999999999999997E-2</v>
      </c>
      <c r="AH184">
        <v>2</v>
      </c>
      <c r="AI184">
        <v>16688197</v>
      </c>
      <c r="AJ184">
        <v>197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 x14ac:dyDescent="0.2">
      <c r="A185">
        <f>ROW(Source!A109)</f>
        <v>109</v>
      </c>
      <c r="B185">
        <v>16688190</v>
      </c>
      <c r="C185">
        <v>16688189</v>
      </c>
      <c r="D185">
        <v>15435609</v>
      </c>
      <c r="E185">
        <v>1</v>
      </c>
      <c r="F185">
        <v>1</v>
      </c>
      <c r="G185">
        <v>1</v>
      </c>
      <c r="H185">
        <v>1</v>
      </c>
      <c r="I185" t="s">
        <v>549</v>
      </c>
      <c r="J185" t="s">
        <v>6</v>
      </c>
      <c r="K185" t="s">
        <v>550</v>
      </c>
      <c r="L185">
        <v>1191</v>
      </c>
      <c r="N185">
        <v>1013</v>
      </c>
      <c r="O185" t="s">
        <v>466</v>
      </c>
      <c r="P185" t="s">
        <v>466</v>
      </c>
      <c r="Q185">
        <v>1</v>
      </c>
      <c r="X185">
        <v>42.9</v>
      </c>
      <c r="Y185">
        <v>0</v>
      </c>
      <c r="Z185">
        <v>0</v>
      </c>
      <c r="AA185">
        <v>0</v>
      </c>
      <c r="AB185">
        <v>8.9700000000000006</v>
      </c>
      <c r="AC185">
        <v>0</v>
      </c>
      <c r="AD185">
        <v>1</v>
      </c>
      <c r="AE185">
        <v>1</v>
      </c>
      <c r="AF185" t="s">
        <v>69</v>
      </c>
      <c r="AG185">
        <v>49.334999999999994</v>
      </c>
      <c r="AH185">
        <v>2</v>
      </c>
      <c r="AI185">
        <v>16688190</v>
      </c>
      <c r="AJ185">
        <v>198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 x14ac:dyDescent="0.2">
      <c r="A186">
        <f>ROW(Source!A109)</f>
        <v>109</v>
      </c>
      <c r="B186">
        <v>16688191</v>
      </c>
      <c r="C186">
        <v>16688189</v>
      </c>
      <c r="D186">
        <v>15430395</v>
      </c>
      <c r="E186">
        <v>1</v>
      </c>
      <c r="F186">
        <v>1</v>
      </c>
      <c r="G186">
        <v>1</v>
      </c>
      <c r="H186">
        <v>1</v>
      </c>
      <c r="I186" t="s">
        <v>467</v>
      </c>
      <c r="J186" t="s">
        <v>6</v>
      </c>
      <c r="K186" t="s">
        <v>468</v>
      </c>
      <c r="L186">
        <v>1191</v>
      </c>
      <c r="N186">
        <v>1013</v>
      </c>
      <c r="O186" t="s">
        <v>466</v>
      </c>
      <c r="P186" t="s">
        <v>466</v>
      </c>
      <c r="Q186">
        <v>1</v>
      </c>
      <c r="X186">
        <v>0.17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1</v>
      </c>
      <c r="AE186">
        <v>2</v>
      </c>
      <c r="AF186" t="s">
        <v>68</v>
      </c>
      <c r="AG186">
        <v>0.21250000000000002</v>
      </c>
      <c r="AH186">
        <v>2</v>
      </c>
      <c r="AI186">
        <v>16688191</v>
      </c>
      <c r="AJ186">
        <v>199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 x14ac:dyDescent="0.2">
      <c r="A187">
        <f>ROW(Source!A109)</f>
        <v>109</v>
      </c>
      <c r="B187">
        <v>16688192</v>
      </c>
      <c r="C187">
        <v>16688189</v>
      </c>
      <c r="D187">
        <v>15247974</v>
      </c>
      <c r="E187">
        <v>1</v>
      </c>
      <c r="F187">
        <v>1</v>
      </c>
      <c r="G187">
        <v>1</v>
      </c>
      <c r="H187">
        <v>2</v>
      </c>
      <c r="I187" t="s">
        <v>469</v>
      </c>
      <c r="J187" t="s">
        <v>470</v>
      </c>
      <c r="K187" t="s">
        <v>471</v>
      </c>
      <c r="L187">
        <v>1368</v>
      </c>
      <c r="N187">
        <v>1011</v>
      </c>
      <c r="O187" t="s">
        <v>472</v>
      </c>
      <c r="P187" t="s">
        <v>472</v>
      </c>
      <c r="Q187">
        <v>1</v>
      </c>
      <c r="X187">
        <v>0.02</v>
      </c>
      <c r="Y187">
        <v>0</v>
      </c>
      <c r="Z187">
        <v>31.26</v>
      </c>
      <c r="AA187">
        <v>13.5</v>
      </c>
      <c r="AB187">
        <v>0</v>
      </c>
      <c r="AC187">
        <v>0</v>
      </c>
      <c r="AD187">
        <v>1</v>
      </c>
      <c r="AE187">
        <v>0</v>
      </c>
      <c r="AF187" t="s">
        <v>68</v>
      </c>
      <c r="AG187">
        <v>2.5000000000000001E-2</v>
      </c>
      <c r="AH187">
        <v>2</v>
      </c>
      <c r="AI187">
        <v>16688192</v>
      </c>
      <c r="AJ187">
        <v>200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 x14ac:dyDescent="0.2">
      <c r="A188">
        <f>ROW(Source!A109)</f>
        <v>109</v>
      </c>
      <c r="B188">
        <v>16688193</v>
      </c>
      <c r="C188">
        <v>16688189</v>
      </c>
      <c r="D188">
        <v>15249073</v>
      </c>
      <c r="E188">
        <v>1</v>
      </c>
      <c r="F188">
        <v>1</v>
      </c>
      <c r="G188">
        <v>1</v>
      </c>
      <c r="H188">
        <v>2</v>
      </c>
      <c r="I188" t="s">
        <v>482</v>
      </c>
      <c r="J188" t="s">
        <v>483</v>
      </c>
      <c r="K188" t="s">
        <v>484</v>
      </c>
      <c r="L188">
        <v>1368</v>
      </c>
      <c r="N188">
        <v>1011</v>
      </c>
      <c r="O188" t="s">
        <v>472</v>
      </c>
      <c r="P188" t="s">
        <v>472</v>
      </c>
      <c r="Q188">
        <v>1</v>
      </c>
      <c r="X188">
        <v>0.15</v>
      </c>
      <c r="Y188">
        <v>0</v>
      </c>
      <c r="Z188">
        <v>65.709999999999994</v>
      </c>
      <c r="AA188">
        <v>11.6</v>
      </c>
      <c r="AB188">
        <v>0</v>
      </c>
      <c r="AC188">
        <v>0</v>
      </c>
      <c r="AD188">
        <v>1</v>
      </c>
      <c r="AE188">
        <v>0</v>
      </c>
      <c r="AF188" t="s">
        <v>68</v>
      </c>
      <c r="AG188">
        <v>0.1875</v>
      </c>
      <c r="AH188">
        <v>2</v>
      </c>
      <c r="AI188">
        <v>16688193</v>
      </c>
      <c r="AJ188">
        <v>201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 x14ac:dyDescent="0.2">
      <c r="A189">
        <f>ROW(Source!A109)</f>
        <v>109</v>
      </c>
      <c r="B189">
        <v>16688194</v>
      </c>
      <c r="C189">
        <v>16688189</v>
      </c>
      <c r="D189">
        <v>15170682</v>
      </c>
      <c r="E189">
        <v>1</v>
      </c>
      <c r="F189">
        <v>1</v>
      </c>
      <c r="G189">
        <v>1</v>
      </c>
      <c r="H189">
        <v>3</v>
      </c>
      <c r="I189" t="s">
        <v>551</v>
      </c>
      <c r="J189" t="s">
        <v>552</v>
      </c>
      <c r="K189" t="s">
        <v>553</v>
      </c>
      <c r="L189">
        <v>1327</v>
      </c>
      <c r="N189">
        <v>1005</v>
      </c>
      <c r="O189" t="s">
        <v>150</v>
      </c>
      <c r="P189" t="s">
        <v>150</v>
      </c>
      <c r="Q189">
        <v>1</v>
      </c>
      <c r="X189">
        <v>0.84</v>
      </c>
      <c r="Y189">
        <v>72.319999999999993</v>
      </c>
      <c r="Z189">
        <v>0</v>
      </c>
      <c r="AA189">
        <v>0</v>
      </c>
      <c r="AB189">
        <v>0</v>
      </c>
      <c r="AC189">
        <v>0</v>
      </c>
      <c r="AD189">
        <v>1</v>
      </c>
      <c r="AE189">
        <v>0</v>
      </c>
      <c r="AF189" t="s">
        <v>6</v>
      </c>
      <c r="AG189">
        <v>0.84</v>
      </c>
      <c r="AH189">
        <v>2</v>
      </c>
      <c r="AI189">
        <v>16688194</v>
      </c>
      <c r="AJ189">
        <v>202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 x14ac:dyDescent="0.2">
      <c r="A190">
        <f>ROW(Source!A109)</f>
        <v>109</v>
      </c>
      <c r="B190">
        <v>16688195</v>
      </c>
      <c r="C190">
        <v>16688189</v>
      </c>
      <c r="D190">
        <v>15171018</v>
      </c>
      <c r="E190">
        <v>1</v>
      </c>
      <c r="F190">
        <v>1</v>
      </c>
      <c r="G190">
        <v>1</v>
      </c>
      <c r="H190">
        <v>3</v>
      </c>
      <c r="I190" t="s">
        <v>493</v>
      </c>
      <c r="J190" t="s">
        <v>494</v>
      </c>
      <c r="K190" t="s">
        <v>495</v>
      </c>
      <c r="L190">
        <v>1346</v>
      </c>
      <c r="N190">
        <v>1009</v>
      </c>
      <c r="O190" t="s">
        <v>51</v>
      </c>
      <c r="P190" t="s">
        <v>51</v>
      </c>
      <c r="Q190">
        <v>1</v>
      </c>
      <c r="X190">
        <v>0.31</v>
      </c>
      <c r="Y190">
        <v>1.82</v>
      </c>
      <c r="Z190">
        <v>0</v>
      </c>
      <c r="AA190">
        <v>0</v>
      </c>
      <c r="AB190">
        <v>0</v>
      </c>
      <c r="AC190">
        <v>0</v>
      </c>
      <c r="AD190">
        <v>1</v>
      </c>
      <c r="AE190">
        <v>0</v>
      </c>
      <c r="AF190" t="s">
        <v>6</v>
      </c>
      <c r="AG190">
        <v>0.31</v>
      </c>
      <c r="AH190">
        <v>2</v>
      </c>
      <c r="AI190">
        <v>16688195</v>
      </c>
      <c r="AJ190">
        <v>203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 x14ac:dyDescent="0.2">
      <c r="A191">
        <f>ROW(Source!A109)</f>
        <v>109</v>
      </c>
      <c r="B191">
        <v>16688196</v>
      </c>
      <c r="C191">
        <v>16688189</v>
      </c>
      <c r="D191">
        <v>15163054</v>
      </c>
      <c r="E191">
        <v>17</v>
      </c>
      <c r="F191">
        <v>1</v>
      </c>
      <c r="G191">
        <v>1</v>
      </c>
      <c r="H191">
        <v>3</v>
      </c>
      <c r="I191" t="s">
        <v>177</v>
      </c>
      <c r="J191" t="s">
        <v>6</v>
      </c>
      <c r="K191" t="s">
        <v>178</v>
      </c>
      <c r="L191">
        <v>1348</v>
      </c>
      <c r="N191">
        <v>1009</v>
      </c>
      <c r="O191" t="s">
        <v>46</v>
      </c>
      <c r="P191" t="s">
        <v>46</v>
      </c>
      <c r="Q191">
        <v>1000</v>
      </c>
      <c r="X191">
        <v>6.3E-2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 t="s">
        <v>6</v>
      </c>
      <c r="AG191">
        <v>6.3E-2</v>
      </c>
      <c r="AH191">
        <v>2</v>
      </c>
      <c r="AI191">
        <v>16688196</v>
      </c>
      <c r="AJ191">
        <v>204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 x14ac:dyDescent="0.2">
      <c r="A192">
        <f>ROW(Source!A109)</f>
        <v>109</v>
      </c>
      <c r="B192">
        <v>16688197</v>
      </c>
      <c r="C192">
        <v>16688189</v>
      </c>
      <c r="D192">
        <v>15204729</v>
      </c>
      <c r="E192">
        <v>1</v>
      </c>
      <c r="F192">
        <v>1</v>
      </c>
      <c r="G192">
        <v>1</v>
      </c>
      <c r="H192">
        <v>3</v>
      </c>
      <c r="I192" t="s">
        <v>554</v>
      </c>
      <c r="J192" t="s">
        <v>555</v>
      </c>
      <c r="K192" t="s">
        <v>556</v>
      </c>
      <c r="L192">
        <v>1348</v>
      </c>
      <c r="N192">
        <v>1009</v>
      </c>
      <c r="O192" t="s">
        <v>46</v>
      </c>
      <c r="P192" t="s">
        <v>46</v>
      </c>
      <c r="Q192">
        <v>1000</v>
      </c>
      <c r="X192">
        <v>5.0999999999999997E-2</v>
      </c>
      <c r="Y192">
        <v>4294</v>
      </c>
      <c r="Z192">
        <v>0</v>
      </c>
      <c r="AA192">
        <v>0</v>
      </c>
      <c r="AB192">
        <v>0</v>
      </c>
      <c r="AC192">
        <v>0</v>
      </c>
      <c r="AD192">
        <v>1</v>
      </c>
      <c r="AE192">
        <v>0</v>
      </c>
      <c r="AF192" t="s">
        <v>6</v>
      </c>
      <c r="AG192">
        <v>5.0999999999999997E-2</v>
      </c>
      <c r="AH192">
        <v>2</v>
      </c>
      <c r="AI192">
        <v>16688197</v>
      </c>
      <c r="AJ192">
        <v>206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 x14ac:dyDescent="0.2">
      <c r="A193">
        <f>ROW(Source!A114)</f>
        <v>114</v>
      </c>
      <c r="B193">
        <v>16688200</v>
      </c>
      <c r="C193">
        <v>16688199</v>
      </c>
      <c r="D193">
        <v>15435609</v>
      </c>
      <c r="E193">
        <v>1</v>
      </c>
      <c r="F193">
        <v>1</v>
      </c>
      <c r="G193">
        <v>1</v>
      </c>
      <c r="H193">
        <v>1</v>
      </c>
      <c r="I193" t="s">
        <v>549</v>
      </c>
      <c r="J193" t="s">
        <v>6</v>
      </c>
      <c r="K193" t="s">
        <v>550</v>
      </c>
      <c r="L193">
        <v>1191</v>
      </c>
      <c r="N193">
        <v>1013</v>
      </c>
      <c r="O193" t="s">
        <v>466</v>
      </c>
      <c r="P193" t="s">
        <v>466</v>
      </c>
      <c r="Q193">
        <v>1</v>
      </c>
      <c r="X193">
        <v>53.9</v>
      </c>
      <c r="Y193">
        <v>0</v>
      </c>
      <c r="Z193">
        <v>0</v>
      </c>
      <c r="AA193">
        <v>0</v>
      </c>
      <c r="AB193">
        <v>8.9700000000000006</v>
      </c>
      <c r="AC193">
        <v>0</v>
      </c>
      <c r="AD193">
        <v>1</v>
      </c>
      <c r="AE193">
        <v>1</v>
      </c>
      <c r="AF193" t="s">
        <v>69</v>
      </c>
      <c r="AG193">
        <v>61.984999999999992</v>
      </c>
      <c r="AH193">
        <v>2</v>
      </c>
      <c r="AI193">
        <v>16688200</v>
      </c>
      <c r="AJ193">
        <v>207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 x14ac:dyDescent="0.2">
      <c r="A194">
        <f>ROW(Source!A114)</f>
        <v>114</v>
      </c>
      <c r="B194">
        <v>16688201</v>
      </c>
      <c r="C194">
        <v>16688199</v>
      </c>
      <c r="D194">
        <v>15430395</v>
      </c>
      <c r="E194">
        <v>1</v>
      </c>
      <c r="F194">
        <v>1</v>
      </c>
      <c r="G194">
        <v>1</v>
      </c>
      <c r="H194">
        <v>1</v>
      </c>
      <c r="I194" t="s">
        <v>467</v>
      </c>
      <c r="J194" t="s">
        <v>6</v>
      </c>
      <c r="K194" t="s">
        <v>468</v>
      </c>
      <c r="L194">
        <v>1191</v>
      </c>
      <c r="N194">
        <v>1013</v>
      </c>
      <c r="O194" t="s">
        <v>466</v>
      </c>
      <c r="P194" t="s">
        <v>466</v>
      </c>
      <c r="Q194">
        <v>1</v>
      </c>
      <c r="X194">
        <v>0.18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1</v>
      </c>
      <c r="AE194">
        <v>2</v>
      </c>
      <c r="AF194" t="s">
        <v>68</v>
      </c>
      <c r="AG194">
        <v>0.22499999999999998</v>
      </c>
      <c r="AH194">
        <v>2</v>
      </c>
      <c r="AI194">
        <v>16688201</v>
      </c>
      <c r="AJ194">
        <v>208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 x14ac:dyDescent="0.2">
      <c r="A195">
        <f>ROW(Source!A114)</f>
        <v>114</v>
      </c>
      <c r="B195">
        <v>16688202</v>
      </c>
      <c r="C195">
        <v>16688199</v>
      </c>
      <c r="D195">
        <v>15247974</v>
      </c>
      <c r="E195">
        <v>1</v>
      </c>
      <c r="F195">
        <v>1</v>
      </c>
      <c r="G195">
        <v>1</v>
      </c>
      <c r="H195">
        <v>2</v>
      </c>
      <c r="I195" t="s">
        <v>469</v>
      </c>
      <c r="J195" t="s">
        <v>470</v>
      </c>
      <c r="K195" t="s">
        <v>471</v>
      </c>
      <c r="L195">
        <v>1368</v>
      </c>
      <c r="N195">
        <v>1011</v>
      </c>
      <c r="O195" t="s">
        <v>472</v>
      </c>
      <c r="P195" t="s">
        <v>472</v>
      </c>
      <c r="Q195">
        <v>1</v>
      </c>
      <c r="X195">
        <v>0.02</v>
      </c>
      <c r="Y195">
        <v>0</v>
      </c>
      <c r="Z195">
        <v>31.26</v>
      </c>
      <c r="AA195">
        <v>13.5</v>
      </c>
      <c r="AB195">
        <v>0</v>
      </c>
      <c r="AC195">
        <v>0</v>
      </c>
      <c r="AD195">
        <v>1</v>
      </c>
      <c r="AE195">
        <v>0</v>
      </c>
      <c r="AF195" t="s">
        <v>68</v>
      </c>
      <c r="AG195">
        <v>2.5000000000000001E-2</v>
      </c>
      <c r="AH195">
        <v>2</v>
      </c>
      <c r="AI195">
        <v>16688202</v>
      </c>
      <c r="AJ195">
        <v>209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 x14ac:dyDescent="0.2">
      <c r="A196">
        <f>ROW(Source!A114)</f>
        <v>114</v>
      </c>
      <c r="B196">
        <v>16688203</v>
      </c>
      <c r="C196">
        <v>16688199</v>
      </c>
      <c r="D196">
        <v>15249073</v>
      </c>
      <c r="E196">
        <v>1</v>
      </c>
      <c r="F196">
        <v>1</v>
      </c>
      <c r="G196">
        <v>1</v>
      </c>
      <c r="H196">
        <v>2</v>
      </c>
      <c r="I196" t="s">
        <v>482</v>
      </c>
      <c r="J196" t="s">
        <v>483</v>
      </c>
      <c r="K196" t="s">
        <v>484</v>
      </c>
      <c r="L196">
        <v>1368</v>
      </c>
      <c r="N196">
        <v>1011</v>
      </c>
      <c r="O196" t="s">
        <v>472</v>
      </c>
      <c r="P196" t="s">
        <v>472</v>
      </c>
      <c r="Q196">
        <v>1</v>
      </c>
      <c r="X196">
        <v>0.16</v>
      </c>
      <c r="Y196">
        <v>0</v>
      </c>
      <c r="Z196">
        <v>65.709999999999994</v>
      </c>
      <c r="AA196">
        <v>11.6</v>
      </c>
      <c r="AB196">
        <v>0</v>
      </c>
      <c r="AC196">
        <v>0</v>
      </c>
      <c r="AD196">
        <v>1</v>
      </c>
      <c r="AE196">
        <v>0</v>
      </c>
      <c r="AF196" t="s">
        <v>68</v>
      </c>
      <c r="AG196">
        <v>0.2</v>
      </c>
      <c r="AH196">
        <v>2</v>
      </c>
      <c r="AI196">
        <v>16688203</v>
      </c>
      <c r="AJ196">
        <v>210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 x14ac:dyDescent="0.2">
      <c r="A197">
        <f>ROW(Source!A114)</f>
        <v>114</v>
      </c>
      <c r="B197">
        <v>16688204</v>
      </c>
      <c r="C197">
        <v>16688199</v>
      </c>
      <c r="D197">
        <v>15170682</v>
      </c>
      <c r="E197">
        <v>1</v>
      </c>
      <c r="F197">
        <v>1</v>
      </c>
      <c r="G197">
        <v>1</v>
      </c>
      <c r="H197">
        <v>3</v>
      </c>
      <c r="I197" t="s">
        <v>551</v>
      </c>
      <c r="J197" t="s">
        <v>552</v>
      </c>
      <c r="K197" t="s">
        <v>553</v>
      </c>
      <c r="L197">
        <v>1327</v>
      </c>
      <c r="N197">
        <v>1005</v>
      </c>
      <c r="O197" t="s">
        <v>150</v>
      </c>
      <c r="P197" t="s">
        <v>150</v>
      </c>
      <c r="Q197">
        <v>1</v>
      </c>
      <c r="X197">
        <v>0.84</v>
      </c>
      <c r="Y197">
        <v>72.319999999999993</v>
      </c>
      <c r="Z197">
        <v>0</v>
      </c>
      <c r="AA197">
        <v>0</v>
      </c>
      <c r="AB197">
        <v>0</v>
      </c>
      <c r="AC197">
        <v>0</v>
      </c>
      <c r="AD197">
        <v>1</v>
      </c>
      <c r="AE197">
        <v>0</v>
      </c>
      <c r="AF197" t="s">
        <v>6</v>
      </c>
      <c r="AG197">
        <v>0.84</v>
      </c>
      <c r="AH197">
        <v>2</v>
      </c>
      <c r="AI197">
        <v>16688204</v>
      </c>
      <c r="AJ197">
        <v>211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 x14ac:dyDescent="0.2">
      <c r="A198">
        <f>ROW(Source!A114)</f>
        <v>114</v>
      </c>
      <c r="B198">
        <v>16688205</v>
      </c>
      <c r="C198">
        <v>16688199</v>
      </c>
      <c r="D198">
        <v>15171018</v>
      </c>
      <c r="E198">
        <v>1</v>
      </c>
      <c r="F198">
        <v>1</v>
      </c>
      <c r="G198">
        <v>1</v>
      </c>
      <c r="H198">
        <v>3</v>
      </c>
      <c r="I198" t="s">
        <v>493</v>
      </c>
      <c r="J198" t="s">
        <v>494</v>
      </c>
      <c r="K198" t="s">
        <v>495</v>
      </c>
      <c r="L198">
        <v>1346</v>
      </c>
      <c r="N198">
        <v>1009</v>
      </c>
      <c r="O198" t="s">
        <v>51</v>
      </c>
      <c r="P198" t="s">
        <v>51</v>
      </c>
      <c r="Q198">
        <v>1</v>
      </c>
      <c r="X198">
        <v>0.31</v>
      </c>
      <c r="Y198">
        <v>1.82</v>
      </c>
      <c r="Z198">
        <v>0</v>
      </c>
      <c r="AA198">
        <v>0</v>
      </c>
      <c r="AB198">
        <v>0</v>
      </c>
      <c r="AC198">
        <v>0</v>
      </c>
      <c r="AD198">
        <v>1</v>
      </c>
      <c r="AE198">
        <v>0</v>
      </c>
      <c r="AF198" t="s">
        <v>6</v>
      </c>
      <c r="AG198">
        <v>0.31</v>
      </c>
      <c r="AH198">
        <v>2</v>
      </c>
      <c r="AI198">
        <v>16688205</v>
      </c>
      <c r="AJ198">
        <v>212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 x14ac:dyDescent="0.2">
      <c r="A199">
        <f>ROW(Source!A114)</f>
        <v>114</v>
      </c>
      <c r="B199">
        <v>16688206</v>
      </c>
      <c r="C199">
        <v>16688199</v>
      </c>
      <c r="D199">
        <v>15163054</v>
      </c>
      <c r="E199">
        <v>17</v>
      </c>
      <c r="F199">
        <v>1</v>
      </c>
      <c r="G199">
        <v>1</v>
      </c>
      <c r="H199">
        <v>3</v>
      </c>
      <c r="I199" t="s">
        <v>177</v>
      </c>
      <c r="J199" t="s">
        <v>6</v>
      </c>
      <c r="K199" t="s">
        <v>178</v>
      </c>
      <c r="L199">
        <v>1348</v>
      </c>
      <c r="N199">
        <v>1009</v>
      </c>
      <c r="O199" t="s">
        <v>46</v>
      </c>
      <c r="P199" t="s">
        <v>46</v>
      </c>
      <c r="Q199">
        <v>1000</v>
      </c>
      <c r="X199">
        <v>6.9000000000000006E-2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 t="s">
        <v>6</v>
      </c>
      <c r="AG199">
        <v>6.9000000000000006E-2</v>
      </c>
      <c r="AH199">
        <v>2</v>
      </c>
      <c r="AI199">
        <v>16688206</v>
      </c>
      <c r="AJ199">
        <v>213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 x14ac:dyDescent="0.2">
      <c r="A200">
        <f>ROW(Source!A114)</f>
        <v>114</v>
      </c>
      <c r="B200">
        <v>16688207</v>
      </c>
      <c r="C200">
        <v>16688199</v>
      </c>
      <c r="D200">
        <v>15204729</v>
      </c>
      <c r="E200">
        <v>1</v>
      </c>
      <c r="F200">
        <v>1</v>
      </c>
      <c r="G200">
        <v>1</v>
      </c>
      <c r="H200">
        <v>3</v>
      </c>
      <c r="I200" t="s">
        <v>554</v>
      </c>
      <c r="J200" t="s">
        <v>555</v>
      </c>
      <c r="K200" t="s">
        <v>556</v>
      </c>
      <c r="L200">
        <v>1348</v>
      </c>
      <c r="N200">
        <v>1009</v>
      </c>
      <c r="O200" t="s">
        <v>46</v>
      </c>
      <c r="P200" t="s">
        <v>46</v>
      </c>
      <c r="Q200">
        <v>1000</v>
      </c>
      <c r="X200">
        <v>5.5E-2</v>
      </c>
      <c r="Y200">
        <v>4294</v>
      </c>
      <c r="Z200">
        <v>0</v>
      </c>
      <c r="AA200">
        <v>0</v>
      </c>
      <c r="AB200">
        <v>0</v>
      </c>
      <c r="AC200">
        <v>0</v>
      </c>
      <c r="AD200">
        <v>1</v>
      </c>
      <c r="AE200">
        <v>0</v>
      </c>
      <c r="AF200" t="s">
        <v>6</v>
      </c>
      <c r="AG200">
        <v>5.5E-2</v>
      </c>
      <c r="AH200">
        <v>2</v>
      </c>
      <c r="AI200">
        <v>16688207</v>
      </c>
      <c r="AJ200">
        <v>215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 x14ac:dyDescent="0.2">
      <c r="A201">
        <f>ROW(Source!A115)</f>
        <v>115</v>
      </c>
      <c r="B201">
        <v>16688200</v>
      </c>
      <c r="C201">
        <v>16688199</v>
      </c>
      <c r="D201">
        <v>15435609</v>
      </c>
      <c r="E201">
        <v>1</v>
      </c>
      <c r="F201">
        <v>1</v>
      </c>
      <c r="G201">
        <v>1</v>
      </c>
      <c r="H201">
        <v>1</v>
      </c>
      <c r="I201" t="s">
        <v>549</v>
      </c>
      <c r="J201" t="s">
        <v>6</v>
      </c>
      <c r="K201" t="s">
        <v>550</v>
      </c>
      <c r="L201">
        <v>1191</v>
      </c>
      <c r="N201">
        <v>1013</v>
      </c>
      <c r="O201" t="s">
        <v>466</v>
      </c>
      <c r="P201" t="s">
        <v>466</v>
      </c>
      <c r="Q201">
        <v>1</v>
      </c>
      <c r="X201">
        <v>53.9</v>
      </c>
      <c r="Y201">
        <v>0</v>
      </c>
      <c r="Z201">
        <v>0</v>
      </c>
      <c r="AA201">
        <v>0</v>
      </c>
      <c r="AB201">
        <v>8.9700000000000006</v>
      </c>
      <c r="AC201">
        <v>0</v>
      </c>
      <c r="AD201">
        <v>1</v>
      </c>
      <c r="AE201">
        <v>1</v>
      </c>
      <c r="AF201" t="s">
        <v>69</v>
      </c>
      <c r="AG201">
        <v>61.984999999999992</v>
      </c>
      <c r="AH201">
        <v>2</v>
      </c>
      <c r="AI201">
        <v>16688200</v>
      </c>
      <c r="AJ201">
        <v>216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 x14ac:dyDescent="0.2">
      <c r="A202">
        <f>ROW(Source!A115)</f>
        <v>115</v>
      </c>
      <c r="B202">
        <v>16688201</v>
      </c>
      <c r="C202">
        <v>16688199</v>
      </c>
      <c r="D202">
        <v>15430395</v>
      </c>
      <c r="E202">
        <v>1</v>
      </c>
      <c r="F202">
        <v>1</v>
      </c>
      <c r="G202">
        <v>1</v>
      </c>
      <c r="H202">
        <v>1</v>
      </c>
      <c r="I202" t="s">
        <v>467</v>
      </c>
      <c r="J202" t="s">
        <v>6</v>
      </c>
      <c r="K202" t="s">
        <v>468</v>
      </c>
      <c r="L202">
        <v>1191</v>
      </c>
      <c r="N202">
        <v>1013</v>
      </c>
      <c r="O202" t="s">
        <v>466</v>
      </c>
      <c r="P202" t="s">
        <v>466</v>
      </c>
      <c r="Q202">
        <v>1</v>
      </c>
      <c r="X202">
        <v>0.18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1</v>
      </c>
      <c r="AE202">
        <v>2</v>
      </c>
      <c r="AF202" t="s">
        <v>68</v>
      </c>
      <c r="AG202">
        <v>0.22499999999999998</v>
      </c>
      <c r="AH202">
        <v>2</v>
      </c>
      <c r="AI202">
        <v>16688201</v>
      </c>
      <c r="AJ202">
        <v>217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 x14ac:dyDescent="0.2">
      <c r="A203">
        <f>ROW(Source!A115)</f>
        <v>115</v>
      </c>
      <c r="B203">
        <v>16688202</v>
      </c>
      <c r="C203">
        <v>16688199</v>
      </c>
      <c r="D203">
        <v>15247974</v>
      </c>
      <c r="E203">
        <v>1</v>
      </c>
      <c r="F203">
        <v>1</v>
      </c>
      <c r="G203">
        <v>1</v>
      </c>
      <c r="H203">
        <v>2</v>
      </c>
      <c r="I203" t="s">
        <v>469</v>
      </c>
      <c r="J203" t="s">
        <v>470</v>
      </c>
      <c r="K203" t="s">
        <v>471</v>
      </c>
      <c r="L203">
        <v>1368</v>
      </c>
      <c r="N203">
        <v>1011</v>
      </c>
      <c r="O203" t="s">
        <v>472</v>
      </c>
      <c r="P203" t="s">
        <v>472</v>
      </c>
      <c r="Q203">
        <v>1</v>
      </c>
      <c r="X203">
        <v>0.02</v>
      </c>
      <c r="Y203">
        <v>0</v>
      </c>
      <c r="Z203">
        <v>31.26</v>
      </c>
      <c r="AA203">
        <v>13.5</v>
      </c>
      <c r="AB203">
        <v>0</v>
      </c>
      <c r="AC203">
        <v>0</v>
      </c>
      <c r="AD203">
        <v>1</v>
      </c>
      <c r="AE203">
        <v>0</v>
      </c>
      <c r="AF203" t="s">
        <v>68</v>
      </c>
      <c r="AG203">
        <v>2.5000000000000001E-2</v>
      </c>
      <c r="AH203">
        <v>2</v>
      </c>
      <c r="AI203">
        <v>16688202</v>
      </c>
      <c r="AJ203">
        <v>218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 x14ac:dyDescent="0.2">
      <c r="A204">
        <f>ROW(Source!A115)</f>
        <v>115</v>
      </c>
      <c r="B204">
        <v>16688203</v>
      </c>
      <c r="C204">
        <v>16688199</v>
      </c>
      <c r="D204">
        <v>15249073</v>
      </c>
      <c r="E204">
        <v>1</v>
      </c>
      <c r="F204">
        <v>1</v>
      </c>
      <c r="G204">
        <v>1</v>
      </c>
      <c r="H204">
        <v>2</v>
      </c>
      <c r="I204" t="s">
        <v>482</v>
      </c>
      <c r="J204" t="s">
        <v>483</v>
      </c>
      <c r="K204" t="s">
        <v>484</v>
      </c>
      <c r="L204">
        <v>1368</v>
      </c>
      <c r="N204">
        <v>1011</v>
      </c>
      <c r="O204" t="s">
        <v>472</v>
      </c>
      <c r="P204" t="s">
        <v>472</v>
      </c>
      <c r="Q204">
        <v>1</v>
      </c>
      <c r="X204">
        <v>0.16</v>
      </c>
      <c r="Y204">
        <v>0</v>
      </c>
      <c r="Z204">
        <v>65.709999999999994</v>
      </c>
      <c r="AA204">
        <v>11.6</v>
      </c>
      <c r="AB204">
        <v>0</v>
      </c>
      <c r="AC204">
        <v>0</v>
      </c>
      <c r="AD204">
        <v>1</v>
      </c>
      <c r="AE204">
        <v>0</v>
      </c>
      <c r="AF204" t="s">
        <v>68</v>
      </c>
      <c r="AG204">
        <v>0.2</v>
      </c>
      <c r="AH204">
        <v>2</v>
      </c>
      <c r="AI204">
        <v>16688203</v>
      </c>
      <c r="AJ204">
        <v>219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 x14ac:dyDescent="0.2">
      <c r="A205">
        <f>ROW(Source!A115)</f>
        <v>115</v>
      </c>
      <c r="B205">
        <v>16688204</v>
      </c>
      <c r="C205">
        <v>16688199</v>
      </c>
      <c r="D205">
        <v>15170682</v>
      </c>
      <c r="E205">
        <v>1</v>
      </c>
      <c r="F205">
        <v>1</v>
      </c>
      <c r="G205">
        <v>1</v>
      </c>
      <c r="H205">
        <v>3</v>
      </c>
      <c r="I205" t="s">
        <v>551</v>
      </c>
      <c r="J205" t="s">
        <v>552</v>
      </c>
      <c r="K205" t="s">
        <v>553</v>
      </c>
      <c r="L205">
        <v>1327</v>
      </c>
      <c r="N205">
        <v>1005</v>
      </c>
      <c r="O205" t="s">
        <v>150</v>
      </c>
      <c r="P205" t="s">
        <v>150</v>
      </c>
      <c r="Q205">
        <v>1</v>
      </c>
      <c r="X205">
        <v>0.84</v>
      </c>
      <c r="Y205">
        <v>72.319999999999993</v>
      </c>
      <c r="Z205">
        <v>0</v>
      </c>
      <c r="AA205">
        <v>0</v>
      </c>
      <c r="AB205">
        <v>0</v>
      </c>
      <c r="AC205">
        <v>0</v>
      </c>
      <c r="AD205">
        <v>1</v>
      </c>
      <c r="AE205">
        <v>0</v>
      </c>
      <c r="AF205" t="s">
        <v>6</v>
      </c>
      <c r="AG205">
        <v>0.84</v>
      </c>
      <c r="AH205">
        <v>2</v>
      </c>
      <c r="AI205">
        <v>16688204</v>
      </c>
      <c r="AJ205">
        <v>220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 x14ac:dyDescent="0.2">
      <c r="A206">
        <f>ROW(Source!A115)</f>
        <v>115</v>
      </c>
      <c r="B206">
        <v>16688205</v>
      </c>
      <c r="C206">
        <v>16688199</v>
      </c>
      <c r="D206">
        <v>15171018</v>
      </c>
      <c r="E206">
        <v>1</v>
      </c>
      <c r="F206">
        <v>1</v>
      </c>
      <c r="G206">
        <v>1</v>
      </c>
      <c r="H206">
        <v>3</v>
      </c>
      <c r="I206" t="s">
        <v>493</v>
      </c>
      <c r="J206" t="s">
        <v>494</v>
      </c>
      <c r="K206" t="s">
        <v>495</v>
      </c>
      <c r="L206">
        <v>1346</v>
      </c>
      <c r="N206">
        <v>1009</v>
      </c>
      <c r="O206" t="s">
        <v>51</v>
      </c>
      <c r="P206" t="s">
        <v>51</v>
      </c>
      <c r="Q206">
        <v>1</v>
      </c>
      <c r="X206">
        <v>0.31</v>
      </c>
      <c r="Y206">
        <v>1.82</v>
      </c>
      <c r="Z206">
        <v>0</v>
      </c>
      <c r="AA206">
        <v>0</v>
      </c>
      <c r="AB206">
        <v>0</v>
      </c>
      <c r="AC206">
        <v>0</v>
      </c>
      <c r="AD206">
        <v>1</v>
      </c>
      <c r="AE206">
        <v>0</v>
      </c>
      <c r="AF206" t="s">
        <v>6</v>
      </c>
      <c r="AG206">
        <v>0.31</v>
      </c>
      <c r="AH206">
        <v>2</v>
      </c>
      <c r="AI206">
        <v>16688205</v>
      </c>
      <c r="AJ206">
        <v>221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 x14ac:dyDescent="0.2">
      <c r="A207">
        <f>ROW(Source!A115)</f>
        <v>115</v>
      </c>
      <c r="B207">
        <v>16688206</v>
      </c>
      <c r="C207">
        <v>16688199</v>
      </c>
      <c r="D207">
        <v>15163054</v>
      </c>
      <c r="E207">
        <v>17</v>
      </c>
      <c r="F207">
        <v>1</v>
      </c>
      <c r="G207">
        <v>1</v>
      </c>
      <c r="H207">
        <v>3</v>
      </c>
      <c r="I207" t="s">
        <v>177</v>
      </c>
      <c r="J207" t="s">
        <v>6</v>
      </c>
      <c r="K207" t="s">
        <v>178</v>
      </c>
      <c r="L207">
        <v>1348</v>
      </c>
      <c r="N207">
        <v>1009</v>
      </c>
      <c r="O207" t="s">
        <v>46</v>
      </c>
      <c r="P207" t="s">
        <v>46</v>
      </c>
      <c r="Q207">
        <v>1000</v>
      </c>
      <c r="X207">
        <v>6.9000000000000006E-2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 t="s">
        <v>6</v>
      </c>
      <c r="AG207">
        <v>6.9000000000000006E-2</v>
      </c>
      <c r="AH207">
        <v>2</v>
      </c>
      <c r="AI207">
        <v>16688206</v>
      </c>
      <c r="AJ207">
        <v>222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 x14ac:dyDescent="0.2">
      <c r="A208">
        <f>ROW(Source!A115)</f>
        <v>115</v>
      </c>
      <c r="B208">
        <v>16688207</v>
      </c>
      <c r="C208">
        <v>16688199</v>
      </c>
      <c r="D208">
        <v>15204729</v>
      </c>
      <c r="E208">
        <v>1</v>
      </c>
      <c r="F208">
        <v>1</v>
      </c>
      <c r="G208">
        <v>1</v>
      </c>
      <c r="H208">
        <v>3</v>
      </c>
      <c r="I208" t="s">
        <v>554</v>
      </c>
      <c r="J208" t="s">
        <v>555</v>
      </c>
      <c r="K208" t="s">
        <v>556</v>
      </c>
      <c r="L208">
        <v>1348</v>
      </c>
      <c r="N208">
        <v>1009</v>
      </c>
      <c r="O208" t="s">
        <v>46</v>
      </c>
      <c r="P208" t="s">
        <v>46</v>
      </c>
      <c r="Q208">
        <v>1000</v>
      </c>
      <c r="X208">
        <v>5.5E-2</v>
      </c>
      <c r="Y208">
        <v>4294</v>
      </c>
      <c r="Z208">
        <v>0</v>
      </c>
      <c r="AA208">
        <v>0</v>
      </c>
      <c r="AB208">
        <v>0</v>
      </c>
      <c r="AC208">
        <v>0</v>
      </c>
      <c r="AD208">
        <v>1</v>
      </c>
      <c r="AE208">
        <v>0</v>
      </c>
      <c r="AF208" t="s">
        <v>6</v>
      </c>
      <c r="AG208">
        <v>5.5E-2</v>
      </c>
      <c r="AH208">
        <v>2</v>
      </c>
      <c r="AI208">
        <v>16688207</v>
      </c>
      <c r="AJ208">
        <v>224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 x14ac:dyDescent="0.2">
      <c r="A209">
        <f>ROW(Source!A120)</f>
        <v>120</v>
      </c>
      <c r="B209">
        <v>16688214</v>
      </c>
      <c r="C209">
        <v>16688213</v>
      </c>
      <c r="D209">
        <v>15436014</v>
      </c>
      <c r="E209">
        <v>1</v>
      </c>
      <c r="F209">
        <v>1</v>
      </c>
      <c r="G209">
        <v>1</v>
      </c>
      <c r="H209">
        <v>1</v>
      </c>
      <c r="I209" t="s">
        <v>491</v>
      </c>
      <c r="J209" t="s">
        <v>6</v>
      </c>
      <c r="K209" t="s">
        <v>492</v>
      </c>
      <c r="L209">
        <v>1191</v>
      </c>
      <c r="N209">
        <v>1013</v>
      </c>
      <c r="O209" t="s">
        <v>466</v>
      </c>
      <c r="P209" t="s">
        <v>466</v>
      </c>
      <c r="Q209">
        <v>1</v>
      </c>
      <c r="X209">
        <v>187.55</v>
      </c>
      <c r="Y209">
        <v>0</v>
      </c>
      <c r="Z209">
        <v>0</v>
      </c>
      <c r="AA209">
        <v>0</v>
      </c>
      <c r="AB209">
        <v>8.74</v>
      </c>
      <c r="AC209">
        <v>0</v>
      </c>
      <c r="AD209">
        <v>1</v>
      </c>
      <c r="AE209">
        <v>1</v>
      </c>
      <c r="AF209" t="s">
        <v>69</v>
      </c>
      <c r="AG209">
        <v>215.6825</v>
      </c>
      <c r="AH209">
        <v>2</v>
      </c>
      <c r="AI209">
        <v>16688214</v>
      </c>
      <c r="AJ209">
        <v>225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  <row r="210" spans="1:44" x14ac:dyDescent="0.2">
      <c r="A210">
        <f>ROW(Source!A120)</f>
        <v>120</v>
      </c>
      <c r="B210">
        <v>16688215</v>
      </c>
      <c r="C210">
        <v>16688213</v>
      </c>
      <c r="D210">
        <v>15430395</v>
      </c>
      <c r="E210">
        <v>1</v>
      </c>
      <c r="F210">
        <v>1</v>
      </c>
      <c r="G210">
        <v>1</v>
      </c>
      <c r="H210">
        <v>1</v>
      </c>
      <c r="I210" t="s">
        <v>467</v>
      </c>
      <c r="J210" t="s">
        <v>6</v>
      </c>
      <c r="K210" t="s">
        <v>468</v>
      </c>
      <c r="L210">
        <v>1191</v>
      </c>
      <c r="N210">
        <v>1013</v>
      </c>
      <c r="O210" t="s">
        <v>466</v>
      </c>
      <c r="P210" t="s">
        <v>466</v>
      </c>
      <c r="Q210">
        <v>1</v>
      </c>
      <c r="X210">
        <v>5.33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1</v>
      </c>
      <c r="AE210">
        <v>2</v>
      </c>
      <c r="AF210" t="s">
        <v>68</v>
      </c>
      <c r="AG210">
        <v>6.6624999999999996</v>
      </c>
      <c r="AH210">
        <v>2</v>
      </c>
      <c r="AI210">
        <v>16688215</v>
      </c>
      <c r="AJ210">
        <v>226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</row>
    <row r="211" spans="1:44" x14ac:dyDescent="0.2">
      <c r="A211">
        <f>ROW(Source!A120)</f>
        <v>120</v>
      </c>
      <c r="B211">
        <v>16688216</v>
      </c>
      <c r="C211">
        <v>16688213</v>
      </c>
      <c r="D211">
        <v>15247974</v>
      </c>
      <c r="E211">
        <v>1</v>
      </c>
      <c r="F211">
        <v>1</v>
      </c>
      <c r="G211">
        <v>1</v>
      </c>
      <c r="H211">
        <v>2</v>
      </c>
      <c r="I211" t="s">
        <v>469</v>
      </c>
      <c r="J211" t="s">
        <v>470</v>
      </c>
      <c r="K211" t="s">
        <v>471</v>
      </c>
      <c r="L211">
        <v>1368</v>
      </c>
      <c r="N211">
        <v>1011</v>
      </c>
      <c r="O211" t="s">
        <v>472</v>
      </c>
      <c r="P211" t="s">
        <v>472</v>
      </c>
      <c r="Q211">
        <v>1</v>
      </c>
      <c r="X211">
        <v>1.76</v>
      </c>
      <c r="Y211">
        <v>0</v>
      </c>
      <c r="Z211">
        <v>31.26</v>
      </c>
      <c r="AA211">
        <v>13.5</v>
      </c>
      <c r="AB211">
        <v>0</v>
      </c>
      <c r="AC211">
        <v>0</v>
      </c>
      <c r="AD211">
        <v>1</v>
      </c>
      <c r="AE211">
        <v>0</v>
      </c>
      <c r="AF211" t="s">
        <v>68</v>
      </c>
      <c r="AG211">
        <v>2.2000000000000002</v>
      </c>
      <c r="AH211">
        <v>2</v>
      </c>
      <c r="AI211">
        <v>16688216</v>
      </c>
      <c r="AJ211">
        <v>227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</row>
    <row r="212" spans="1:44" x14ac:dyDescent="0.2">
      <c r="A212">
        <f>ROW(Source!A120)</f>
        <v>120</v>
      </c>
      <c r="B212">
        <v>16688217</v>
      </c>
      <c r="C212">
        <v>16688213</v>
      </c>
      <c r="D212">
        <v>15249073</v>
      </c>
      <c r="E212">
        <v>1</v>
      </c>
      <c r="F212">
        <v>1</v>
      </c>
      <c r="G212">
        <v>1</v>
      </c>
      <c r="H212">
        <v>2</v>
      </c>
      <c r="I212" t="s">
        <v>482</v>
      </c>
      <c r="J212" t="s">
        <v>483</v>
      </c>
      <c r="K212" t="s">
        <v>484</v>
      </c>
      <c r="L212">
        <v>1368</v>
      </c>
      <c r="N212">
        <v>1011</v>
      </c>
      <c r="O212" t="s">
        <v>472</v>
      </c>
      <c r="P212" t="s">
        <v>472</v>
      </c>
      <c r="Q212">
        <v>1</v>
      </c>
      <c r="X212">
        <v>3.57</v>
      </c>
      <c r="Y212">
        <v>0</v>
      </c>
      <c r="Z212">
        <v>65.709999999999994</v>
      </c>
      <c r="AA212">
        <v>11.6</v>
      </c>
      <c r="AB212">
        <v>0</v>
      </c>
      <c r="AC212">
        <v>0</v>
      </c>
      <c r="AD212">
        <v>1</v>
      </c>
      <c r="AE212">
        <v>0</v>
      </c>
      <c r="AF212" t="s">
        <v>68</v>
      </c>
      <c r="AG212">
        <v>4.4624999999999995</v>
      </c>
      <c r="AH212">
        <v>2</v>
      </c>
      <c r="AI212">
        <v>16688217</v>
      </c>
      <c r="AJ212">
        <v>228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 x14ac:dyDescent="0.2">
      <c r="A213">
        <f>ROW(Source!A120)</f>
        <v>120</v>
      </c>
      <c r="B213">
        <v>16688218</v>
      </c>
      <c r="C213">
        <v>16688213</v>
      </c>
      <c r="D213">
        <v>15167551</v>
      </c>
      <c r="E213">
        <v>1</v>
      </c>
      <c r="F213">
        <v>1</v>
      </c>
      <c r="G213">
        <v>1</v>
      </c>
      <c r="H213">
        <v>3</v>
      </c>
      <c r="I213" t="s">
        <v>557</v>
      </c>
      <c r="J213" t="s">
        <v>558</v>
      </c>
      <c r="K213" t="s">
        <v>559</v>
      </c>
      <c r="L213">
        <v>1301</v>
      </c>
      <c r="N213">
        <v>1003</v>
      </c>
      <c r="O213" t="s">
        <v>142</v>
      </c>
      <c r="P213" t="s">
        <v>142</v>
      </c>
      <c r="Q213">
        <v>1</v>
      </c>
      <c r="X213">
        <v>347</v>
      </c>
      <c r="Y213">
        <v>6.38</v>
      </c>
      <c r="Z213">
        <v>0</v>
      </c>
      <c r="AA213">
        <v>0</v>
      </c>
      <c r="AB213">
        <v>0</v>
      </c>
      <c r="AC213">
        <v>0</v>
      </c>
      <c r="AD213">
        <v>1</v>
      </c>
      <c r="AE213">
        <v>0</v>
      </c>
      <c r="AF213" t="s">
        <v>6</v>
      </c>
      <c r="AG213">
        <v>347</v>
      </c>
      <c r="AH213">
        <v>2</v>
      </c>
      <c r="AI213">
        <v>16688218</v>
      </c>
      <c r="AJ213">
        <v>229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 x14ac:dyDescent="0.2">
      <c r="A214">
        <f>ROW(Source!A120)</f>
        <v>120</v>
      </c>
      <c r="B214">
        <v>16688219</v>
      </c>
      <c r="C214">
        <v>16688213</v>
      </c>
      <c r="D214">
        <v>15167552</v>
      </c>
      <c r="E214">
        <v>1</v>
      </c>
      <c r="F214">
        <v>1</v>
      </c>
      <c r="G214">
        <v>1</v>
      </c>
      <c r="H214">
        <v>3</v>
      </c>
      <c r="I214" t="s">
        <v>560</v>
      </c>
      <c r="J214" t="s">
        <v>561</v>
      </c>
      <c r="K214" t="s">
        <v>562</v>
      </c>
      <c r="L214">
        <v>1301</v>
      </c>
      <c r="N214">
        <v>1003</v>
      </c>
      <c r="O214" t="s">
        <v>142</v>
      </c>
      <c r="P214" t="s">
        <v>142</v>
      </c>
      <c r="Q214">
        <v>1</v>
      </c>
      <c r="X214">
        <v>71</v>
      </c>
      <c r="Y214">
        <v>7.95</v>
      </c>
      <c r="Z214">
        <v>0</v>
      </c>
      <c r="AA214">
        <v>0</v>
      </c>
      <c r="AB214">
        <v>0</v>
      </c>
      <c r="AC214">
        <v>0</v>
      </c>
      <c r="AD214">
        <v>1</v>
      </c>
      <c r="AE214">
        <v>0</v>
      </c>
      <c r="AF214" t="s">
        <v>6</v>
      </c>
      <c r="AG214">
        <v>71</v>
      </c>
      <c r="AH214">
        <v>2</v>
      </c>
      <c r="AI214">
        <v>16688219</v>
      </c>
      <c r="AJ214">
        <v>230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 x14ac:dyDescent="0.2">
      <c r="A215">
        <f>ROW(Source!A120)</f>
        <v>120</v>
      </c>
      <c r="B215">
        <v>16688220</v>
      </c>
      <c r="C215">
        <v>16688213</v>
      </c>
      <c r="D215">
        <v>15167640</v>
      </c>
      <c r="E215">
        <v>1</v>
      </c>
      <c r="F215">
        <v>1</v>
      </c>
      <c r="G215">
        <v>1</v>
      </c>
      <c r="H215">
        <v>3</v>
      </c>
      <c r="I215" t="s">
        <v>563</v>
      </c>
      <c r="J215" t="s">
        <v>564</v>
      </c>
      <c r="K215" t="s">
        <v>565</v>
      </c>
      <c r="L215">
        <v>1302</v>
      </c>
      <c r="N215">
        <v>1003</v>
      </c>
      <c r="O215" t="s">
        <v>566</v>
      </c>
      <c r="P215" t="s">
        <v>566</v>
      </c>
      <c r="Q215">
        <v>10</v>
      </c>
      <c r="X215">
        <v>21.4</v>
      </c>
      <c r="Y215">
        <v>64.099999999999994</v>
      </c>
      <c r="Z215">
        <v>0</v>
      </c>
      <c r="AA215">
        <v>0</v>
      </c>
      <c r="AB215">
        <v>0</v>
      </c>
      <c r="AC215">
        <v>0</v>
      </c>
      <c r="AD215">
        <v>1</v>
      </c>
      <c r="AE215">
        <v>0</v>
      </c>
      <c r="AF215" t="s">
        <v>6</v>
      </c>
      <c r="AG215">
        <v>21.4</v>
      </c>
      <c r="AH215">
        <v>2</v>
      </c>
      <c r="AI215">
        <v>16688220</v>
      </c>
      <c r="AJ215">
        <v>231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 x14ac:dyDescent="0.2">
      <c r="A216">
        <f>ROW(Source!A120)</f>
        <v>120</v>
      </c>
      <c r="B216">
        <v>16688221</v>
      </c>
      <c r="C216">
        <v>16688213</v>
      </c>
      <c r="D216">
        <v>15170065</v>
      </c>
      <c r="E216">
        <v>1</v>
      </c>
      <c r="F216">
        <v>1</v>
      </c>
      <c r="G216">
        <v>1</v>
      </c>
      <c r="H216">
        <v>3</v>
      </c>
      <c r="I216" t="s">
        <v>567</v>
      </c>
      <c r="J216" t="s">
        <v>568</v>
      </c>
      <c r="K216" t="s">
        <v>569</v>
      </c>
      <c r="L216">
        <v>1358</v>
      </c>
      <c r="N216">
        <v>1010</v>
      </c>
      <c r="O216" t="s">
        <v>365</v>
      </c>
      <c r="P216" t="s">
        <v>365</v>
      </c>
      <c r="Q216">
        <v>10</v>
      </c>
      <c r="X216">
        <v>61.2</v>
      </c>
      <c r="Y216">
        <v>7.03</v>
      </c>
      <c r="Z216">
        <v>0</v>
      </c>
      <c r="AA216">
        <v>0</v>
      </c>
      <c r="AB216">
        <v>0</v>
      </c>
      <c r="AC216">
        <v>0</v>
      </c>
      <c r="AD216">
        <v>1</v>
      </c>
      <c r="AE216">
        <v>0</v>
      </c>
      <c r="AF216" t="s">
        <v>6</v>
      </c>
      <c r="AG216">
        <v>61.2</v>
      </c>
      <c r="AH216">
        <v>2</v>
      </c>
      <c r="AI216">
        <v>16688221</v>
      </c>
      <c r="AJ216">
        <v>232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</row>
    <row r="217" spans="1:44" x14ac:dyDescent="0.2">
      <c r="A217">
        <f>ROW(Source!A120)</f>
        <v>120</v>
      </c>
      <c r="B217">
        <v>16688222</v>
      </c>
      <c r="C217">
        <v>16688213</v>
      </c>
      <c r="D217">
        <v>15162466</v>
      </c>
      <c r="E217">
        <v>17</v>
      </c>
      <c r="F217">
        <v>1</v>
      </c>
      <c r="G217">
        <v>1</v>
      </c>
      <c r="H217">
        <v>3</v>
      </c>
      <c r="I217" t="s">
        <v>196</v>
      </c>
      <c r="J217" t="s">
        <v>6</v>
      </c>
      <c r="K217" t="s">
        <v>197</v>
      </c>
      <c r="L217">
        <v>1327</v>
      </c>
      <c r="N217">
        <v>1005</v>
      </c>
      <c r="O217" t="s">
        <v>150</v>
      </c>
      <c r="P217" t="s">
        <v>150</v>
      </c>
      <c r="Q217">
        <v>1</v>
      </c>
      <c r="X217">
        <v>100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 t="s">
        <v>6</v>
      </c>
      <c r="AG217">
        <v>100</v>
      </c>
      <c r="AH217">
        <v>2</v>
      </c>
      <c r="AI217">
        <v>16688222</v>
      </c>
      <c r="AJ217">
        <v>234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 x14ac:dyDescent="0.2">
      <c r="A218">
        <f>ROW(Source!A120)</f>
        <v>120</v>
      </c>
      <c r="B218">
        <v>16688223</v>
      </c>
      <c r="C218">
        <v>16688213</v>
      </c>
      <c r="D218">
        <v>15197780</v>
      </c>
      <c r="E218">
        <v>1</v>
      </c>
      <c r="F218">
        <v>1</v>
      </c>
      <c r="G218">
        <v>1</v>
      </c>
      <c r="H218">
        <v>3</v>
      </c>
      <c r="I218" t="s">
        <v>570</v>
      </c>
      <c r="J218" t="s">
        <v>571</v>
      </c>
      <c r="K218" t="s">
        <v>572</v>
      </c>
      <c r="L218">
        <v>1355</v>
      </c>
      <c r="N218">
        <v>1010</v>
      </c>
      <c r="O218" t="s">
        <v>573</v>
      </c>
      <c r="P218" t="s">
        <v>573</v>
      </c>
      <c r="Q218">
        <v>100</v>
      </c>
      <c r="X218">
        <v>8</v>
      </c>
      <c r="Y218">
        <v>50</v>
      </c>
      <c r="Z218">
        <v>0</v>
      </c>
      <c r="AA218">
        <v>0</v>
      </c>
      <c r="AB218">
        <v>0</v>
      </c>
      <c r="AC218">
        <v>0</v>
      </c>
      <c r="AD218">
        <v>1</v>
      </c>
      <c r="AE218">
        <v>0</v>
      </c>
      <c r="AF218" t="s">
        <v>6</v>
      </c>
      <c r="AG218">
        <v>8</v>
      </c>
      <c r="AH218">
        <v>2</v>
      </c>
      <c r="AI218">
        <v>16688223</v>
      </c>
      <c r="AJ218">
        <v>235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</row>
    <row r="219" spans="1:44" x14ac:dyDescent="0.2">
      <c r="A219">
        <f>ROW(Source!A120)</f>
        <v>120</v>
      </c>
      <c r="B219">
        <v>16688224</v>
      </c>
      <c r="C219">
        <v>16688213</v>
      </c>
      <c r="D219">
        <v>15204239</v>
      </c>
      <c r="E219">
        <v>1</v>
      </c>
      <c r="F219">
        <v>1</v>
      </c>
      <c r="G219">
        <v>1</v>
      </c>
      <c r="H219">
        <v>3</v>
      </c>
      <c r="I219" t="s">
        <v>574</v>
      </c>
      <c r="J219" t="s">
        <v>575</v>
      </c>
      <c r="K219" t="s">
        <v>576</v>
      </c>
      <c r="L219">
        <v>1354</v>
      </c>
      <c r="N219">
        <v>1010</v>
      </c>
      <c r="O219" t="s">
        <v>356</v>
      </c>
      <c r="P219" t="s">
        <v>356</v>
      </c>
      <c r="Q219">
        <v>1</v>
      </c>
      <c r="X219">
        <v>92</v>
      </c>
      <c r="Y219">
        <v>67</v>
      </c>
      <c r="Z219">
        <v>0</v>
      </c>
      <c r="AA219">
        <v>0</v>
      </c>
      <c r="AB219">
        <v>0</v>
      </c>
      <c r="AC219">
        <v>0</v>
      </c>
      <c r="AD219">
        <v>1</v>
      </c>
      <c r="AE219">
        <v>0</v>
      </c>
      <c r="AF219" t="s">
        <v>6</v>
      </c>
      <c r="AG219">
        <v>92</v>
      </c>
      <c r="AH219">
        <v>2</v>
      </c>
      <c r="AI219">
        <v>16688224</v>
      </c>
      <c r="AJ219">
        <v>236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</row>
    <row r="220" spans="1:44" x14ac:dyDescent="0.2">
      <c r="A220">
        <f>ROW(Source!A121)</f>
        <v>121</v>
      </c>
      <c r="B220">
        <v>16688214</v>
      </c>
      <c r="C220">
        <v>16688213</v>
      </c>
      <c r="D220">
        <v>15436014</v>
      </c>
      <c r="E220">
        <v>1</v>
      </c>
      <c r="F220">
        <v>1</v>
      </c>
      <c r="G220">
        <v>1</v>
      </c>
      <c r="H220">
        <v>1</v>
      </c>
      <c r="I220" t="s">
        <v>491</v>
      </c>
      <c r="J220" t="s">
        <v>6</v>
      </c>
      <c r="K220" t="s">
        <v>492</v>
      </c>
      <c r="L220">
        <v>1191</v>
      </c>
      <c r="N220">
        <v>1013</v>
      </c>
      <c r="O220" t="s">
        <v>466</v>
      </c>
      <c r="P220" t="s">
        <v>466</v>
      </c>
      <c r="Q220">
        <v>1</v>
      </c>
      <c r="X220">
        <v>187.55</v>
      </c>
      <c r="Y220">
        <v>0</v>
      </c>
      <c r="Z220">
        <v>0</v>
      </c>
      <c r="AA220">
        <v>0</v>
      </c>
      <c r="AB220">
        <v>8.74</v>
      </c>
      <c r="AC220">
        <v>0</v>
      </c>
      <c r="AD220">
        <v>1</v>
      </c>
      <c r="AE220">
        <v>1</v>
      </c>
      <c r="AF220" t="s">
        <v>69</v>
      </c>
      <c r="AG220">
        <v>215.6825</v>
      </c>
      <c r="AH220">
        <v>2</v>
      </c>
      <c r="AI220">
        <v>16688214</v>
      </c>
      <c r="AJ220">
        <v>237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 x14ac:dyDescent="0.2">
      <c r="A221">
        <f>ROW(Source!A121)</f>
        <v>121</v>
      </c>
      <c r="B221">
        <v>16688215</v>
      </c>
      <c r="C221">
        <v>16688213</v>
      </c>
      <c r="D221">
        <v>15430395</v>
      </c>
      <c r="E221">
        <v>1</v>
      </c>
      <c r="F221">
        <v>1</v>
      </c>
      <c r="G221">
        <v>1</v>
      </c>
      <c r="H221">
        <v>1</v>
      </c>
      <c r="I221" t="s">
        <v>467</v>
      </c>
      <c r="J221" t="s">
        <v>6</v>
      </c>
      <c r="K221" t="s">
        <v>468</v>
      </c>
      <c r="L221">
        <v>1191</v>
      </c>
      <c r="N221">
        <v>1013</v>
      </c>
      <c r="O221" t="s">
        <v>466</v>
      </c>
      <c r="P221" t="s">
        <v>466</v>
      </c>
      <c r="Q221">
        <v>1</v>
      </c>
      <c r="X221">
        <v>5.33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1</v>
      </c>
      <c r="AE221">
        <v>2</v>
      </c>
      <c r="AF221" t="s">
        <v>68</v>
      </c>
      <c r="AG221">
        <v>6.6624999999999996</v>
      </c>
      <c r="AH221">
        <v>2</v>
      </c>
      <c r="AI221">
        <v>16688215</v>
      </c>
      <c r="AJ221">
        <v>238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</row>
    <row r="222" spans="1:44" x14ac:dyDescent="0.2">
      <c r="A222">
        <f>ROW(Source!A121)</f>
        <v>121</v>
      </c>
      <c r="B222">
        <v>16688216</v>
      </c>
      <c r="C222">
        <v>16688213</v>
      </c>
      <c r="D222">
        <v>15247974</v>
      </c>
      <c r="E222">
        <v>1</v>
      </c>
      <c r="F222">
        <v>1</v>
      </c>
      <c r="G222">
        <v>1</v>
      </c>
      <c r="H222">
        <v>2</v>
      </c>
      <c r="I222" t="s">
        <v>469</v>
      </c>
      <c r="J222" t="s">
        <v>470</v>
      </c>
      <c r="K222" t="s">
        <v>471</v>
      </c>
      <c r="L222">
        <v>1368</v>
      </c>
      <c r="N222">
        <v>1011</v>
      </c>
      <c r="O222" t="s">
        <v>472</v>
      </c>
      <c r="P222" t="s">
        <v>472</v>
      </c>
      <c r="Q222">
        <v>1</v>
      </c>
      <c r="X222">
        <v>1.76</v>
      </c>
      <c r="Y222">
        <v>0</v>
      </c>
      <c r="Z222">
        <v>31.26</v>
      </c>
      <c r="AA222">
        <v>13.5</v>
      </c>
      <c r="AB222">
        <v>0</v>
      </c>
      <c r="AC222">
        <v>0</v>
      </c>
      <c r="AD222">
        <v>1</v>
      </c>
      <c r="AE222">
        <v>0</v>
      </c>
      <c r="AF222" t="s">
        <v>68</v>
      </c>
      <c r="AG222">
        <v>2.2000000000000002</v>
      </c>
      <c r="AH222">
        <v>2</v>
      </c>
      <c r="AI222">
        <v>16688216</v>
      </c>
      <c r="AJ222">
        <v>239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</row>
    <row r="223" spans="1:44" x14ac:dyDescent="0.2">
      <c r="A223">
        <f>ROW(Source!A121)</f>
        <v>121</v>
      </c>
      <c r="B223">
        <v>16688217</v>
      </c>
      <c r="C223">
        <v>16688213</v>
      </c>
      <c r="D223">
        <v>15249073</v>
      </c>
      <c r="E223">
        <v>1</v>
      </c>
      <c r="F223">
        <v>1</v>
      </c>
      <c r="G223">
        <v>1</v>
      </c>
      <c r="H223">
        <v>2</v>
      </c>
      <c r="I223" t="s">
        <v>482</v>
      </c>
      <c r="J223" t="s">
        <v>483</v>
      </c>
      <c r="K223" t="s">
        <v>484</v>
      </c>
      <c r="L223">
        <v>1368</v>
      </c>
      <c r="N223">
        <v>1011</v>
      </c>
      <c r="O223" t="s">
        <v>472</v>
      </c>
      <c r="P223" t="s">
        <v>472</v>
      </c>
      <c r="Q223">
        <v>1</v>
      </c>
      <c r="X223">
        <v>3.57</v>
      </c>
      <c r="Y223">
        <v>0</v>
      </c>
      <c r="Z223">
        <v>65.709999999999994</v>
      </c>
      <c r="AA223">
        <v>11.6</v>
      </c>
      <c r="AB223">
        <v>0</v>
      </c>
      <c r="AC223">
        <v>0</v>
      </c>
      <c r="AD223">
        <v>1</v>
      </c>
      <c r="AE223">
        <v>0</v>
      </c>
      <c r="AF223" t="s">
        <v>68</v>
      </c>
      <c r="AG223">
        <v>4.4624999999999995</v>
      </c>
      <c r="AH223">
        <v>2</v>
      </c>
      <c r="AI223">
        <v>16688217</v>
      </c>
      <c r="AJ223">
        <v>240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</row>
    <row r="224" spans="1:44" x14ac:dyDescent="0.2">
      <c r="A224">
        <f>ROW(Source!A121)</f>
        <v>121</v>
      </c>
      <c r="B224">
        <v>16688218</v>
      </c>
      <c r="C224">
        <v>16688213</v>
      </c>
      <c r="D224">
        <v>15167551</v>
      </c>
      <c r="E224">
        <v>1</v>
      </c>
      <c r="F224">
        <v>1</v>
      </c>
      <c r="G224">
        <v>1</v>
      </c>
      <c r="H224">
        <v>3</v>
      </c>
      <c r="I224" t="s">
        <v>557</v>
      </c>
      <c r="J224" t="s">
        <v>558</v>
      </c>
      <c r="K224" t="s">
        <v>559</v>
      </c>
      <c r="L224">
        <v>1301</v>
      </c>
      <c r="N224">
        <v>1003</v>
      </c>
      <c r="O224" t="s">
        <v>142</v>
      </c>
      <c r="P224" t="s">
        <v>142</v>
      </c>
      <c r="Q224">
        <v>1</v>
      </c>
      <c r="X224">
        <v>347</v>
      </c>
      <c r="Y224">
        <v>6.38</v>
      </c>
      <c r="Z224">
        <v>0</v>
      </c>
      <c r="AA224">
        <v>0</v>
      </c>
      <c r="AB224">
        <v>0</v>
      </c>
      <c r="AC224">
        <v>0</v>
      </c>
      <c r="AD224">
        <v>1</v>
      </c>
      <c r="AE224">
        <v>0</v>
      </c>
      <c r="AF224" t="s">
        <v>6</v>
      </c>
      <c r="AG224">
        <v>347</v>
      </c>
      <c r="AH224">
        <v>2</v>
      </c>
      <c r="AI224">
        <v>16688218</v>
      </c>
      <c r="AJ224">
        <v>241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</row>
    <row r="225" spans="1:44" x14ac:dyDescent="0.2">
      <c r="A225">
        <f>ROW(Source!A121)</f>
        <v>121</v>
      </c>
      <c r="B225">
        <v>16688219</v>
      </c>
      <c r="C225">
        <v>16688213</v>
      </c>
      <c r="D225">
        <v>15167552</v>
      </c>
      <c r="E225">
        <v>1</v>
      </c>
      <c r="F225">
        <v>1</v>
      </c>
      <c r="G225">
        <v>1</v>
      </c>
      <c r="H225">
        <v>3</v>
      </c>
      <c r="I225" t="s">
        <v>560</v>
      </c>
      <c r="J225" t="s">
        <v>561</v>
      </c>
      <c r="K225" t="s">
        <v>562</v>
      </c>
      <c r="L225">
        <v>1301</v>
      </c>
      <c r="N225">
        <v>1003</v>
      </c>
      <c r="O225" t="s">
        <v>142</v>
      </c>
      <c r="P225" t="s">
        <v>142</v>
      </c>
      <c r="Q225">
        <v>1</v>
      </c>
      <c r="X225">
        <v>71</v>
      </c>
      <c r="Y225">
        <v>7.95</v>
      </c>
      <c r="Z225">
        <v>0</v>
      </c>
      <c r="AA225">
        <v>0</v>
      </c>
      <c r="AB225">
        <v>0</v>
      </c>
      <c r="AC225">
        <v>0</v>
      </c>
      <c r="AD225">
        <v>1</v>
      </c>
      <c r="AE225">
        <v>0</v>
      </c>
      <c r="AF225" t="s">
        <v>6</v>
      </c>
      <c r="AG225">
        <v>71</v>
      </c>
      <c r="AH225">
        <v>2</v>
      </c>
      <c r="AI225">
        <v>16688219</v>
      </c>
      <c r="AJ225">
        <v>242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</row>
    <row r="226" spans="1:44" x14ac:dyDescent="0.2">
      <c r="A226">
        <f>ROW(Source!A121)</f>
        <v>121</v>
      </c>
      <c r="B226">
        <v>16688220</v>
      </c>
      <c r="C226">
        <v>16688213</v>
      </c>
      <c r="D226">
        <v>15167640</v>
      </c>
      <c r="E226">
        <v>1</v>
      </c>
      <c r="F226">
        <v>1</v>
      </c>
      <c r="G226">
        <v>1</v>
      </c>
      <c r="H226">
        <v>3</v>
      </c>
      <c r="I226" t="s">
        <v>563</v>
      </c>
      <c r="J226" t="s">
        <v>564</v>
      </c>
      <c r="K226" t="s">
        <v>565</v>
      </c>
      <c r="L226">
        <v>1302</v>
      </c>
      <c r="N226">
        <v>1003</v>
      </c>
      <c r="O226" t="s">
        <v>566</v>
      </c>
      <c r="P226" t="s">
        <v>566</v>
      </c>
      <c r="Q226">
        <v>10</v>
      </c>
      <c r="X226">
        <v>21.4</v>
      </c>
      <c r="Y226">
        <v>64.099999999999994</v>
      </c>
      <c r="Z226">
        <v>0</v>
      </c>
      <c r="AA226">
        <v>0</v>
      </c>
      <c r="AB226">
        <v>0</v>
      </c>
      <c r="AC226">
        <v>0</v>
      </c>
      <c r="AD226">
        <v>1</v>
      </c>
      <c r="AE226">
        <v>0</v>
      </c>
      <c r="AF226" t="s">
        <v>6</v>
      </c>
      <c r="AG226">
        <v>21.4</v>
      </c>
      <c r="AH226">
        <v>2</v>
      </c>
      <c r="AI226">
        <v>16688220</v>
      </c>
      <c r="AJ226">
        <v>243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</row>
    <row r="227" spans="1:44" x14ac:dyDescent="0.2">
      <c r="A227">
        <f>ROW(Source!A121)</f>
        <v>121</v>
      </c>
      <c r="B227">
        <v>16688221</v>
      </c>
      <c r="C227">
        <v>16688213</v>
      </c>
      <c r="D227">
        <v>15170065</v>
      </c>
      <c r="E227">
        <v>1</v>
      </c>
      <c r="F227">
        <v>1</v>
      </c>
      <c r="G227">
        <v>1</v>
      </c>
      <c r="H227">
        <v>3</v>
      </c>
      <c r="I227" t="s">
        <v>567</v>
      </c>
      <c r="J227" t="s">
        <v>568</v>
      </c>
      <c r="K227" t="s">
        <v>569</v>
      </c>
      <c r="L227">
        <v>1358</v>
      </c>
      <c r="N227">
        <v>1010</v>
      </c>
      <c r="O227" t="s">
        <v>365</v>
      </c>
      <c r="P227" t="s">
        <v>365</v>
      </c>
      <c r="Q227">
        <v>10</v>
      </c>
      <c r="X227">
        <v>61.2</v>
      </c>
      <c r="Y227">
        <v>7.03</v>
      </c>
      <c r="Z227">
        <v>0</v>
      </c>
      <c r="AA227">
        <v>0</v>
      </c>
      <c r="AB227">
        <v>0</v>
      </c>
      <c r="AC227">
        <v>0</v>
      </c>
      <c r="AD227">
        <v>1</v>
      </c>
      <c r="AE227">
        <v>0</v>
      </c>
      <c r="AF227" t="s">
        <v>6</v>
      </c>
      <c r="AG227">
        <v>61.2</v>
      </c>
      <c r="AH227">
        <v>2</v>
      </c>
      <c r="AI227">
        <v>16688221</v>
      </c>
      <c r="AJ227">
        <v>244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</row>
    <row r="228" spans="1:44" x14ac:dyDescent="0.2">
      <c r="A228">
        <f>ROW(Source!A121)</f>
        <v>121</v>
      </c>
      <c r="B228">
        <v>16688222</v>
      </c>
      <c r="C228">
        <v>16688213</v>
      </c>
      <c r="D228">
        <v>15162466</v>
      </c>
      <c r="E228">
        <v>17</v>
      </c>
      <c r="F228">
        <v>1</v>
      </c>
      <c r="G228">
        <v>1</v>
      </c>
      <c r="H228">
        <v>3</v>
      </c>
      <c r="I228" t="s">
        <v>196</v>
      </c>
      <c r="J228" t="s">
        <v>6</v>
      </c>
      <c r="K228" t="s">
        <v>197</v>
      </c>
      <c r="L228">
        <v>1327</v>
      </c>
      <c r="N228">
        <v>1005</v>
      </c>
      <c r="O228" t="s">
        <v>150</v>
      </c>
      <c r="P228" t="s">
        <v>150</v>
      </c>
      <c r="Q228">
        <v>1</v>
      </c>
      <c r="X228">
        <v>100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 t="s">
        <v>6</v>
      </c>
      <c r="AG228">
        <v>100</v>
      </c>
      <c r="AH228">
        <v>2</v>
      </c>
      <c r="AI228">
        <v>16688222</v>
      </c>
      <c r="AJ228">
        <v>246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</row>
    <row r="229" spans="1:44" x14ac:dyDescent="0.2">
      <c r="A229">
        <f>ROW(Source!A121)</f>
        <v>121</v>
      </c>
      <c r="B229">
        <v>16688223</v>
      </c>
      <c r="C229">
        <v>16688213</v>
      </c>
      <c r="D229">
        <v>15197780</v>
      </c>
      <c r="E229">
        <v>1</v>
      </c>
      <c r="F229">
        <v>1</v>
      </c>
      <c r="G229">
        <v>1</v>
      </c>
      <c r="H229">
        <v>3</v>
      </c>
      <c r="I229" t="s">
        <v>570</v>
      </c>
      <c r="J229" t="s">
        <v>571</v>
      </c>
      <c r="K229" t="s">
        <v>572</v>
      </c>
      <c r="L229">
        <v>1355</v>
      </c>
      <c r="N229">
        <v>1010</v>
      </c>
      <c r="O229" t="s">
        <v>573</v>
      </c>
      <c r="P229" t="s">
        <v>573</v>
      </c>
      <c r="Q229">
        <v>100</v>
      </c>
      <c r="X229">
        <v>8</v>
      </c>
      <c r="Y229">
        <v>50</v>
      </c>
      <c r="Z229">
        <v>0</v>
      </c>
      <c r="AA229">
        <v>0</v>
      </c>
      <c r="AB229">
        <v>0</v>
      </c>
      <c r="AC229">
        <v>0</v>
      </c>
      <c r="AD229">
        <v>1</v>
      </c>
      <c r="AE229">
        <v>0</v>
      </c>
      <c r="AF229" t="s">
        <v>6</v>
      </c>
      <c r="AG229">
        <v>8</v>
      </c>
      <c r="AH229">
        <v>2</v>
      </c>
      <c r="AI229">
        <v>16688223</v>
      </c>
      <c r="AJ229">
        <v>247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</row>
    <row r="230" spans="1:44" x14ac:dyDescent="0.2">
      <c r="A230">
        <f>ROW(Source!A121)</f>
        <v>121</v>
      </c>
      <c r="B230">
        <v>16688224</v>
      </c>
      <c r="C230">
        <v>16688213</v>
      </c>
      <c r="D230">
        <v>15204239</v>
      </c>
      <c r="E230">
        <v>1</v>
      </c>
      <c r="F230">
        <v>1</v>
      </c>
      <c r="G230">
        <v>1</v>
      </c>
      <c r="H230">
        <v>3</v>
      </c>
      <c r="I230" t="s">
        <v>574</v>
      </c>
      <c r="J230" t="s">
        <v>575</v>
      </c>
      <c r="K230" t="s">
        <v>576</v>
      </c>
      <c r="L230">
        <v>1354</v>
      </c>
      <c r="N230">
        <v>1010</v>
      </c>
      <c r="O230" t="s">
        <v>356</v>
      </c>
      <c r="P230" t="s">
        <v>356</v>
      </c>
      <c r="Q230">
        <v>1</v>
      </c>
      <c r="X230">
        <v>92</v>
      </c>
      <c r="Y230">
        <v>67</v>
      </c>
      <c r="Z230">
        <v>0</v>
      </c>
      <c r="AA230">
        <v>0</v>
      </c>
      <c r="AB230">
        <v>0</v>
      </c>
      <c r="AC230">
        <v>0</v>
      </c>
      <c r="AD230">
        <v>1</v>
      </c>
      <c r="AE230">
        <v>0</v>
      </c>
      <c r="AF230" t="s">
        <v>6</v>
      </c>
      <c r="AG230">
        <v>92</v>
      </c>
      <c r="AH230">
        <v>2</v>
      </c>
      <c r="AI230">
        <v>16688224</v>
      </c>
      <c r="AJ230">
        <v>248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</row>
    <row r="231" spans="1:44" x14ac:dyDescent="0.2">
      <c r="A231">
        <f>ROW(Source!A126)</f>
        <v>126</v>
      </c>
      <c r="B231">
        <v>16688229</v>
      </c>
      <c r="C231">
        <v>16688228</v>
      </c>
      <c r="D231">
        <v>15430767</v>
      </c>
      <c r="E231">
        <v>1</v>
      </c>
      <c r="F231">
        <v>1</v>
      </c>
      <c r="G231">
        <v>1</v>
      </c>
      <c r="H231">
        <v>1</v>
      </c>
      <c r="I231" t="s">
        <v>473</v>
      </c>
      <c r="J231" t="s">
        <v>6</v>
      </c>
      <c r="K231" t="s">
        <v>474</v>
      </c>
      <c r="L231">
        <v>1191</v>
      </c>
      <c r="N231">
        <v>1013</v>
      </c>
      <c r="O231" t="s">
        <v>466</v>
      </c>
      <c r="P231" t="s">
        <v>466</v>
      </c>
      <c r="Q231">
        <v>1</v>
      </c>
      <c r="X231">
        <v>21.19</v>
      </c>
      <c r="Y231">
        <v>0</v>
      </c>
      <c r="Z231">
        <v>0</v>
      </c>
      <c r="AA231">
        <v>0</v>
      </c>
      <c r="AB231">
        <v>8.5299999999999994</v>
      </c>
      <c r="AC231">
        <v>0</v>
      </c>
      <c r="AD231">
        <v>1</v>
      </c>
      <c r="AE231">
        <v>1</v>
      </c>
      <c r="AF231" t="s">
        <v>69</v>
      </c>
      <c r="AG231">
        <v>24.368500000000001</v>
      </c>
      <c r="AH231">
        <v>2</v>
      </c>
      <c r="AI231">
        <v>16688229</v>
      </c>
      <c r="AJ231">
        <v>249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</row>
    <row r="232" spans="1:44" x14ac:dyDescent="0.2">
      <c r="A232">
        <f>ROW(Source!A126)</f>
        <v>126</v>
      </c>
      <c r="B232">
        <v>16688230</v>
      </c>
      <c r="C232">
        <v>16688228</v>
      </c>
      <c r="D232">
        <v>15430395</v>
      </c>
      <c r="E232">
        <v>1</v>
      </c>
      <c r="F232">
        <v>1</v>
      </c>
      <c r="G232">
        <v>1</v>
      </c>
      <c r="H232">
        <v>1</v>
      </c>
      <c r="I232" t="s">
        <v>467</v>
      </c>
      <c r="J232" t="s">
        <v>6</v>
      </c>
      <c r="K232" t="s">
        <v>468</v>
      </c>
      <c r="L232">
        <v>1191</v>
      </c>
      <c r="N232">
        <v>1013</v>
      </c>
      <c r="O232" t="s">
        <v>466</v>
      </c>
      <c r="P232" t="s">
        <v>466</v>
      </c>
      <c r="Q232">
        <v>1</v>
      </c>
      <c r="X232">
        <v>0.19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1</v>
      </c>
      <c r="AE232">
        <v>2</v>
      </c>
      <c r="AF232" t="s">
        <v>68</v>
      </c>
      <c r="AG232">
        <v>0.23749999999999999</v>
      </c>
      <c r="AH232">
        <v>2</v>
      </c>
      <c r="AI232">
        <v>16688230</v>
      </c>
      <c r="AJ232">
        <v>250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</row>
    <row r="233" spans="1:44" x14ac:dyDescent="0.2">
      <c r="A233">
        <f>ROW(Source!A126)</f>
        <v>126</v>
      </c>
      <c r="B233">
        <v>16688231</v>
      </c>
      <c r="C233">
        <v>16688228</v>
      </c>
      <c r="D233">
        <v>15247974</v>
      </c>
      <c r="E233">
        <v>1</v>
      </c>
      <c r="F233">
        <v>1</v>
      </c>
      <c r="G233">
        <v>1</v>
      </c>
      <c r="H233">
        <v>2</v>
      </c>
      <c r="I233" t="s">
        <v>469</v>
      </c>
      <c r="J233" t="s">
        <v>470</v>
      </c>
      <c r="K233" t="s">
        <v>471</v>
      </c>
      <c r="L233">
        <v>1368</v>
      </c>
      <c r="N233">
        <v>1011</v>
      </c>
      <c r="O233" t="s">
        <v>472</v>
      </c>
      <c r="P233" t="s">
        <v>472</v>
      </c>
      <c r="Q233">
        <v>1</v>
      </c>
      <c r="X233">
        <v>0.04</v>
      </c>
      <c r="Y233">
        <v>0</v>
      </c>
      <c r="Z233">
        <v>31.26</v>
      </c>
      <c r="AA233">
        <v>13.5</v>
      </c>
      <c r="AB233">
        <v>0</v>
      </c>
      <c r="AC233">
        <v>0</v>
      </c>
      <c r="AD233">
        <v>1</v>
      </c>
      <c r="AE233">
        <v>0</v>
      </c>
      <c r="AF233" t="s">
        <v>68</v>
      </c>
      <c r="AG233">
        <v>0.05</v>
      </c>
      <c r="AH233">
        <v>2</v>
      </c>
      <c r="AI233">
        <v>16688231</v>
      </c>
      <c r="AJ233">
        <v>251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</row>
    <row r="234" spans="1:44" x14ac:dyDescent="0.2">
      <c r="A234">
        <f>ROW(Source!A126)</f>
        <v>126</v>
      </c>
      <c r="B234">
        <v>16688232</v>
      </c>
      <c r="C234">
        <v>16688228</v>
      </c>
      <c r="D234">
        <v>15249073</v>
      </c>
      <c r="E234">
        <v>1</v>
      </c>
      <c r="F234">
        <v>1</v>
      </c>
      <c r="G234">
        <v>1</v>
      </c>
      <c r="H234">
        <v>2</v>
      </c>
      <c r="I234" t="s">
        <v>482</v>
      </c>
      <c r="J234" t="s">
        <v>483</v>
      </c>
      <c r="K234" t="s">
        <v>484</v>
      </c>
      <c r="L234">
        <v>1368</v>
      </c>
      <c r="N234">
        <v>1011</v>
      </c>
      <c r="O234" t="s">
        <v>472</v>
      </c>
      <c r="P234" t="s">
        <v>472</v>
      </c>
      <c r="Q234">
        <v>1</v>
      </c>
      <c r="X234">
        <v>0.15</v>
      </c>
      <c r="Y234">
        <v>0</v>
      </c>
      <c r="Z234">
        <v>65.709999999999994</v>
      </c>
      <c r="AA234">
        <v>11.6</v>
      </c>
      <c r="AB234">
        <v>0</v>
      </c>
      <c r="AC234">
        <v>0</v>
      </c>
      <c r="AD234">
        <v>1</v>
      </c>
      <c r="AE234">
        <v>0</v>
      </c>
      <c r="AF234" t="s">
        <v>68</v>
      </c>
      <c r="AG234">
        <v>0.1875</v>
      </c>
      <c r="AH234">
        <v>2</v>
      </c>
      <c r="AI234">
        <v>16688232</v>
      </c>
      <c r="AJ234">
        <v>252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</row>
    <row r="235" spans="1:44" x14ac:dyDescent="0.2">
      <c r="A235">
        <f>ROW(Source!A126)</f>
        <v>126</v>
      </c>
      <c r="B235">
        <v>16688233</v>
      </c>
      <c r="C235">
        <v>16688228</v>
      </c>
      <c r="D235">
        <v>15162469</v>
      </c>
      <c r="E235">
        <v>17</v>
      </c>
      <c r="F235">
        <v>1</v>
      </c>
      <c r="G235">
        <v>1</v>
      </c>
      <c r="H235">
        <v>3</v>
      </c>
      <c r="I235" t="s">
        <v>656</v>
      </c>
      <c r="J235" t="s">
        <v>6</v>
      </c>
      <c r="K235" t="s">
        <v>657</v>
      </c>
      <c r="L235">
        <v>1301</v>
      </c>
      <c r="N235">
        <v>1003</v>
      </c>
      <c r="O235" t="s">
        <v>142</v>
      </c>
      <c r="P235" t="s">
        <v>142</v>
      </c>
      <c r="Q235">
        <v>1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1</v>
      </c>
      <c r="AD235">
        <v>0</v>
      </c>
      <c r="AE235">
        <v>0</v>
      </c>
      <c r="AF235" t="s">
        <v>6</v>
      </c>
      <c r="AG235">
        <v>0</v>
      </c>
      <c r="AH235">
        <v>3</v>
      </c>
      <c r="AI235">
        <v>-1</v>
      </c>
      <c r="AJ235" t="s">
        <v>6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</row>
    <row r="236" spans="1:44" x14ac:dyDescent="0.2">
      <c r="A236">
        <f>ROW(Source!A126)</f>
        <v>126</v>
      </c>
      <c r="B236">
        <v>16688234</v>
      </c>
      <c r="C236">
        <v>16688228</v>
      </c>
      <c r="D236">
        <v>15197780</v>
      </c>
      <c r="E236">
        <v>1</v>
      </c>
      <c r="F236">
        <v>1</v>
      </c>
      <c r="G236">
        <v>1</v>
      </c>
      <c r="H236">
        <v>3</v>
      </c>
      <c r="I236" t="s">
        <v>570</v>
      </c>
      <c r="J236" t="s">
        <v>571</v>
      </c>
      <c r="K236" t="s">
        <v>572</v>
      </c>
      <c r="L236">
        <v>1355</v>
      </c>
      <c r="N236">
        <v>1010</v>
      </c>
      <c r="O236" t="s">
        <v>573</v>
      </c>
      <c r="P236" t="s">
        <v>573</v>
      </c>
      <c r="Q236">
        <v>100</v>
      </c>
      <c r="X236">
        <v>4</v>
      </c>
      <c r="Y236">
        <v>50</v>
      </c>
      <c r="Z236">
        <v>0</v>
      </c>
      <c r="AA236">
        <v>0</v>
      </c>
      <c r="AB236">
        <v>0</v>
      </c>
      <c r="AC236">
        <v>0</v>
      </c>
      <c r="AD236">
        <v>1</v>
      </c>
      <c r="AE236">
        <v>0</v>
      </c>
      <c r="AF236" t="s">
        <v>6</v>
      </c>
      <c r="AG236">
        <v>4</v>
      </c>
      <c r="AH236">
        <v>2</v>
      </c>
      <c r="AI236">
        <v>16688234</v>
      </c>
      <c r="AJ236">
        <v>254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</row>
    <row r="237" spans="1:44" x14ac:dyDescent="0.2">
      <c r="A237">
        <f>ROW(Source!A126)</f>
        <v>126</v>
      </c>
      <c r="B237">
        <v>16688235</v>
      </c>
      <c r="C237">
        <v>16688228</v>
      </c>
      <c r="D237">
        <v>15204239</v>
      </c>
      <c r="E237">
        <v>1</v>
      </c>
      <c r="F237">
        <v>1</v>
      </c>
      <c r="G237">
        <v>1</v>
      </c>
      <c r="H237">
        <v>3</v>
      </c>
      <c r="I237" t="s">
        <v>574</v>
      </c>
      <c r="J237" t="s">
        <v>575</v>
      </c>
      <c r="K237" t="s">
        <v>576</v>
      </c>
      <c r="L237">
        <v>1354</v>
      </c>
      <c r="N237">
        <v>1010</v>
      </c>
      <c r="O237" t="s">
        <v>356</v>
      </c>
      <c r="P237" t="s">
        <v>356</v>
      </c>
      <c r="Q237">
        <v>1</v>
      </c>
      <c r="X237">
        <v>56.6</v>
      </c>
      <c r="Y237">
        <v>67</v>
      </c>
      <c r="Z237">
        <v>0</v>
      </c>
      <c r="AA237">
        <v>0</v>
      </c>
      <c r="AB237">
        <v>0</v>
      </c>
      <c r="AC237">
        <v>0</v>
      </c>
      <c r="AD237">
        <v>1</v>
      </c>
      <c r="AE237">
        <v>0</v>
      </c>
      <c r="AF237" t="s">
        <v>6</v>
      </c>
      <c r="AG237">
        <v>56.6</v>
      </c>
      <c r="AH237">
        <v>2</v>
      </c>
      <c r="AI237">
        <v>16688235</v>
      </c>
      <c r="AJ237">
        <v>255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</row>
    <row r="238" spans="1:44" x14ac:dyDescent="0.2">
      <c r="A238">
        <f>ROW(Source!A127)</f>
        <v>127</v>
      </c>
      <c r="B238">
        <v>16688229</v>
      </c>
      <c r="C238">
        <v>16688228</v>
      </c>
      <c r="D238">
        <v>15430767</v>
      </c>
      <c r="E238">
        <v>1</v>
      </c>
      <c r="F238">
        <v>1</v>
      </c>
      <c r="G238">
        <v>1</v>
      </c>
      <c r="H238">
        <v>1</v>
      </c>
      <c r="I238" t="s">
        <v>473</v>
      </c>
      <c r="J238" t="s">
        <v>6</v>
      </c>
      <c r="K238" t="s">
        <v>474</v>
      </c>
      <c r="L238">
        <v>1191</v>
      </c>
      <c r="N238">
        <v>1013</v>
      </c>
      <c r="O238" t="s">
        <v>466</v>
      </c>
      <c r="P238" t="s">
        <v>466</v>
      </c>
      <c r="Q238">
        <v>1</v>
      </c>
      <c r="X238">
        <v>21.19</v>
      </c>
      <c r="Y238">
        <v>0</v>
      </c>
      <c r="Z238">
        <v>0</v>
      </c>
      <c r="AA238">
        <v>0</v>
      </c>
      <c r="AB238">
        <v>8.5299999999999994</v>
      </c>
      <c r="AC238">
        <v>0</v>
      </c>
      <c r="AD238">
        <v>1</v>
      </c>
      <c r="AE238">
        <v>1</v>
      </c>
      <c r="AF238" t="s">
        <v>69</v>
      </c>
      <c r="AG238">
        <v>24.368500000000001</v>
      </c>
      <c r="AH238">
        <v>2</v>
      </c>
      <c r="AI238">
        <v>16688229</v>
      </c>
      <c r="AJ238">
        <v>256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</row>
    <row r="239" spans="1:44" x14ac:dyDescent="0.2">
      <c r="A239">
        <f>ROW(Source!A127)</f>
        <v>127</v>
      </c>
      <c r="B239">
        <v>16688230</v>
      </c>
      <c r="C239">
        <v>16688228</v>
      </c>
      <c r="D239">
        <v>15430395</v>
      </c>
      <c r="E239">
        <v>1</v>
      </c>
      <c r="F239">
        <v>1</v>
      </c>
      <c r="G239">
        <v>1</v>
      </c>
      <c r="H239">
        <v>1</v>
      </c>
      <c r="I239" t="s">
        <v>467</v>
      </c>
      <c r="J239" t="s">
        <v>6</v>
      </c>
      <c r="K239" t="s">
        <v>468</v>
      </c>
      <c r="L239">
        <v>1191</v>
      </c>
      <c r="N239">
        <v>1013</v>
      </c>
      <c r="O239" t="s">
        <v>466</v>
      </c>
      <c r="P239" t="s">
        <v>466</v>
      </c>
      <c r="Q239">
        <v>1</v>
      </c>
      <c r="X239">
        <v>0.19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1</v>
      </c>
      <c r="AE239">
        <v>2</v>
      </c>
      <c r="AF239" t="s">
        <v>68</v>
      </c>
      <c r="AG239">
        <v>0.23749999999999999</v>
      </c>
      <c r="AH239">
        <v>2</v>
      </c>
      <c r="AI239">
        <v>16688230</v>
      </c>
      <c r="AJ239">
        <v>257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</row>
    <row r="240" spans="1:44" x14ac:dyDescent="0.2">
      <c r="A240">
        <f>ROW(Source!A127)</f>
        <v>127</v>
      </c>
      <c r="B240">
        <v>16688231</v>
      </c>
      <c r="C240">
        <v>16688228</v>
      </c>
      <c r="D240">
        <v>15247974</v>
      </c>
      <c r="E240">
        <v>1</v>
      </c>
      <c r="F240">
        <v>1</v>
      </c>
      <c r="G240">
        <v>1</v>
      </c>
      <c r="H240">
        <v>2</v>
      </c>
      <c r="I240" t="s">
        <v>469</v>
      </c>
      <c r="J240" t="s">
        <v>470</v>
      </c>
      <c r="K240" t="s">
        <v>471</v>
      </c>
      <c r="L240">
        <v>1368</v>
      </c>
      <c r="N240">
        <v>1011</v>
      </c>
      <c r="O240" t="s">
        <v>472</v>
      </c>
      <c r="P240" t="s">
        <v>472</v>
      </c>
      <c r="Q240">
        <v>1</v>
      </c>
      <c r="X240">
        <v>0.04</v>
      </c>
      <c r="Y240">
        <v>0</v>
      </c>
      <c r="Z240">
        <v>31.26</v>
      </c>
      <c r="AA240">
        <v>13.5</v>
      </c>
      <c r="AB240">
        <v>0</v>
      </c>
      <c r="AC240">
        <v>0</v>
      </c>
      <c r="AD240">
        <v>1</v>
      </c>
      <c r="AE240">
        <v>0</v>
      </c>
      <c r="AF240" t="s">
        <v>68</v>
      </c>
      <c r="AG240">
        <v>0.05</v>
      </c>
      <c r="AH240">
        <v>2</v>
      </c>
      <c r="AI240">
        <v>16688231</v>
      </c>
      <c r="AJ240">
        <v>258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</row>
    <row r="241" spans="1:44" x14ac:dyDescent="0.2">
      <c r="A241">
        <f>ROW(Source!A127)</f>
        <v>127</v>
      </c>
      <c r="B241">
        <v>16688232</v>
      </c>
      <c r="C241">
        <v>16688228</v>
      </c>
      <c r="D241">
        <v>15249073</v>
      </c>
      <c r="E241">
        <v>1</v>
      </c>
      <c r="F241">
        <v>1</v>
      </c>
      <c r="G241">
        <v>1</v>
      </c>
      <c r="H241">
        <v>2</v>
      </c>
      <c r="I241" t="s">
        <v>482</v>
      </c>
      <c r="J241" t="s">
        <v>483</v>
      </c>
      <c r="K241" t="s">
        <v>484</v>
      </c>
      <c r="L241">
        <v>1368</v>
      </c>
      <c r="N241">
        <v>1011</v>
      </c>
      <c r="O241" t="s">
        <v>472</v>
      </c>
      <c r="P241" t="s">
        <v>472</v>
      </c>
      <c r="Q241">
        <v>1</v>
      </c>
      <c r="X241">
        <v>0.15</v>
      </c>
      <c r="Y241">
        <v>0</v>
      </c>
      <c r="Z241">
        <v>65.709999999999994</v>
      </c>
      <c r="AA241">
        <v>11.6</v>
      </c>
      <c r="AB241">
        <v>0</v>
      </c>
      <c r="AC241">
        <v>0</v>
      </c>
      <c r="AD241">
        <v>1</v>
      </c>
      <c r="AE241">
        <v>0</v>
      </c>
      <c r="AF241" t="s">
        <v>68</v>
      </c>
      <c r="AG241">
        <v>0.1875</v>
      </c>
      <c r="AH241">
        <v>2</v>
      </c>
      <c r="AI241">
        <v>16688232</v>
      </c>
      <c r="AJ241">
        <v>259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</row>
    <row r="242" spans="1:44" x14ac:dyDescent="0.2">
      <c r="A242">
        <f>ROW(Source!A127)</f>
        <v>127</v>
      </c>
      <c r="B242">
        <v>16688233</v>
      </c>
      <c r="C242">
        <v>16688228</v>
      </c>
      <c r="D242">
        <v>15162469</v>
      </c>
      <c r="E242">
        <v>17</v>
      </c>
      <c r="F242">
        <v>1</v>
      </c>
      <c r="G242">
        <v>1</v>
      </c>
      <c r="H242">
        <v>3</v>
      </c>
      <c r="I242" t="s">
        <v>656</v>
      </c>
      <c r="J242" t="s">
        <v>6</v>
      </c>
      <c r="K242" t="s">
        <v>657</v>
      </c>
      <c r="L242">
        <v>1301</v>
      </c>
      <c r="N242">
        <v>1003</v>
      </c>
      <c r="O242" t="s">
        <v>142</v>
      </c>
      <c r="P242" t="s">
        <v>142</v>
      </c>
      <c r="Q242">
        <v>1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1</v>
      </c>
      <c r="AD242">
        <v>0</v>
      </c>
      <c r="AE242">
        <v>0</v>
      </c>
      <c r="AF242" t="s">
        <v>6</v>
      </c>
      <c r="AG242">
        <v>0</v>
      </c>
      <c r="AH242">
        <v>3</v>
      </c>
      <c r="AI242">
        <v>-1</v>
      </c>
      <c r="AJ242" t="s">
        <v>6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</row>
    <row r="243" spans="1:44" x14ac:dyDescent="0.2">
      <c r="A243">
        <f>ROW(Source!A127)</f>
        <v>127</v>
      </c>
      <c r="B243">
        <v>16688234</v>
      </c>
      <c r="C243">
        <v>16688228</v>
      </c>
      <c r="D243">
        <v>15197780</v>
      </c>
      <c r="E243">
        <v>1</v>
      </c>
      <c r="F243">
        <v>1</v>
      </c>
      <c r="G243">
        <v>1</v>
      </c>
      <c r="H243">
        <v>3</v>
      </c>
      <c r="I243" t="s">
        <v>570</v>
      </c>
      <c r="J243" t="s">
        <v>571</v>
      </c>
      <c r="K243" t="s">
        <v>572</v>
      </c>
      <c r="L243">
        <v>1355</v>
      </c>
      <c r="N243">
        <v>1010</v>
      </c>
      <c r="O243" t="s">
        <v>573</v>
      </c>
      <c r="P243" t="s">
        <v>573</v>
      </c>
      <c r="Q243">
        <v>100</v>
      </c>
      <c r="X243">
        <v>4</v>
      </c>
      <c r="Y243">
        <v>50</v>
      </c>
      <c r="Z243">
        <v>0</v>
      </c>
      <c r="AA243">
        <v>0</v>
      </c>
      <c r="AB243">
        <v>0</v>
      </c>
      <c r="AC243">
        <v>0</v>
      </c>
      <c r="AD243">
        <v>1</v>
      </c>
      <c r="AE243">
        <v>0</v>
      </c>
      <c r="AF243" t="s">
        <v>6</v>
      </c>
      <c r="AG243">
        <v>4</v>
      </c>
      <c r="AH243">
        <v>2</v>
      </c>
      <c r="AI243">
        <v>16688234</v>
      </c>
      <c r="AJ243">
        <v>261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</row>
    <row r="244" spans="1:44" x14ac:dyDescent="0.2">
      <c r="A244">
        <f>ROW(Source!A127)</f>
        <v>127</v>
      </c>
      <c r="B244">
        <v>16688235</v>
      </c>
      <c r="C244">
        <v>16688228</v>
      </c>
      <c r="D244">
        <v>15204239</v>
      </c>
      <c r="E244">
        <v>1</v>
      </c>
      <c r="F244">
        <v>1</v>
      </c>
      <c r="G244">
        <v>1</v>
      </c>
      <c r="H244">
        <v>3</v>
      </c>
      <c r="I244" t="s">
        <v>574</v>
      </c>
      <c r="J244" t="s">
        <v>575</v>
      </c>
      <c r="K244" t="s">
        <v>576</v>
      </c>
      <c r="L244">
        <v>1354</v>
      </c>
      <c r="N244">
        <v>1010</v>
      </c>
      <c r="O244" t="s">
        <v>356</v>
      </c>
      <c r="P244" t="s">
        <v>356</v>
      </c>
      <c r="Q244">
        <v>1</v>
      </c>
      <c r="X244">
        <v>56.6</v>
      </c>
      <c r="Y244">
        <v>67</v>
      </c>
      <c r="Z244">
        <v>0</v>
      </c>
      <c r="AA244">
        <v>0</v>
      </c>
      <c r="AB244">
        <v>0</v>
      </c>
      <c r="AC244">
        <v>0</v>
      </c>
      <c r="AD244">
        <v>1</v>
      </c>
      <c r="AE244">
        <v>0</v>
      </c>
      <c r="AF244" t="s">
        <v>6</v>
      </c>
      <c r="AG244">
        <v>56.6</v>
      </c>
      <c r="AH244">
        <v>2</v>
      </c>
      <c r="AI244">
        <v>16688235</v>
      </c>
      <c r="AJ244">
        <v>262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</row>
    <row r="245" spans="1:44" x14ac:dyDescent="0.2">
      <c r="A245">
        <f>ROW(Source!A130)</f>
        <v>130</v>
      </c>
      <c r="B245">
        <v>16688240</v>
      </c>
      <c r="C245">
        <v>16688239</v>
      </c>
      <c r="D245">
        <v>15430767</v>
      </c>
      <c r="E245">
        <v>1</v>
      </c>
      <c r="F245">
        <v>1</v>
      </c>
      <c r="G245">
        <v>1</v>
      </c>
      <c r="H245">
        <v>1</v>
      </c>
      <c r="I245" t="s">
        <v>473</v>
      </c>
      <c r="J245" t="s">
        <v>6</v>
      </c>
      <c r="K245" t="s">
        <v>474</v>
      </c>
      <c r="L245">
        <v>1191</v>
      </c>
      <c r="N245">
        <v>1013</v>
      </c>
      <c r="O245" t="s">
        <v>466</v>
      </c>
      <c r="P245" t="s">
        <v>466</v>
      </c>
      <c r="Q245">
        <v>1</v>
      </c>
      <c r="X245">
        <v>112.75</v>
      </c>
      <c r="Y245">
        <v>0</v>
      </c>
      <c r="Z245">
        <v>0</v>
      </c>
      <c r="AA245">
        <v>0</v>
      </c>
      <c r="AB245">
        <v>8.5299999999999994</v>
      </c>
      <c r="AC245">
        <v>0</v>
      </c>
      <c r="AD245">
        <v>1</v>
      </c>
      <c r="AE245">
        <v>1</v>
      </c>
      <c r="AF245" t="s">
        <v>69</v>
      </c>
      <c r="AG245">
        <v>129.66249999999999</v>
      </c>
      <c r="AH245">
        <v>2</v>
      </c>
      <c r="AI245">
        <v>16688240</v>
      </c>
      <c r="AJ245">
        <v>263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</row>
    <row r="246" spans="1:44" x14ac:dyDescent="0.2">
      <c r="A246">
        <f>ROW(Source!A130)</f>
        <v>130</v>
      </c>
      <c r="B246">
        <v>16688241</v>
      </c>
      <c r="C246">
        <v>16688239</v>
      </c>
      <c r="D246">
        <v>15430395</v>
      </c>
      <c r="E246">
        <v>1</v>
      </c>
      <c r="F246">
        <v>1</v>
      </c>
      <c r="G246">
        <v>1</v>
      </c>
      <c r="H246">
        <v>1</v>
      </c>
      <c r="I246" t="s">
        <v>467</v>
      </c>
      <c r="J246" t="s">
        <v>6</v>
      </c>
      <c r="K246" t="s">
        <v>468</v>
      </c>
      <c r="L246">
        <v>1191</v>
      </c>
      <c r="N246">
        <v>1013</v>
      </c>
      <c r="O246" t="s">
        <v>466</v>
      </c>
      <c r="P246" t="s">
        <v>466</v>
      </c>
      <c r="Q246">
        <v>1</v>
      </c>
      <c r="X246">
        <v>0.27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1</v>
      </c>
      <c r="AE246">
        <v>2</v>
      </c>
      <c r="AF246" t="s">
        <v>68</v>
      </c>
      <c r="AG246">
        <v>0.33750000000000002</v>
      </c>
      <c r="AH246">
        <v>2</v>
      </c>
      <c r="AI246">
        <v>16688241</v>
      </c>
      <c r="AJ246">
        <v>264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</row>
    <row r="247" spans="1:44" x14ac:dyDescent="0.2">
      <c r="A247">
        <f>ROW(Source!A130)</f>
        <v>130</v>
      </c>
      <c r="B247">
        <v>16688242</v>
      </c>
      <c r="C247">
        <v>16688239</v>
      </c>
      <c r="D247">
        <v>15247578</v>
      </c>
      <c r="E247">
        <v>1</v>
      </c>
      <c r="F247">
        <v>1</v>
      </c>
      <c r="G247">
        <v>1</v>
      </c>
      <c r="H247">
        <v>2</v>
      </c>
      <c r="I247" t="s">
        <v>577</v>
      </c>
      <c r="J247" t="s">
        <v>578</v>
      </c>
      <c r="K247" t="s">
        <v>579</v>
      </c>
      <c r="L247">
        <v>1368</v>
      </c>
      <c r="N247">
        <v>1011</v>
      </c>
      <c r="O247" t="s">
        <v>472</v>
      </c>
      <c r="P247" t="s">
        <v>472</v>
      </c>
      <c r="Q247">
        <v>1</v>
      </c>
      <c r="X247">
        <v>0.2</v>
      </c>
      <c r="Y247">
        <v>0</v>
      </c>
      <c r="Z247">
        <v>86.4</v>
      </c>
      <c r="AA247">
        <v>13.5</v>
      </c>
      <c r="AB247">
        <v>0</v>
      </c>
      <c r="AC247">
        <v>0</v>
      </c>
      <c r="AD247">
        <v>1</v>
      </c>
      <c r="AE247">
        <v>0</v>
      </c>
      <c r="AF247" t="s">
        <v>68</v>
      </c>
      <c r="AG247">
        <v>0.25</v>
      </c>
      <c r="AH247">
        <v>2</v>
      </c>
      <c r="AI247">
        <v>16688242</v>
      </c>
      <c r="AJ247">
        <v>265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</row>
    <row r="248" spans="1:44" x14ac:dyDescent="0.2">
      <c r="A248">
        <f>ROW(Source!A130)</f>
        <v>130</v>
      </c>
      <c r="B248">
        <v>16688243</v>
      </c>
      <c r="C248">
        <v>16688239</v>
      </c>
      <c r="D248">
        <v>15249073</v>
      </c>
      <c r="E248">
        <v>1</v>
      </c>
      <c r="F248">
        <v>1</v>
      </c>
      <c r="G248">
        <v>1</v>
      </c>
      <c r="H248">
        <v>2</v>
      </c>
      <c r="I248" t="s">
        <v>482</v>
      </c>
      <c r="J248" t="s">
        <v>483</v>
      </c>
      <c r="K248" t="s">
        <v>484</v>
      </c>
      <c r="L248">
        <v>1368</v>
      </c>
      <c r="N248">
        <v>1011</v>
      </c>
      <c r="O248" t="s">
        <v>472</v>
      </c>
      <c r="P248" t="s">
        <v>472</v>
      </c>
      <c r="Q248">
        <v>1</v>
      </c>
      <c r="X248">
        <v>7.0000000000000007E-2</v>
      </c>
      <c r="Y248">
        <v>0</v>
      </c>
      <c r="Z248">
        <v>65.709999999999994</v>
      </c>
      <c r="AA248">
        <v>11.6</v>
      </c>
      <c r="AB248">
        <v>0</v>
      </c>
      <c r="AC248">
        <v>0</v>
      </c>
      <c r="AD248">
        <v>1</v>
      </c>
      <c r="AE248">
        <v>0</v>
      </c>
      <c r="AF248" t="s">
        <v>68</v>
      </c>
      <c r="AG248">
        <v>8.7500000000000008E-2</v>
      </c>
      <c r="AH248">
        <v>2</v>
      </c>
      <c r="AI248">
        <v>16688243</v>
      </c>
      <c r="AJ248">
        <v>266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</row>
    <row r="249" spans="1:44" x14ac:dyDescent="0.2">
      <c r="A249">
        <f>ROW(Source!A130)</f>
        <v>130</v>
      </c>
      <c r="B249">
        <v>16688244</v>
      </c>
      <c r="C249">
        <v>16688239</v>
      </c>
      <c r="D249">
        <v>15170059</v>
      </c>
      <c r="E249">
        <v>1</v>
      </c>
      <c r="F249">
        <v>1</v>
      </c>
      <c r="G249">
        <v>1</v>
      </c>
      <c r="H249">
        <v>3</v>
      </c>
      <c r="I249" t="s">
        <v>580</v>
      </c>
      <c r="J249" t="s">
        <v>581</v>
      </c>
      <c r="K249" t="s">
        <v>582</v>
      </c>
      <c r="L249">
        <v>1348</v>
      </c>
      <c r="N249">
        <v>1009</v>
      </c>
      <c r="O249" t="s">
        <v>46</v>
      </c>
      <c r="P249" t="s">
        <v>46</v>
      </c>
      <c r="Q249">
        <v>1000</v>
      </c>
      <c r="X249">
        <v>4.0000000000000001E-3</v>
      </c>
      <c r="Y249">
        <v>8475</v>
      </c>
      <c r="Z249">
        <v>0</v>
      </c>
      <c r="AA249">
        <v>0</v>
      </c>
      <c r="AB249">
        <v>0</v>
      </c>
      <c r="AC249">
        <v>0</v>
      </c>
      <c r="AD249">
        <v>1</v>
      </c>
      <c r="AE249">
        <v>0</v>
      </c>
      <c r="AF249" t="s">
        <v>6</v>
      </c>
      <c r="AG249">
        <v>4.0000000000000001E-3</v>
      </c>
      <c r="AH249">
        <v>2</v>
      </c>
      <c r="AI249">
        <v>16688244</v>
      </c>
      <c r="AJ249">
        <v>267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</row>
    <row r="250" spans="1:44" x14ac:dyDescent="0.2">
      <c r="A250">
        <f>ROW(Source!A130)</f>
        <v>130</v>
      </c>
      <c r="B250">
        <v>16688245</v>
      </c>
      <c r="C250">
        <v>16688239</v>
      </c>
      <c r="D250">
        <v>15191140</v>
      </c>
      <c r="E250">
        <v>1</v>
      </c>
      <c r="F250">
        <v>1</v>
      </c>
      <c r="G250">
        <v>1</v>
      </c>
      <c r="H250">
        <v>3</v>
      </c>
      <c r="I250" t="s">
        <v>583</v>
      </c>
      <c r="J250" t="s">
        <v>584</v>
      </c>
      <c r="K250" t="s">
        <v>585</v>
      </c>
      <c r="L250">
        <v>1348</v>
      </c>
      <c r="N250">
        <v>1009</v>
      </c>
      <c r="O250" t="s">
        <v>46</v>
      </c>
      <c r="P250" t="s">
        <v>46</v>
      </c>
      <c r="Q250">
        <v>1000</v>
      </c>
      <c r="X250">
        <v>1.2E-2</v>
      </c>
      <c r="Y250">
        <v>8190</v>
      </c>
      <c r="Z250">
        <v>0</v>
      </c>
      <c r="AA250">
        <v>0</v>
      </c>
      <c r="AB250">
        <v>0</v>
      </c>
      <c r="AC250">
        <v>0</v>
      </c>
      <c r="AD250">
        <v>1</v>
      </c>
      <c r="AE250">
        <v>0</v>
      </c>
      <c r="AF250" t="s">
        <v>6</v>
      </c>
      <c r="AG250">
        <v>1.2E-2</v>
      </c>
      <c r="AH250">
        <v>2</v>
      </c>
      <c r="AI250">
        <v>16688245</v>
      </c>
      <c r="AJ250">
        <v>268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</row>
    <row r="251" spans="1:44" x14ac:dyDescent="0.2">
      <c r="A251">
        <f>ROW(Source!A130)</f>
        <v>130</v>
      </c>
      <c r="B251">
        <v>16688246</v>
      </c>
      <c r="C251">
        <v>16688239</v>
      </c>
      <c r="D251">
        <v>15191387</v>
      </c>
      <c r="E251">
        <v>1</v>
      </c>
      <c r="F251">
        <v>1</v>
      </c>
      <c r="G251">
        <v>1</v>
      </c>
      <c r="H251">
        <v>3</v>
      </c>
      <c r="I251" t="s">
        <v>586</v>
      </c>
      <c r="J251" t="s">
        <v>587</v>
      </c>
      <c r="K251" t="s">
        <v>588</v>
      </c>
      <c r="L251">
        <v>1348</v>
      </c>
      <c r="N251">
        <v>1009</v>
      </c>
      <c r="O251" t="s">
        <v>46</v>
      </c>
      <c r="P251" t="s">
        <v>46</v>
      </c>
      <c r="Q251">
        <v>1000</v>
      </c>
      <c r="X251">
        <v>0.78200000000000003</v>
      </c>
      <c r="Y251">
        <v>11200</v>
      </c>
      <c r="Z251">
        <v>0</v>
      </c>
      <c r="AA251">
        <v>0</v>
      </c>
      <c r="AB251">
        <v>0</v>
      </c>
      <c r="AC251">
        <v>0</v>
      </c>
      <c r="AD251">
        <v>1</v>
      </c>
      <c r="AE251">
        <v>0</v>
      </c>
      <c r="AF251" t="s">
        <v>6</v>
      </c>
      <c r="AG251">
        <v>0.78200000000000003</v>
      </c>
      <c r="AH251">
        <v>2</v>
      </c>
      <c r="AI251">
        <v>16688246</v>
      </c>
      <c r="AJ251">
        <v>269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</row>
    <row r="252" spans="1:44" x14ac:dyDescent="0.2">
      <c r="A252">
        <f>ROW(Source!A131)</f>
        <v>131</v>
      </c>
      <c r="B252">
        <v>16688240</v>
      </c>
      <c r="C252">
        <v>16688239</v>
      </c>
      <c r="D252">
        <v>15430767</v>
      </c>
      <c r="E252">
        <v>1</v>
      </c>
      <c r="F252">
        <v>1</v>
      </c>
      <c r="G252">
        <v>1</v>
      </c>
      <c r="H252">
        <v>1</v>
      </c>
      <c r="I252" t="s">
        <v>473</v>
      </c>
      <c r="J252" t="s">
        <v>6</v>
      </c>
      <c r="K252" t="s">
        <v>474</v>
      </c>
      <c r="L252">
        <v>1191</v>
      </c>
      <c r="N252">
        <v>1013</v>
      </c>
      <c r="O252" t="s">
        <v>466</v>
      </c>
      <c r="P252" t="s">
        <v>466</v>
      </c>
      <c r="Q252">
        <v>1</v>
      </c>
      <c r="X252">
        <v>112.75</v>
      </c>
      <c r="Y252">
        <v>0</v>
      </c>
      <c r="Z252">
        <v>0</v>
      </c>
      <c r="AA252">
        <v>0</v>
      </c>
      <c r="AB252">
        <v>8.5299999999999994</v>
      </c>
      <c r="AC252">
        <v>0</v>
      </c>
      <c r="AD252">
        <v>1</v>
      </c>
      <c r="AE252">
        <v>1</v>
      </c>
      <c r="AF252" t="s">
        <v>69</v>
      </c>
      <c r="AG252">
        <v>129.66249999999999</v>
      </c>
      <c r="AH252">
        <v>2</v>
      </c>
      <c r="AI252">
        <v>16688240</v>
      </c>
      <c r="AJ252">
        <v>270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</row>
    <row r="253" spans="1:44" x14ac:dyDescent="0.2">
      <c r="A253">
        <f>ROW(Source!A131)</f>
        <v>131</v>
      </c>
      <c r="B253">
        <v>16688241</v>
      </c>
      <c r="C253">
        <v>16688239</v>
      </c>
      <c r="D253">
        <v>15430395</v>
      </c>
      <c r="E253">
        <v>1</v>
      </c>
      <c r="F253">
        <v>1</v>
      </c>
      <c r="G253">
        <v>1</v>
      </c>
      <c r="H253">
        <v>1</v>
      </c>
      <c r="I253" t="s">
        <v>467</v>
      </c>
      <c r="J253" t="s">
        <v>6</v>
      </c>
      <c r="K253" t="s">
        <v>468</v>
      </c>
      <c r="L253">
        <v>1191</v>
      </c>
      <c r="N253">
        <v>1013</v>
      </c>
      <c r="O253" t="s">
        <v>466</v>
      </c>
      <c r="P253" t="s">
        <v>466</v>
      </c>
      <c r="Q253">
        <v>1</v>
      </c>
      <c r="X253">
        <v>0.27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1</v>
      </c>
      <c r="AE253">
        <v>2</v>
      </c>
      <c r="AF253" t="s">
        <v>68</v>
      </c>
      <c r="AG253">
        <v>0.33750000000000002</v>
      </c>
      <c r="AH253">
        <v>2</v>
      </c>
      <c r="AI253">
        <v>16688241</v>
      </c>
      <c r="AJ253">
        <v>271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</row>
    <row r="254" spans="1:44" x14ac:dyDescent="0.2">
      <c r="A254">
        <f>ROW(Source!A131)</f>
        <v>131</v>
      </c>
      <c r="B254">
        <v>16688242</v>
      </c>
      <c r="C254">
        <v>16688239</v>
      </c>
      <c r="D254">
        <v>15247578</v>
      </c>
      <c r="E254">
        <v>1</v>
      </c>
      <c r="F254">
        <v>1</v>
      </c>
      <c r="G254">
        <v>1</v>
      </c>
      <c r="H254">
        <v>2</v>
      </c>
      <c r="I254" t="s">
        <v>577</v>
      </c>
      <c r="J254" t="s">
        <v>578</v>
      </c>
      <c r="K254" t="s">
        <v>579</v>
      </c>
      <c r="L254">
        <v>1368</v>
      </c>
      <c r="N254">
        <v>1011</v>
      </c>
      <c r="O254" t="s">
        <v>472</v>
      </c>
      <c r="P254" t="s">
        <v>472</v>
      </c>
      <c r="Q254">
        <v>1</v>
      </c>
      <c r="X254">
        <v>0.2</v>
      </c>
      <c r="Y254">
        <v>0</v>
      </c>
      <c r="Z254">
        <v>86.4</v>
      </c>
      <c r="AA254">
        <v>13.5</v>
      </c>
      <c r="AB254">
        <v>0</v>
      </c>
      <c r="AC254">
        <v>0</v>
      </c>
      <c r="AD254">
        <v>1</v>
      </c>
      <c r="AE254">
        <v>0</v>
      </c>
      <c r="AF254" t="s">
        <v>68</v>
      </c>
      <c r="AG254">
        <v>0.25</v>
      </c>
      <c r="AH254">
        <v>2</v>
      </c>
      <c r="AI254">
        <v>16688242</v>
      </c>
      <c r="AJ254">
        <v>272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</row>
    <row r="255" spans="1:44" x14ac:dyDescent="0.2">
      <c r="A255">
        <f>ROW(Source!A131)</f>
        <v>131</v>
      </c>
      <c r="B255">
        <v>16688243</v>
      </c>
      <c r="C255">
        <v>16688239</v>
      </c>
      <c r="D255">
        <v>15249073</v>
      </c>
      <c r="E255">
        <v>1</v>
      </c>
      <c r="F255">
        <v>1</v>
      </c>
      <c r="G255">
        <v>1</v>
      </c>
      <c r="H255">
        <v>2</v>
      </c>
      <c r="I255" t="s">
        <v>482</v>
      </c>
      <c r="J255" t="s">
        <v>483</v>
      </c>
      <c r="K255" t="s">
        <v>484</v>
      </c>
      <c r="L255">
        <v>1368</v>
      </c>
      <c r="N255">
        <v>1011</v>
      </c>
      <c r="O255" t="s">
        <v>472</v>
      </c>
      <c r="P255" t="s">
        <v>472</v>
      </c>
      <c r="Q255">
        <v>1</v>
      </c>
      <c r="X255">
        <v>7.0000000000000007E-2</v>
      </c>
      <c r="Y255">
        <v>0</v>
      </c>
      <c r="Z255">
        <v>65.709999999999994</v>
      </c>
      <c r="AA255">
        <v>11.6</v>
      </c>
      <c r="AB255">
        <v>0</v>
      </c>
      <c r="AC255">
        <v>0</v>
      </c>
      <c r="AD255">
        <v>1</v>
      </c>
      <c r="AE255">
        <v>0</v>
      </c>
      <c r="AF255" t="s">
        <v>68</v>
      </c>
      <c r="AG255">
        <v>8.7500000000000008E-2</v>
      </c>
      <c r="AH255">
        <v>2</v>
      </c>
      <c r="AI255">
        <v>16688243</v>
      </c>
      <c r="AJ255">
        <v>273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</row>
    <row r="256" spans="1:44" x14ac:dyDescent="0.2">
      <c r="A256">
        <f>ROW(Source!A131)</f>
        <v>131</v>
      </c>
      <c r="B256">
        <v>16688244</v>
      </c>
      <c r="C256">
        <v>16688239</v>
      </c>
      <c r="D256">
        <v>15170059</v>
      </c>
      <c r="E256">
        <v>1</v>
      </c>
      <c r="F256">
        <v>1</v>
      </c>
      <c r="G256">
        <v>1</v>
      </c>
      <c r="H256">
        <v>3</v>
      </c>
      <c r="I256" t="s">
        <v>580</v>
      </c>
      <c r="J256" t="s">
        <v>581</v>
      </c>
      <c r="K256" t="s">
        <v>582</v>
      </c>
      <c r="L256">
        <v>1348</v>
      </c>
      <c r="N256">
        <v>1009</v>
      </c>
      <c r="O256" t="s">
        <v>46</v>
      </c>
      <c r="P256" t="s">
        <v>46</v>
      </c>
      <c r="Q256">
        <v>1000</v>
      </c>
      <c r="X256">
        <v>4.0000000000000001E-3</v>
      </c>
      <c r="Y256">
        <v>8475</v>
      </c>
      <c r="Z256">
        <v>0</v>
      </c>
      <c r="AA256">
        <v>0</v>
      </c>
      <c r="AB256">
        <v>0</v>
      </c>
      <c r="AC256">
        <v>0</v>
      </c>
      <c r="AD256">
        <v>1</v>
      </c>
      <c r="AE256">
        <v>0</v>
      </c>
      <c r="AF256" t="s">
        <v>6</v>
      </c>
      <c r="AG256">
        <v>4.0000000000000001E-3</v>
      </c>
      <c r="AH256">
        <v>2</v>
      </c>
      <c r="AI256">
        <v>16688244</v>
      </c>
      <c r="AJ256">
        <v>274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</row>
    <row r="257" spans="1:44" x14ac:dyDescent="0.2">
      <c r="A257">
        <f>ROW(Source!A131)</f>
        <v>131</v>
      </c>
      <c r="B257">
        <v>16688245</v>
      </c>
      <c r="C257">
        <v>16688239</v>
      </c>
      <c r="D257">
        <v>15191140</v>
      </c>
      <c r="E257">
        <v>1</v>
      </c>
      <c r="F257">
        <v>1</v>
      </c>
      <c r="G257">
        <v>1</v>
      </c>
      <c r="H257">
        <v>3</v>
      </c>
      <c r="I257" t="s">
        <v>583</v>
      </c>
      <c r="J257" t="s">
        <v>584</v>
      </c>
      <c r="K257" t="s">
        <v>585</v>
      </c>
      <c r="L257">
        <v>1348</v>
      </c>
      <c r="N257">
        <v>1009</v>
      </c>
      <c r="O257" t="s">
        <v>46</v>
      </c>
      <c r="P257" t="s">
        <v>46</v>
      </c>
      <c r="Q257">
        <v>1000</v>
      </c>
      <c r="X257">
        <v>1.2E-2</v>
      </c>
      <c r="Y257">
        <v>8190</v>
      </c>
      <c r="Z257">
        <v>0</v>
      </c>
      <c r="AA257">
        <v>0</v>
      </c>
      <c r="AB257">
        <v>0</v>
      </c>
      <c r="AC257">
        <v>0</v>
      </c>
      <c r="AD257">
        <v>1</v>
      </c>
      <c r="AE257">
        <v>0</v>
      </c>
      <c r="AF257" t="s">
        <v>6</v>
      </c>
      <c r="AG257">
        <v>1.2E-2</v>
      </c>
      <c r="AH257">
        <v>2</v>
      </c>
      <c r="AI257">
        <v>16688245</v>
      </c>
      <c r="AJ257">
        <v>275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</row>
    <row r="258" spans="1:44" x14ac:dyDescent="0.2">
      <c r="A258">
        <f>ROW(Source!A131)</f>
        <v>131</v>
      </c>
      <c r="B258">
        <v>16688246</v>
      </c>
      <c r="C258">
        <v>16688239</v>
      </c>
      <c r="D258">
        <v>15191387</v>
      </c>
      <c r="E258">
        <v>1</v>
      </c>
      <c r="F258">
        <v>1</v>
      </c>
      <c r="G258">
        <v>1</v>
      </c>
      <c r="H258">
        <v>3</v>
      </c>
      <c r="I258" t="s">
        <v>586</v>
      </c>
      <c r="J258" t="s">
        <v>587</v>
      </c>
      <c r="K258" t="s">
        <v>588</v>
      </c>
      <c r="L258">
        <v>1348</v>
      </c>
      <c r="N258">
        <v>1009</v>
      </c>
      <c r="O258" t="s">
        <v>46</v>
      </c>
      <c r="P258" t="s">
        <v>46</v>
      </c>
      <c r="Q258">
        <v>1000</v>
      </c>
      <c r="X258">
        <v>0.78200000000000003</v>
      </c>
      <c r="Y258">
        <v>11200</v>
      </c>
      <c r="Z258">
        <v>0</v>
      </c>
      <c r="AA258">
        <v>0</v>
      </c>
      <c r="AB258">
        <v>0</v>
      </c>
      <c r="AC258">
        <v>0</v>
      </c>
      <c r="AD258">
        <v>1</v>
      </c>
      <c r="AE258">
        <v>0</v>
      </c>
      <c r="AF258" t="s">
        <v>6</v>
      </c>
      <c r="AG258">
        <v>0.78200000000000003</v>
      </c>
      <c r="AH258">
        <v>2</v>
      </c>
      <c r="AI258">
        <v>16688246</v>
      </c>
      <c r="AJ258">
        <v>276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</row>
    <row r="259" spans="1:44" x14ac:dyDescent="0.2">
      <c r="A259">
        <f>ROW(Source!A132)</f>
        <v>132</v>
      </c>
      <c r="B259">
        <v>16688248</v>
      </c>
      <c r="C259">
        <v>16688247</v>
      </c>
      <c r="D259">
        <v>15438286</v>
      </c>
      <c r="E259">
        <v>1</v>
      </c>
      <c r="F259">
        <v>1</v>
      </c>
      <c r="G259">
        <v>1</v>
      </c>
      <c r="H259">
        <v>1</v>
      </c>
      <c r="I259" t="s">
        <v>589</v>
      </c>
      <c r="J259" t="s">
        <v>6</v>
      </c>
      <c r="K259" t="s">
        <v>590</v>
      </c>
      <c r="L259">
        <v>1191</v>
      </c>
      <c r="N259">
        <v>1013</v>
      </c>
      <c r="O259" t="s">
        <v>466</v>
      </c>
      <c r="P259" t="s">
        <v>466</v>
      </c>
      <c r="Q259">
        <v>1</v>
      </c>
      <c r="X259">
        <v>166.47</v>
      </c>
      <c r="Y259">
        <v>0</v>
      </c>
      <c r="Z259">
        <v>0</v>
      </c>
      <c r="AA259">
        <v>0</v>
      </c>
      <c r="AB259">
        <v>9.18</v>
      </c>
      <c r="AC259">
        <v>0</v>
      </c>
      <c r="AD259">
        <v>1</v>
      </c>
      <c r="AE259">
        <v>1</v>
      </c>
      <c r="AF259" t="s">
        <v>69</v>
      </c>
      <c r="AG259">
        <v>191.44049999999999</v>
      </c>
      <c r="AH259">
        <v>2</v>
      </c>
      <c r="AI259">
        <v>16688248</v>
      </c>
      <c r="AJ259">
        <v>277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</row>
    <row r="260" spans="1:44" x14ac:dyDescent="0.2">
      <c r="A260">
        <f>ROW(Source!A132)</f>
        <v>132</v>
      </c>
      <c r="B260">
        <v>16688249</v>
      </c>
      <c r="C260">
        <v>16688247</v>
      </c>
      <c r="D260">
        <v>15430395</v>
      </c>
      <c r="E260">
        <v>1</v>
      </c>
      <c r="F260">
        <v>1</v>
      </c>
      <c r="G260">
        <v>1</v>
      </c>
      <c r="H260">
        <v>1</v>
      </c>
      <c r="I260" t="s">
        <v>467</v>
      </c>
      <c r="J260" t="s">
        <v>6</v>
      </c>
      <c r="K260" t="s">
        <v>468</v>
      </c>
      <c r="L260">
        <v>1191</v>
      </c>
      <c r="N260">
        <v>1013</v>
      </c>
      <c r="O260" t="s">
        <v>466</v>
      </c>
      <c r="P260" t="s">
        <v>466</v>
      </c>
      <c r="Q260">
        <v>1</v>
      </c>
      <c r="X260">
        <v>0.57999999999999996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1</v>
      </c>
      <c r="AE260">
        <v>2</v>
      </c>
      <c r="AF260" t="s">
        <v>68</v>
      </c>
      <c r="AG260">
        <v>0.72499999999999998</v>
      </c>
      <c r="AH260">
        <v>2</v>
      </c>
      <c r="AI260">
        <v>16688249</v>
      </c>
      <c r="AJ260">
        <v>278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</row>
    <row r="261" spans="1:44" x14ac:dyDescent="0.2">
      <c r="A261">
        <f>ROW(Source!A132)</f>
        <v>132</v>
      </c>
      <c r="B261">
        <v>16688250</v>
      </c>
      <c r="C261">
        <v>16688247</v>
      </c>
      <c r="D261">
        <v>15247974</v>
      </c>
      <c r="E261">
        <v>1</v>
      </c>
      <c r="F261">
        <v>1</v>
      </c>
      <c r="G261">
        <v>1</v>
      </c>
      <c r="H261">
        <v>2</v>
      </c>
      <c r="I261" t="s">
        <v>469</v>
      </c>
      <c r="J261" t="s">
        <v>470</v>
      </c>
      <c r="K261" t="s">
        <v>471</v>
      </c>
      <c r="L261">
        <v>1368</v>
      </c>
      <c r="N261">
        <v>1011</v>
      </c>
      <c r="O261" t="s">
        <v>472</v>
      </c>
      <c r="P261" t="s">
        <v>472</v>
      </c>
      <c r="Q261">
        <v>1</v>
      </c>
      <c r="X261">
        <v>0.08</v>
      </c>
      <c r="Y261">
        <v>0</v>
      </c>
      <c r="Z261">
        <v>31.26</v>
      </c>
      <c r="AA261">
        <v>13.5</v>
      </c>
      <c r="AB261">
        <v>0</v>
      </c>
      <c r="AC261">
        <v>0</v>
      </c>
      <c r="AD261">
        <v>1</v>
      </c>
      <c r="AE261">
        <v>0</v>
      </c>
      <c r="AF261" t="s">
        <v>68</v>
      </c>
      <c r="AG261">
        <v>0.1</v>
      </c>
      <c r="AH261">
        <v>2</v>
      </c>
      <c r="AI261">
        <v>16688250</v>
      </c>
      <c r="AJ261">
        <v>279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</row>
    <row r="262" spans="1:44" x14ac:dyDescent="0.2">
      <c r="A262">
        <f>ROW(Source!A132)</f>
        <v>132</v>
      </c>
      <c r="B262">
        <v>16688251</v>
      </c>
      <c r="C262">
        <v>16688247</v>
      </c>
      <c r="D262">
        <v>15249073</v>
      </c>
      <c r="E262">
        <v>1</v>
      </c>
      <c r="F262">
        <v>1</v>
      </c>
      <c r="G262">
        <v>1</v>
      </c>
      <c r="H262">
        <v>2</v>
      </c>
      <c r="I262" t="s">
        <v>482</v>
      </c>
      <c r="J262" t="s">
        <v>483</v>
      </c>
      <c r="K262" t="s">
        <v>484</v>
      </c>
      <c r="L262">
        <v>1368</v>
      </c>
      <c r="N262">
        <v>1011</v>
      </c>
      <c r="O262" t="s">
        <v>472</v>
      </c>
      <c r="P262" t="s">
        <v>472</v>
      </c>
      <c r="Q262">
        <v>1</v>
      </c>
      <c r="X262">
        <v>0.5</v>
      </c>
      <c r="Y262">
        <v>0</v>
      </c>
      <c r="Z262">
        <v>65.709999999999994</v>
      </c>
      <c r="AA262">
        <v>11.6</v>
      </c>
      <c r="AB262">
        <v>0</v>
      </c>
      <c r="AC262">
        <v>0</v>
      </c>
      <c r="AD262">
        <v>1</v>
      </c>
      <c r="AE262">
        <v>0</v>
      </c>
      <c r="AF262" t="s">
        <v>68</v>
      </c>
      <c r="AG262">
        <v>0.625</v>
      </c>
      <c r="AH262">
        <v>2</v>
      </c>
      <c r="AI262">
        <v>16688251</v>
      </c>
      <c r="AJ262">
        <v>280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</row>
    <row r="263" spans="1:44" x14ac:dyDescent="0.2">
      <c r="A263">
        <f>ROW(Source!A132)</f>
        <v>132</v>
      </c>
      <c r="B263">
        <v>16688252</v>
      </c>
      <c r="C263">
        <v>16688247</v>
      </c>
      <c r="D263">
        <v>15162999</v>
      </c>
      <c r="E263">
        <v>17</v>
      </c>
      <c r="F263">
        <v>1</v>
      </c>
      <c r="G263">
        <v>1</v>
      </c>
      <c r="H263">
        <v>3</v>
      </c>
      <c r="I263" t="s">
        <v>221</v>
      </c>
      <c r="J263" t="s">
        <v>6</v>
      </c>
      <c r="K263" t="s">
        <v>222</v>
      </c>
      <c r="L263">
        <v>1327</v>
      </c>
      <c r="N263">
        <v>1005</v>
      </c>
      <c r="O263" t="s">
        <v>150</v>
      </c>
      <c r="P263" t="s">
        <v>150</v>
      </c>
      <c r="Q263">
        <v>1</v>
      </c>
      <c r="X263">
        <v>105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 t="s">
        <v>6</v>
      </c>
      <c r="AG263">
        <v>105</v>
      </c>
      <c r="AH263">
        <v>2</v>
      </c>
      <c r="AI263">
        <v>16688252</v>
      </c>
      <c r="AJ263">
        <v>281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</row>
    <row r="264" spans="1:44" x14ac:dyDescent="0.2">
      <c r="A264">
        <f>ROW(Source!A132)</f>
        <v>132</v>
      </c>
      <c r="B264">
        <v>16688253</v>
      </c>
      <c r="C264">
        <v>16688247</v>
      </c>
      <c r="D264">
        <v>15171018</v>
      </c>
      <c r="E264">
        <v>1</v>
      </c>
      <c r="F264">
        <v>1</v>
      </c>
      <c r="G264">
        <v>1</v>
      </c>
      <c r="H264">
        <v>3</v>
      </c>
      <c r="I264" t="s">
        <v>493</v>
      </c>
      <c r="J264" t="s">
        <v>494</v>
      </c>
      <c r="K264" t="s">
        <v>495</v>
      </c>
      <c r="L264">
        <v>1346</v>
      </c>
      <c r="N264">
        <v>1009</v>
      </c>
      <c r="O264" t="s">
        <v>51</v>
      </c>
      <c r="P264" t="s">
        <v>51</v>
      </c>
      <c r="Q264">
        <v>1</v>
      </c>
      <c r="X264">
        <v>0.2</v>
      </c>
      <c r="Y264">
        <v>1.82</v>
      </c>
      <c r="Z264">
        <v>0</v>
      </c>
      <c r="AA264">
        <v>0</v>
      </c>
      <c r="AB264">
        <v>0</v>
      </c>
      <c r="AC264">
        <v>0</v>
      </c>
      <c r="AD264">
        <v>1</v>
      </c>
      <c r="AE264">
        <v>0</v>
      </c>
      <c r="AF264" t="s">
        <v>6</v>
      </c>
      <c r="AG264">
        <v>0.2</v>
      </c>
      <c r="AH264">
        <v>2</v>
      </c>
      <c r="AI264">
        <v>16688253</v>
      </c>
      <c r="AJ264">
        <v>282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</row>
    <row r="265" spans="1:44" x14ac:dyDescent="0.2">
      <c r="A265">
        <f>ROW(Source!A132)</f>
        <v>132</v>
      </c>
      <c r="B265">
        <v>16688254</v>
      </c>
      <c r="C265">
        <v>16688247</v>
      </c>
      <c r="D265">
        <v>15162932</v>
      </c>
      <c r="E265">
        <v>17</v>
      </c>
      <c r="F265">
        <v>1</v>
      </c>
      <c r="G265">
        <v>1</v>
      </c>
      <c r="H265">
        <v>3</v>
      </c>
      <c r="I265" t="s">
        <v>228</v>
      </c>
      <c r="J265" t="s">
        <v>6</v>
      </c>
      <c r="K265" t="s">
        <v>229</v>
      </c>
      <c r="L265">
        <v>1346</v>
      </c>
      <c r="N265">
        <v>1009</v>
      </c>
      <c r="O265" t="s">
        <v>51</v>
      </c>
      <c r="P265" t="s">
        <v>51</v>
      </c>
      <c r="Q265">
        <v>1</v>
      </c>
      <c r="X265">
        <v>30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 t="s">
        <v>6</v>
      </c>
      <c r="AG265">
        <v>30</v>
      </c>
      <c r="AH265">
        <v>2</v>
      </c>
      <c r="AI265">
        <v>16688254</v>
      </c>
      <c r="AJ265">
        <v>285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</row>
    <row r="266" spans="1:44" x14ac:dyDescent="0.2">
      <c r="A266">
        <f>ROW(Source!A132)</f>
        <v>132</v>
      </c>
      <c r="B266">
        <v>16688255</v>
      </c>
      <c r="C266">
        <v>16688247</v>
      </c>
      <c r="D266">
        <v>15162572</v>
      </c>
      <c r="E266">
        <v>17</v>
      </c>
      <c r="F266">
        <v>1</v>
      </c>
      <c r="G266">
        <v>1</v>
      </c>
      <c r="H266">
        <v>3</v>
      </c>
      <c r="I266" t="s">
        <v>159</v>
      </c>
      <c r="J266" t="s">
        <v>6</v>
      </c>
      <c r="K266" t="s">
        <v>160</v>
      </c>
      <c r="L266">
        <v>1348</v>
      </c>
      <c r="N266">
        <v>1009</v>
      </c>
      <c r="O266" t="s">
        <v>46</v>
      </c>
      <c r="P266" t="s">
        <v>46</v>
      </c>
      <c r="Q266">
        <v>1000</v>
      </c>
      <c r="X266">
        <v>8.8999999999999999E-3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 t="s">
        <v>6</v>
      </c>
      <c r="AG266">
        <v>8.8999999999999999E-3</v>
      </c>
      <c r="AH266">
        <v>2</v>
      </c>
      <c r="AI266">
        <v>16688255</v>
      </c>
      <c r="AJ266">
        <v>287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</row>
    <row r="267" spans="1:44" x14ac:dyDescent="0.2">
      <c r="A267">
        <f>ROW(Source!A133)</f>
        <v>133</v>
      </c>
      <c r="B267">
        <v>16688248</v>
      </c>
      <c r="C267">
        <v>16688247</v>
      </c>
      <c r="D267">
        <v>15438286</v>
      </c>
      <c r="E267">
        <v>1</v>
      </c>
      <c r="F267">
        <v>1</v>
      </c>
      <c r="G267">
        <v>1</v>
      </c>
      <c r="H267">
        <v>1</v>
      </c>
      <c r="I267" t="s">
        <v>589</v>
      </c>
      <c r="J267" t="s">
        <v>6</v>
      </c>
      <c r="K267" t="s">
        <v>590</v>
      </c>
      <c r="L267">
        <v>1191</v>
      </c>
      <c r="N267">
        <v>1013</v>
      </c>
      <c r="O267" t="s">
        <v>466</v>
      </c>
      <c r="P267" t="s">
        <v>466</v>
      </c>
      <c r="Q267">
        <v>1</v>
      </c>
      <c r="X267">
        <v>166.47</v>
      </c>
      <c r="Y267">
        <v>0</v>
      </c>
      <c r="Z267">
        <v>0</v>
      </c>
      <c r="AA267">
        <v>0</v>
      </c>
      <c r="AB267">
        <v>9.18</v>
      </c>
      <c r="AC267">
        <v>0</v>
      </c>
      <c r="AD267">
        <v>1</v>
      </c>
      <c r="AE267">
        <v>1</v>
      </c>
      <c r="AF267" t="s">
        <v>69</v>
      </c>
      <c r="AG267">
        <v>191.44049999999999</v>
      </c>
      <c r="AH267">
        <v>2</v>
      </c>
      <c r="AI267">
        <v>16688248</v>
      </c>
      <c r="AJ267">
        <v>288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</row>
    <row r="268" spans="1:44" x14ac:dyDescent="0.2">
      <c r="A268">
        <f>ROW(Source!A133)</f>
        <v>133</v>
      </c>
      <c r="B268">
        <v>16688249</v>
      </c>
      <c r="C268">
        <v>16688247</v>
      </c>
      <c r="D268">
        <v>15430395</v>
      </c>
      <c r="E268">
        <v>1</v>
      </c>
      <c r="F268">
        <v>1</v>
      </c>
      <c r="G268">
        <v>1</v>
      </c>
      <c r="H268">
        <v>1</v>
      </c>
      <c r="I268" t="s">
        <v>467</v>
      </c>
      <c r="J268" t="s">
        <v>6</v>
      </c>
      <c r="K268" t="s">
        <v>468</v>
      </c>
      <c r="L268">
        <v>1191</v>
      </c>
      <c r="N268">
        <v>1013</v>
      </c>
      <c r="O268" t="s">
        <v>466</v>
      </c>
      <c r="P268" t="s">
        <v>466</v>
      </c>
      <c r="Q268">
        <v>1</v>
      </c>
      <c r="X268">
        <v>0.57999999999999996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1</v>
      </c>
      <c r="AE268">
        <v>2</v>
      </c>
      <c r="AF268" t="s">
        <v>68</v>
      </c>
      <c r="AG268">
        <v>0.72499999999999998</v>
      </c>
      <c r="AH268">
        <v>2</v>
      </c>
      <c r="AI268">
        <v>16688249</v>
      </c>
      <c r="AJ268">
        <v>289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</row>
    <row r="269" spans="1:44" x14ac:dyDescent="0.2">
      <c r="A269">
        <f>ROW(Source!A133)</f>
        <v>133</v>
      </c>
      <c r="B269">
        <v>16688250</v>
      </c>
      <c r="C269">
        <v>16688247</v>
      </c>
      <c r="D269">
        <v>15247974</v>
      </c>
      <c r="E269">
        <v>1</v>
      </c>
      <c r="F269">
        <v>1</v>
      </c>
      <c r="G269">
        <v>1</v>
      </c>
      <c r="H269">
        <v>2</v>
      </c>
      <c r="I269" t="s">
        <v>469</v>
      </c>
      <c r="J269" t="s">
        <v>470</v>
      </c>
      <c r="K269" t="s">
        <v>471</v>
      </c>
      <c r="L269">
        <v>1368</v>
      </c>
      <c r="N269">
        <v>1011</v>
      </c>
      <c r="O269" t="s">
        <v>472</v>
      </c>
      <c r="P269" t="s">
        <v>472</v>
      </c>
      <c r="Q269">
        <v>1</v>
      </c>
      <c r="X269">
        <v>0.08</v>
      </c>
      <c r="Y269">
        <v>0</v>
      </c>
      <c r="Z269">
        <v>31.26</v>
      </c>
      <c r="AA269">
        <v>13.5</v>
      </c>
      <c r="AB269">
        <v>0</v>
      </c>
      <c r="AC269">
        <v>0</v>
      </c>
      <c r="AD269">
        <v>1</v>
      </c>
      <c r="AE269">
        <v>0</v>
      </c>
      <c r="AF269" t="s">
        <v>68</v>
      </c>
      <c r="AG269">
        <v>0.1</v>
      </c>
      <c r="AH269">
        <v>2</v>
      </c>
      <c r="AI269">
        <v>16688250</v>
      </c>
      <c r="AJ269">
        <v>290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</row>
    <row r="270" spans="1:44" x14ac:dyDescent="0.2">
      <c r="A270">
        <f>ROW(Source!A133)</f>
        <v>133</v>
      </c>
      <c r="B270">
        <v>16688251</v>
      </c>
      <c r="C270">
        <v>16688247</v>
      </c>
      <c r="D270">
        <v>15249073</v>
      </c>
      <c r="E270">
        <v>1</v>
      </c>
      <c r="F270">
        <v>1</v>
      </c>
      <c r="G270">
        <v>1</v>
      </c>
      <c r="H270">
        <v>2</v>
      </c>
      <c r="I270" t="s">
        <v>482</v>
      </c>
      <c r="J270" t="s">
        <v>483</v>
      </c>
      <c r="K270" t="s">
        <v>484</v>
      </c>
      <c r="L270">
        <v>1368</v>
      </c>
      <c r="N270">
        <v>1011</v>
      </c>
      <c r="O270" t="s">
        <v>472</v>
      </c>
      <c r="P270" t="s">
        <v>472</v>
      </c>
      <c r="Q270">
        <v>1</v>
      </c>
      <c r="X270">
        <v>0.5</v>
      </c>
      <c r="Y270">
        <v>0</v>
      </c>
      <c r="Z270">
        <v>65.709999999999994</v>
      </c>
      <c r="AA270">
        <v>11.6</v>
      </c>
      <c r="AB270">
        <v>0</v>
      </c>
      <c r="AC270">
        <v>0</v>
      </c>
      <c r="AD270">
        <v>1</v>
      </c>
      <c r="AE270">
        <v>0</v>
      </c>
      <c r="AF270" t="s">
        <v>68</v>
      </c>
      <c r="AG270">
        <v>0.625</v>
      </c>
      <c r="AH270">
        <v>2</v>
      </c>
      <c r="AI270">
        <v>16688251</v>
      </c>
      <c r="AJ270">
        <v>291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</row>
    <row r="271" spans="1:44" x14ac:dyDescent="0.2">
      <c r="A271">
        <f>ROW(Source!A133)</f>
        <v>133</v>
      </c>
      <c r="B271">
        <v>16688252</v>
      </c>
      <c r="C271">
        <v>16688247</v>
      </c>
      <c r="D271">
        <v>15162999</v>
      </c>
      <c r="E271">
        <v>17</v>
      </c>
      <c r="F271">
        <v>1</v>
      </c>
      <c r="G271">
        <v>1</v>
      </c>
      <c r="H271">
        <v>3</v>
      </c>
      <c r="I271" t="s">
        <v>221</v>
      </c>
      <c r="J271" t="s">
        <v>6</v>
      </c>
      <c r="K271" t="s">
        <v>222</v>
      </c>
      <c r="L271">
        <v>1327</v>
      </c>
      <c r="N271">
        <v>1005</v>
      </c>
      <c r="O271" t="s">
        <v>150</v>
      </c>
      <c r="P271" t="s">
        <v>150</v>
      </c>
      <c r="Q271">
        <v>1</v>
      </c>
      <c r="X271">
        <v>105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 t="s">
        <v>6</v>
      </c>
      <c r="AG271">
        <v>105</v>
      </c>
      <c r="AH271">
        <v>2</v>
      </c>
      <c r="AI271">
        <v>16688252</v>
      </c>
      <c r="AJ271">
        <v>292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</row>
    <row r="272" spans="1:44" x14ac:dyDescent="0.2">
      <c r="A272">
        <f>ROW(Source!A133)</f>
        <v>133</v>
      </c>
      <c r="B272">
        <v>16688253</v>
      </c>
      <c r="C272">
        <v>16688247</v>
      </c>
      <c r="D272">
        <v>15171018</v>
      </c>
      <c r="E272">
        <v>1</v>
      </c>
      <c r="F272">
        <v>1</v>
      </c>
      <c r="G272">
        <v>1</v>
      </c>
      <c r="H272">
        <v>3</v>
      </c>
      <c r="I272" t="s">
        <v>493</v>
      </c>
      <c r="J272" t="s">
        <v>494</v>
      </c>
      <c r="K272" t="s">
        <v>495</v>
      </c>
      <c r="L272">
        <v>1346</v>
      </c>
      <c r="N272">
        <v>1009</v>
      </c>
      <c r="O272" t="s">
        <v>51</v>
      </c>
      <c r="P272" t="s">
        <v>51</v>
      </c>
      <c r="Q272">
        <v>1</v>
      </c>
      <c r="X272">
        <v>0.2</v>
      </c>
      <c r="Y272">
        <v>1.82</v>
      </c>
      <c r="Z272">
        <v>0</v>
      </c>
      <c r="AA272">
        <v>0</v>
      </c>
      <c r="AB272">
        <v>0</v>
      </c>
      <c r="AC272">
        <v>0</v>
      </c>
      <c r="AD272">
        <v>1</v>
      </c>
      <c r="AE272">
        <v>0</v>
      </c>
      <c r="AF272" t="s">
        <v>6</v>
      </c>
      <c r="AG272">
        <v>0.2</v>
      </c>
      <c r="AH272">
        <v>2</v>
      </c>
      <c r="AI272">
        <v>16688253</v>
      </c>
      <c r="AJ272">
        <v>293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</row>
    <row r="273" spans="1:44" x14ac:dyDescent="0.2">
      <c r="A273">
        <f>ROW(Source!A133)</f>
        <v>133</v>
      </c>
      <c r="B273">
        <v>16688254</v>
      </c>
      <c r="C273">
        <v>16688247</v>
      </c>
      <c r="D273">
        <v>15162932</v>
      </c>
      <c r="E273">
        <v>17</v>
      </c>
      <c r="F273">
        <v>1</v>
      </c>
      <c r="G273">
        <v>1</v>
      </c>
      <c r="H273">
        <v>3</v>
      </c>
      <c r="I273" t="s">
        <v>228</v>
      </c>
      <c r="J273" t="s">
        <v>6</v>
      </c>
      <c r="K273" t="s">
        <v>229</v>
      </c>
      <c r="L273">
        <v>1346</v>
      </c>
      <c r="N273">
        <v>1009</v>
      </c>
      <c r="O273" t="s">
        <v>51</v>
      </c>
      <c r="P273" t="s">
        <v>51</v>
      </c>
      <c r="Q273">
        <v>1</v>
      </c>
      <c r="X273">
        <v>30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 t="s">
        <v>6</v>
      </c>
      <c r="AG273">
        <v>30</v>
      </c>
      <c r="AH273">
        <v>2</v>
      </c>
      <c r="AI273">
        <v>16688254</v>
      </c>
      <c r="AJ273">
        <v>296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</row>
    <row r="274" spans="1:44" x14ac:dyDescent="0.2">
      <c r="A274">
        <f>ROW(Source!A133)</f>
        <v>133</v>
      </c>
      <c r="B274">
        <v>16688255</v>
      </c>
      <c r="C274">
        <v>16688247</v>
      </c>
      <c r="D274">
        <v>15162572</v>
      </c>
      <c r="E274">
        <v>17</v>
      </c>
      <c r="F274">
        <v>1</v>
      </c>
      <c r="G274">
        <v>1</v>
      </c>
      <c r="H274">
        <v>3</v>
      </c>
      <c r="I274" t="s">
        <v>159</v>
      </c>
      <c r="J274" t="s">
        <v>6</v>
      </c>
      <c r="K274" t="s">
        <v>160</v>
      </c>
      <c r="L274">
        <v>1348</v>
      </c>
      <c r="N274">
        <v>1009</v>
      </c>
      <c r="O274" t="s">
        <v>46</v>
      </c>
      <c r="P274" t="s">
        <v>46</v>
      </c>
      <c r="Q274">
        <v>1000</v>
      </c>
      <c r="X274">
        <v>8.8999999999999999E-3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 t="s">
        <v>6</v>
      </c>
      <c r="AG274">
        <v>8.8999999999999999E-3</v>
      </c>
      <c r="AH274">
        <v>2</v>
      </c>
      <c r="AI274">
        <v>16688255</v>
      </c>
      <c r="AJ274">
        <v>298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</row>
    <row r="275" spans="1:44" x14ac:dyDescent="0.2">
      <c r="A275">
        <f>ROW(Source!A180)</f>
        <v>180</v>
      </c>
      <c r="B275">
        <v>16688322</v>
      </c>
      <c r="C275">
        <v>16688321</v>
      </c>
      <c r="D275">
        <v>15430517</v>
      </c>
      <c r="E275">
        <v>1</v>
      </c>
      <c r="F275">
        <v>1</v>
      </c>
      <c r="G275">
        <v>1</v>
      </c>
      <c r="H275">
        <v>1</v>
      </c>
      <c r="I275" t="s">
        <v>475</v>
      </c>
      <c r="J275" t="s">
        <v>6</v>
      </c>
      <c r="K275" t="s">
        <v>476</v>
      </c>
      <c r="L275">
        <v>1191</v>
      </c>
      <c r="N275">
        <v>1013</v>
      </c>
      <c r="O275" t="s">
        <v>466</v>
      </c>
      <c r="P275" t="s">
        <v>466</v>
      </c>
      <c r="Q275">
        <v>1</v>
      </c>
      <c r="X275">
        <v>2.54</v>
      </c>
      <c r="Y275">
        <v>0</v>
      </c>
      <c r="Z275">
        <v>0</v>
      </c>
      <c r="AA275">
        <v>0</v>
      </c>
      <c r="AB275">
        <v>7.8</v>
      </c>
      <c r="AC275">
        <v>0</v>
      </c>
      <c r="AD275">
        <v>1</v>
      </c>
      <c r="AE275">
        <v>1</v>
      </c>
      <c r="AF275" t="s">
        <v>6</v>
      </c>
      <c r="AG275">
        <v>2.54</v>
      </c>
      <c r="AH275">
        <v>2</v>
      </c>
      <c r="AI275">
        <v>16688322</v>
      </c>
      <c r="AJ275">
        <v>299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</row>
    <row r="276" spans="1:44" x14ac:dyDescent="0.2">
      <c r="A276">
        <f>ROW(Source!A180)</f>
        <v>180</v>
      </c>
      <c r="B276">
        <v>16688323</v>
      </c>
      <c r="C276">
        <v>16688321</v>
      </c>
      <c r="D276">
        <v>15164566</v>
      </c>
      <c r="E276">
        <v>17</v>
      </c>
      <c r="F276">
        <v>1</v>
      </c>
      <c r="G276">
        <v>1</v>
      </c>
      <c r="H276">
        <v>3</v>
      </c>
      <c r="I276" t="s">
        <v>296</v>
      </c>
      <c r="J276" t="s">
        <v>6</v>
      </c>
      <c r="K276" t="s">
        <v>297</v>
      </c>
      <c r="L276">
        <v>1348</v>
      </c>
      <c r="N276">
        <v>1009</v>
      </c>
      <c r="O276" t="s">
        <v>46</v>
      </c>
      <c r="P276" t="s">
        <v>46</v>
      </c>
      <c r="Q276">
        <v>1000</v>
      </c>
      <c r="X276">
        <v>4.0000000000000001E-3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 t="s">
        <v>6</v>
      </c>
      <c r="AG276">
        <v>4.0000000000000001E-3</v>
      </c>
      <c r="AH276">
        <v>2</v>
      </c>
      <c r="AI276">
        <v>16688323</v>
      </c>
      <c r="AJ276">
        <v>300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</row>
    <row r="277" spans="1:44" x14ac:dyDescent="0.2">
      <c r="A277">
        <f>ROW(Source!A181)</f>
        <v>181</v>
      </c>
      <c r="B277">
        <v>16688322</v>
      </c>
      <c r="C277">
        <v>16688321</v>
      </c>
      <c r="D277">
        <v>15430517</v>
      </c>
      <c r="E277">
        <v>1</v>
      </c>
      <c r="F277">
        <v>1</v>
      </c>
      <c r="G277">
        <v>1</v>
      </c>
      <c r="H277">
        <v>1</v>
      </c>
      <c r="I277" t="s">
        <v>475</v>
      </c>
      <c r="J277" t="s">
        <v>6</v>
      </c>
      <c r="K277" t="s">
        <v>476</v>
      </c>
      <c r="L277">
        <v>1191</v>
      </c>
      <c r="N277">
        <v>1013</v>
      </c>
      <c r="O277" t="s">
        <v>466</v>
      </c>
      <c r="P277" t="s">
        <v>466</v>
      </c>
      <c r="Q277">
        <v>1</v>
      </c>
      <c r="X277">
        <v>2.54</v>
      </c>
      <c r="Y277">
        <v>0</v>
      </c>
      <c r="Z277">
        <v>0</v>
      </c>
      <c r="AA277">
        <v>0</v>
      </c>
      <c r="AB277">
        <v>7.8</v>
      </c>
      <c r="AC277">
        <v>0</v>
      </c>
      <c r="AD277">
        <v>1</v>
      </c>
      <c r="AE277">
        <v>1</v>
      </c>
      <c r="AF277" t="s">
        <v>6</v>
      </c>
      <c r="AG277">
        <v>2.54</v>
      </c>
      <c r="AH277">
        <v>2</v>
      </c>
      <c r="AI277">
        <v>16688322</v>
      </c>
      <c r="AJ277">
        <v>301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</row>
    <row r="278" spans="1:44" x14ac:dyDescent="0.2">
      <c r="A278">
        <f>ROW(Source!A181)</f>
        <v>181</v>
      </c>
      <c r="B278">
        <v>16688323</v>
      </c>
      <c r="C278">
        <v>16688321</v>
      </c>
      <c r="D278">
        <v>15164566</v>
      </c>
      <c r="E278">
        <v>17</v>
      </c>
      <c r="F278">
        <v>1</v>
      </c>
      <c r="G278">
        <v>1</v>
      </c>
      <c r="H278">
        <v>3</v>
      </c>
      <c r="I278" t="s">
        <v>296</v>
      </c>
      <c r="J278" t="s">
        <v>6</v>
      </c>
      <c r="K278" t="s">
        <v>297</v>
      </c>
      <c r="L278">
        <v>1348</v>
      </c>
      <c r="N278">
        <v>1009</v>
      </c>
      <c r="O278" t="s">
        <v>46</v>
      </c>
      <c r="P278" t="s">
        <v>46</v>
      </c>
      <c r="Q278">
        <v>1000</v>
      </c>
      <c r="X278">
        <v>4.0000000000000001E-3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 t="s">
        <v>6</v>
      </c>
      <c r="AG278">
        <v>4.0000000000000001E-3</v>
      </c>
      <c r="AH278">
        <v>2</v>
      </c>
      <c r="AI278">
        <v>16688323</v>
      </c>
      <c r="AJ278">
        <v>302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</row>
    <row r="279" spans="1:44" x14ac:dyDescent="0.2">
      <c r="A279">
        <f>ROW(Source!A184)</f>
        <v>184</v>
      </c>
      <c r="B279">
        <v>16688326</v>
      </c>
      <c r="C279">
        <v>16688325</v>
      </c>
      <c r="D279">
        <v>15430517</v>
      </c>
      <c r="E279">
        <v>1</v>
      </c>
      <c r="F279">
        <v>1</v>
      </c>
      <c r="G279">
        <v>1</v>
      </c>
      <c r="H279">
        <v>1</v>
      </c>
      <c r="I279" t="s">
        <v>475</v>
      </c>
      <c r="J279" t="s">
        <v>6</v>
      </c>
      <c r="K279" t="s">
        <v>476</v>
      </c>
      <c r="L279">
        <v>1191</v>
      </c>
      <c r="N279">
        <v>1013</v>
      </c>
      <c r="O279" t="s">
        <v>466</v>
      </c>
      <c r="P279" t="s">
        <v>466</v>
      </c>
      <c r="Q279">
        <v>1</v>
      </c>
      <c r="X279">
        <v>6.32</v>
      </c>
      <c r="Y279">
        <v>0</v>
      </c>
      <c r="Z279">
        <v>0</v>
      </c>
      <c r="AA279">
        <v>0</v>
      </c>
      <c r="AB279">
        <v>7.8</v>
      </c>
      <c r="AC279">
        <v>0</v>
      </c>
      <c r="AD279">
        <v>1</v>
      </c>
      <c r="AE279">
        <v>1</v>
      </c>
      <c r="AF279" t="s">
        <v>6</v>
      </c>
      <c r="AG279">
        <v>6.32</v>
      </c>
      <c r="AH279">
        <v>2</v>
      </c>
      <c r="AI279">
        <v>16688326</v>
      </c>
      <c r="AJ279">
        <v>303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</row>
    <row r="280" spans="1:44" x14ac:dyDescent="0.2">
      <c r="A280">
        <f>ROW(Source!A184)</f>
        <v>184</v>
      </c>
      <c r="B280">
        <v>16688327</v>
      </c>
      <c r="C280">
        <v>16688325</v>
      </c>
      <c r="D280">
        <v>15430395</v>
      </c>
      <c r="E280">
        <v>1</v>
      </c>
      <c r="F280">
        <v>1</v>
      </c>
      <c r="G280">
        <v>1</v>
      </c>
      <c r="H280">
        <v>1</v>
      </c>
      <c r="I280" t="s">
        <v>467</v>
      </c>
      <c r="J280" t="s">
        <v>6</v>
      </c>
      <c r="K280" t="s">
        <v>468</v>
      </c>
      <c r="L280">
        <v>1191</v>
      </c>
      <c r="N280">
        <v>1013</v>
      </c>
      <c r="O280" t="s">
        <v>466</v>
      </c>
      <c r="P280" t="s">
        <v>466</v>
      </c>
      <c r="Q280">
        <v>1</v>
      </c>
      <c r="X280">
        <v>0.03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1</v>
      </c>
      <c r="AE280">
        <v>2</v>
      </c>
      <c r="AF280" t="s">
        <v>6</v>
      </c>
      <c r="AG280">
        <v>0.03</v>
      </c>
      <c r="AH280">
        <v>2</v>
      </c>
      <c r="AI280">
        <v>16688327</v>
      </c>
      <c r="AJ280">
        <v>304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</row>
    <row r="281" spans="1:44" x14ac:dyDescent="0.2">
      <c r="A281">
        <f>ROW(Source!A184)</f>
        <v>184</v>
      </c>
      <c r="B281">
        <v>16688328</v>
      </c>
      <c r="C281">
        <v>16688325</v>
      </c>
      <c r="D281">
        <v>15247974</v>
      </c>
      <c r="E281">
        <v>1</v>
      </c>
      <c r="F281">
        <v>1</v>
      </c>
      <c r="G281">
        <v>1</v>
      </c>
      <c r="H281">
        <v>2</v>
      </c>
      <c r="I281" t="s">
        <v>469</v>
      </c>
      <c r="J281" t="s">
        <v>470</v>
      </c>
      <c r="K281" t="s">
        <v>471</v>
      </c>
      <c r="L281">
        <v>1368</v>
      </c>
      <c r="N281">
        <v>1011</v>
      </c>
      <c r="O281" t="s">
        <v>472</v>
      </c>
      <c r="P281" t="s">
        <v>472</v>
      </c>
      <c r="Q281">
        <v>1</v>
      </c>
      <c r="X281">
        <v>0.03</v>
      </c>
      <c r="Y281">
        <v>0</v>
      </c>
      <c r="Z281">
        <v>31.26</v>
      </c>
      <c r="AA281">
        <v>13.5</v>
      </c>
      <c r="AB281">
        <v>0</v>
      </c>
      <c r="AC281">
        <v>0</v>
      </c>
      <c r="AD281">
        <v>1</v>
      </c>
      <c r="AE281">
        <v>0</v>
      </c>
      <c r="AF281" t="s">
        <v>6</v>
      </c>
      <c r="AG281">
        <v>0.03</v>
      </c>
      <c r="AH281">
        <v>2</v>
      </c>
      <c r="AI281">
        <v>16688328</v>
      </c>
      <c r="AJ281">
        <v>305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</row>
    <row r="282" spans="1:44" x14ac:dyDescent="0.2">
      <c r="A282">
        <f>ROW(Source!A185)</f>
        <v>185</v>
      </c>
      <c r="B282">
        <v>16688326</v>
      </c>
      <c r="C282">
        <v>16688325</v>
      </c>
      <c r="D282">
        <v>15430517</v>
      </c>
      <c r="E282">
        <v>1</v>
      </c>
      <c r="F282">
        <v>1</v>
      </c>
      <c r="G282">
        <v>1</v>
      </c>
      <c r="H282">
        <v>1</v>
      </c>
      <c r="I282" t="s">
        <v>475</v>
      </c>
      <c r="J282" t="s">
        <v>6</v>
      </c>
      <c r="K282" t="s">
        <v>476</v>
      </c>
      <c r="L282">
        <v>1191</v>
      </c>
      <c r="N282">
        <v>1013</v>
      </c>
      <c r="O282" t="s">
        <v>466</v>
      </c>
      <c r="P282" t="s">
        <v>466</v>
      </c>
      <c r="Q282">
        <v>1</v>
      </c>
      <c r="X282">
        <v>6.32</v>
      </c>
      <c r="Y282">
        <v>0</v>
      </c>
      <c r="Z282">
        <v>0</v>
      </c>
      <c r="AA282">
        <v>0</v>
      </c>
      <c r="AB282">
        <v>7.8</v>
      </c>
      <c r="AC282">
        <v>0</v>
      </c>
      <c r="AD282">
        <v>1</v>
      </c>
      <c r="AE282">
        <v>1</v>
      </c>
      <c r="AF282" t="s">
        <v>6</v>
      </c>
      <c r="AG282">
        <v>6.32</v>
      </c>
      <c r="AH282">
        <v>2</v>
      </c>
      <c r="AI282">
        <v>16688326</v>
      </c>
      <c r="AJ282">
        <v>306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</row>
    <row r="283" spans="1:44" x14ac:dyDescent="0.2">
      <c r="A283">
        <f>ROW(Source!A185)</f>
        <v>185</v>
      </c>
      <c r="B283">
        <v>16688327</v>
      </c>
      <c r="C283">
        <v>16688325</v>
      </c>
      <c r="D283">
        <v>15430395</v>
      </c>
      <c r="E283">
        <v>1</v>
      </c>
      <c r="F283">
        <v>1</v>
      </c>
      <c r="G283">
        <v>1</v>
      </c>
      <c r="H283">
        <v>1</v>
      </c>
      <c r="I283" t="s">
        <v>467</v>
      </c>
      <c r="J283" t="s">
        <v>6</v>
      </c>
      <c r="K283" t="s">
        <v>468</v>
      </c>
      <c r="L283">
        <v>1191</v>
      </c>
      <c r="N283">
        <v>1013</v>
      </c>
      <c r="O283" t="s">
        <v>466</v>
      </c>
      <c r="P283" t="s">
        <v>466</v>
      </c>
      <c r="Q283">
        <v>1</v>
      </c>
      <c r="X283">
        <v>0.03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1</v>
      </c>
      <c r="AE283">
        <v>2</v>
      </c>
      <c r="AF283" t="s">
        <v>6</v>
      </c>
      <c r="AG283">
        <v>0.03</v>
      </c>
      <c r="AH283">
        <v>2</v>
      </c>
      <c r="AI283">
        <v>16688327</v>
      </c>
      <c r="AJ283">
        <v>307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</row>
    <row r="284" spans="1:44" x14ac:dyDescent="0.2">
      <c r="A284">
        <f>ROW(Source!A185)</f>
        <v>185</v>
      </c>
      <c r="B284">
        <v>16688328</v>
      </c>
      <c r="C284">
        <v>16688325</v>
      </c>
      <c r="D284">
        <v>15247974</v>
      </c>
      <c r="E284">
        <v>1</v>
      </c>
      <c r="F284">
        <v>1</v>
      </c>
      <c r="G284">
        <v>1</v>
      </c>
      <c r="H284">
        <v>2</v>
      </c>
      <c r="I284" t="s">
        <v>469</v>
      </c>
      <c r="J284" t="s">
        <v>470</v>
      </c>
      <c r="K284" t="s">
        <v>471</v>
      </c>
      <c r="L284">
        <v>1368</v>
      </c>
      <c r="N284">
        <v>1011</v>
      </c>
      <c r="O284" t="s">
        <v>472</v>
      </c>
      <c r="P284" t="s">
        <v>472</v>
      </c>
      <c r="Q284">
        <v>1</v>
      </c>
      <c r="X284">
        <v>0.03</v>
      </c>
      <c r="Y284">
        <v>0</v>
      </c>
      <c r="Z284">
        <v>31.26</v>
      </c>
      <c r="AA284">
        <v>13.5</v>
      </c>
      <c r="AB284">
        <v>0</v>
      </c>
      <c r="AC284">
        <v>0</v>
      </c>
      <c r="AD284">
        <v>1</v>
      </c>
      <c r="AE284">
        <v>0</v>
      </c>
      <c r="AF284" t="s">
        <v>6</v>
      </c>
      <c r="AG284">
        <v>0.03</v>
      </c>
      <c r="AH284">
        <v>2</v>
      </c>
      <c r="AI284">
        <v>16688328</v>
      </c>
      <c r="AJ284">
        <v>308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</row>
    <row r="285" spans="1:44" x14ac:dyDescent="0.2">
      <c r="A285">
        <f>ROW(Source!A186)</f>
        <v>186</v>
      </c>
      <c r="B285">
        <v>16688330</v>
      </c>
      <c r="C285">
        <v>16688329</v>
      </c>
      <c r="D285">
        <v>15430517</v>
      </c>
      <c r="E285">
        <v>1</v>
      </c>
      <c r="F285">
        <v>1</v>
      </c>
      <c r="G285">
        <v>1</v>
      </c>
      <c r="H285">
        <v>1</v>
      </c>
      <c r="I285" t="s">
        <v>475</v>
      </c>
      <c r="J285" t="s">
        <v>6</v>
      </c>
      <c r="K285" t="s">
        <v>476</v>
      </c>
      <c r="L285">
        <v>1191</v>
      </c>
      <c r="N285">
        <v>1013</v>
      </c>
      <c r="O285" t="s">
        <v>466</v>
      </c>
      <c r="P285" t="s">
        <v>466</v>
      </c>
      <c r="Q285">
        <v>1</v>
      </c>
      <c r="X285">
        <v>5.84</v>
      </c>
      <c r="Y285">
        <v>0</v>
      </c>
      <c r="Z285">
        <v>0</v>
      </c>
      <c r="AA285">
        <v>0</v>
      </c>
      <c r="AB285">
        <v>7.8</v>
      </c>
      <c r="AC285">
        <v>0</v>
      </c>
      <c r="AD285">
        <v>1</v>
      </c>
      <c r="AE285">
        <v>1</v>
      </c>
      <c r="AF285" t="s">
        <v>6</v>
      </c>
      <c r="AG285">
        <v>5.84</v>
      </c>
      <c r="AH285">
        <v>2</v>
      </c>
      <c r="AI285">
        <v>16688330</v>
      </c>
      <c r="AJ285">
        <v>309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</row>
    <row r="286" spans="1:44" x14ac:dyDescent="0.2">
      <c r="A286">
        <f>ROW(Source!A187)</f>
        <v>187</v>
      </c>
      <c r="B286">
        <v>16688330</v>
      </c>
      <c r="C286">
        <v>16688329</v>
      </c>
      <c r="D286">
        <v>15430517</v>
      </c>
      <c r="E286">
        <v>1</v>
      </c>
      <c r="F286">
        <v>1</v>
      </c>
      <c r="G286">
        <v>1</v>
      </c>
      <c r="H286">
        <v>1</v>
      </c>
      <c r="I286" t="s">
        <v>475</v>
      </c>
      <c r="J286" t="s">
        <v>6</v>
      </c>
      <c r="K286" t="s">
        <v>476</v>
      </c>
      <c r="L286">
        <v>1191</v>
      </c>
      <c r="N286">
        <v>1013</v>
      </c>
      <c r="O286" t="s">
        <v>466</v>
      </c>
      <c r="P286" t="s">
        <v>466</v>
      </c>
      <c r="Q286">
        <v>1</v>
      </c>
      <c r="X286">
        <v>5.84</v>
      </c>
      <c r="Y286">
        <v>0</v>
      </c>
      <c r="Z286">
        <v>0</v>
      </c>
      <c r="AA286">
        <v>0</v>
      </c>
      <c r="AB286">
        <v>7.8</v>
      </c>
      <c r="AC286">
        <v>0</v>
      </c>
      <c r="AD286">
        <v>1</v>
      </c>
      <c r="AE286">
        <v>1</v>
      </c>
      <c r="AF286" t="s">
        <v>6</v>
      </c>
      <c r="AG286">
        <v>5.84</v>
      </c>
      <c r="AH286">
        <v>2</v>
      </c>
      <c r="AI286">
        <v>16688330</v>
      </c>
      <c r="AJ286">
        <v>310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</row>
    <row r="287" spans="1:44" x14ac:dyDescent="0.2">
      <c r="A287">
        <f>ROW(Source!A188)</f>
        <v>188</v>
      </c>
      <c r="B287">
        <v>16688332</v>
      </c>
      <c r="C287">
        <v>16688331</v>
      </c>
      <c r="D287">
        <v>15442878</v>
      </c>
      <c r="E287">
        <v>1</v>
      </c>
      <c r="F287">
        <v>1</v>
      </c>
      <c r="G287">
        <v>1</v>
      </c>
      <c r="H287">
        <v>1</v>
      </c>
      <c r="I287" t="s">
        <v>591</v>
      </c>
      <c r="J287" t="s">
        <v>6</v>
      </c>
      <c r="K287" t="s">
        <v>592</v>
      </c>
      <c r="L287">
        <v>1191</v>
      </c>
      <c r="N287">
        <v>1013</v>
      </c>
      <c r="O287" t="s">
        <v>466</v>
      </c>
      <c r="P287" t="s">
        <v>466</v>
      </c>
      <c r="Q287">
        <v>1</v>
      </c>
      <c r="X287">
        <v>0.9</v>
      </c>
      <c r="Y287">
        <v>0</v>
      </c>
      <c r="Z287">
        <v>0</v>
      </c>
      <c r="AA287">
        <v>0</v>
      </c>
      <c r="AB287">
        <v>10.5</v>
      </c>
      <c r="AC287">
        <v>0</v>
      </c>
      <c r="AD287">
        <v>1</v>
      </c>
      <c r="AE287">
        <v>1</v>
      </c>
      <c r="AF287" t="s">
        <v>314</v>
      </c>
      <c r="AG287">
        <v>0.27</v>
      </c>
      <c r="AH287">
        <v>2</v>
      </c>
      <c r="AI287">
        <v>16688332</v>
      </c>
      <c r="AJ287">
        <v>311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</row>
    <row r="288" spans="1:44" x14ac:dyDescent="0.2">
      <c r="A288">
        <f>ROW(Source!A188)</f>
        <v>188</v>
      </c>
      <c r="B288">
        <v>16688333</v>
      </c>
      <c r="C288">
        <v>16688331</v>
      </c>
      <c r="D288">
        <v>15430395</v>
      </c>
      <c r="E288">
        <v>1</v>
      </c>
      <c r="F288">
        <v>1</v>
      </c>
      <c r="G288">
        <v>1</v>
      </c>
      <c r="H288">
        <v>1</v>
      </c>
      <c r="I288" t="s">
        <v>467</v>
      </c>
      <c r="J288" t="s">
        <v>6</v>
      </c>
      <c r="K288" t="s">
        <v>468</v>
      </c>
      <c r="L288">
        <v>1191</v>
      </c>
      <c r="N288">
        <v>1013</v>
      </c>
      <c r="O288" t="s">
        <v>466</v>
      </c>
      <c r="P288" t="s">
        <v>466</v>
      </c>
      <c r="Q288">
        <v>1</v>
      </c>
      <c r="X288">
        <v>0.2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1</v>
      </c>
      <c r="AE288">
        <v>2</v>
      </c>
      <c r="AF288" t="s">
        <v>314</v>
      </c>
      <c r="AG288">
        <v>0.06</v>
      </c>
      <c r="AH288">
        <v>2</v>
      </c>
      <c r="AI288">
        <v>16688333</v>
      </c>
      <c r="AJ288">
        <v>312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</row>
    <row r="289" spans="1:44" x14ac:dyDescent="0.2">
      <c r="A289">
        <f>ROW(Source!A188)</f>
        <v>188</v>
      </c>
      <c r="B289">
        <v>16688334</v>
      </c>
      <c r="C289">
        <v>16688331</v>
      </c>
      <c r="D289">
        <v>15247680</v>
      </c>
      <c r="E289">
        <v>1</v>
      </c>
      <c r="F289">
        <v>1</v>
      </c>
      <c r="G289">
        <v>1</v>
      </c>
      <c r="H289">
        <v>2</v>
      </c>
      <c r="I289" t="s">
        <v>593</v>
      </c>
      <c r="J289" t="s">
        <v>594</v>
      </c>
      <c r="K289" t="s">
        <v>595</v>
      </c>
      <c r="L289">
        <v>1368</v>
      </c>
      <c r="N289">
        <v>1011</v>
      </c>
      <c r="O289" t="s">
        <v>472</v>
      </c>
      <c r="P289" t="s">
        <v>472</v>
      </c>
      <c r="Q289">
        <v>1</v>
      </c>
      <c r="X289">
        <v>0.1</v>
      </c>
      <c r="Y289">
        <v>0</v>
      </c>
      <c r="Z289">
        <v>111.99</v>
      </c>
      <c r="AA289">
        <v>13.5</v>
      </c>
      <c r="AB289">
        <v>0</v>
      </c>
      <c r="AC289">
        <v>0</v>
      </c>
      <c r="AD289">
        <v>1</v>
      </c>
      <c r="AE289">
        <v>0</v>
      </c>
      <c r="AF289" t="s">
        <v>314</v>
      </c>
      <c r="AG289">
        <v>0.03</v>
      </c>
      <c r="AH289">
        <v>2</v>
      </c>
      <c r="AI289">
        <v>16688334</v>
      </c>
      <c r="AJ289">
        <v>313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</row>
    <row r="290" spans="1:44" x14ac:dyDescent="0.2">
      <c r="A290">
        <f>ROW(Source!A188)</f>
        <v>188</v>
      </c>
      <c r="B290">
        <v>16688335</v>
      </c>
      <c r="C290">
        <v>16688331</v>
      </c>
      <c r="D290">
        <v>15249073</v>
      </c>
      <c r="E290">
        <v>1</v>
      </c>
      <c r="F290">
        <v>1</v>
      </c>
      <c r="G290">
        <v>1</v>
      </c>
      <c r="H290">
        <v>2</v>
      </c>
      <c r="I290" t="s">
        <v>482</v>
      </c>
      <c r="J290" t="s">
        <v>483</v>
      </c>
      <c r="K290" t="s">
        <v>484</v>
      </c>
      <c r="L290">
        <v>1368</v>
      </c>
      <c r="N290">
        <v>1011</v>
      </c>
      <c r="O290" t="s">
        <v>472</v>
      </c>
      <c r="P290" t="s">
        <v>472</v>
      </c>
      <c r="Q290">
        <v>1</v>
      </c>
      <c r="X290">
        <v>0.1</v>
      </c>
      <c r="Y290">
        <v>0</v>
      </c>
      <c r="Z290">
        <v>65.709999999999994</v>
      </c>
      <c r="AA290">
        <v>11.6</v>
      </c>
      <c r="AB290">
        <v>0</v>
      </c>
      <c r="AC290">
        <v>0</v>
      </c>
      <c r="AD290">
        <v>1</v>
      </c>
      <c r="AE290">
        <v>0</v>
      </c>
      <c r="AF290" t="s">
        <v>314</v>
      </c>
      <c r="AG290">
        <v>0.03</v>
      </c>
      <c r="AH290">
        <v>2</v>
      </c>
      <c r="AI290">
        <v>16688335</v>
      </c>
      <c r="AJ290">
        <v>314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</row>
    <row r="291" spans="1:44" x14ac:dyDescent="0.2">
      <c r="A291">
        <f>ROW(Source!A188)</f>
        <v>188</v>
      </c>
      <c r="B291">
        <v>16688336</v>
      </c>
      <c r="C291">
        <v>16688331</v>
      </c>
      <c r="D291">
        <v>15167588</v>
      </c>
      <c r="E291">
        <v>1</v>
      </c>
      <c r="F291">
        <v>1</v>
      </c>
      <c r="G291">
        <v>1</v>
      </c>
      <c r="H291">
        <v>3</v>
      </c>
      <c r="I291" t="s">
        <v>596</v>
      </c>
      <c r="J291" t="s">
        <v>597</v>
      </c>
      <c r="K291" t="s">
        <v>598</v>
      </c>
      <c r="L291">
        <v>1346</v>
      </c>
      <c r="N291">
        <v>1009</v>
      </c>
      <c r="O291" t="s">
        <v>51</v>
      </c>
      <c r="P291" t="s">
        <v>51</v>
      </c>
      <c r="Q291">
        <v>1</v>
      </c>
      <c r="X291">
        <v>0.01</v>
      </c>
      <c r="Y291">
        <v>30.4</v>
      </c>
      <c r="Z291">
        <v>0</v>
      </c>
      <c r="AA291">
        <v>0</v>
      </c>
      <c r="AB291">
        <v>0</v>
      </c>
      <c r="AC291">
        <v>0</v>
      </c>
      <c r="AD291">
        <v>1</v>
      </c>
      <c r="AE291">
        <v>0</v>
      </c>
      <c r="AF291" t="s">
        <v>313</v>
      </c>
      <c r="AG291">
        <v>0</v>
      </c>
      <c r="AH291">
        <v>2</v>
      </c>
      <c r="AI291">
        <v>16688336</v>
      </c>
      <c r="AJ291">
        <v>315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</row>
    <row r="292" spans="1:44" x14ac:dyDescent="0.2">
      <c r="A292">
        <f>ROW(Source!A188)</f>
        <v>188</v>
      </c>
      <c r="B292">
        <v>16688337</v>
      </c>
      <c r="C292">
        <v>16688331</v>
      </c>
      <c r="D292">
        <v>15169942</v>
      </c>
      <c r="E292">
        <v>1</v>
      </c>
      <c r="F292">
        <v>1</v>
      </c>
      <c r="G292">
        <v>1</v>
      </c>
      <c r="H292">
        <v>3</v>
      </c>
      <c r="I292" t="s">
        <v>599</v>
      </c>
      <c r="J292" t="s">
        <v>600</v>
      </c>
      <c r="K292" t="s">
        <v>601</v>
      </c>
      <c r="L292">
        <v>1346</v>
      </c>
      <c r="N292">
        <v>1009</v>
      </c>
      <c r="O292" t="s">
        <v>51</v>
      </c>
      <c r="P292" t="s">
        <v>51</v>
      </c>
      <c r="Q292">
        <v>1</v>
      </c>
      <c r="X292">
        <v>0.3</v>
      </c>
      <c r="Y292">
        <v>9.0399999999999991</v>
      </c>
      <c r="Z292">
        <v>0</v>
      </c>
      <c r="AA292">
        <v>0</v>
      </c>
      <c r="AB292">
        <v>0</v>
      </c>
      <c r="AC292">
        <v>0</v>
      </c>
      <c r="AD292">
        <v>1</v>
      </c>
      <c r="AE292">
        <v>0</v>
      </c>
      <c r="AF292" t="s">
        <v>313</v>
      </c>
      <c r="AG292">
        <v>0</v>
      </c>
      <c r="AH292">
        <v>2</v>
      </c>
      <c r="AI292">
        <v>16688337</v>
      </c>
      <c r="AJ292">
        <v>316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</row>
    <row r="293" spans="1:44" x14ac:dyDescent="0.2">
      <c r="A293">
        <f>ROW(Source!A188)</f>
        <v>188</v>
      </c>
      <c r="B293">
        <v>16688338</v>
      </c>
      <c r="C293">
        <v>16688331</v>
      </c>
      <c r="D293">
        <v>15191488</v>
      </c>
      <c r="E293">
        <v>1</v>
      </c>
      <c r="F293">
        <v>1</v>
      </c>
      <c r="G293">
        <v>1</v>
      </c>
      <c r="H293">
        <v>3</v>
      </c>
      <c r="I293" t="s">
        <v>602</v>
      </c>
      <c r="J293" t="s">
        <v>603</v>
      </c>
      <c r="K293" t="s">
        <v>604</v>
      </c>
      <c r="L293">
        <v>1348</v>
      </c>
      <c r="N293">
        <v>1009</v>
      </c>
      <c r="O293" t="s">
        <v>46</v>
      </c>
      <c r="P293" t="s">
        <v>46</v>
      </c>
      <c r="Q293">
        <v>1000</v>
      </c>
      <c r="X293">
        <v>5.9999999999999995E-4</v>
      </c>
      <c r="Y293">
        <v>5000</v>
      </c>
      <c r="Z293">
        <v>0</v>
      </c>
      <c r="AA293">
        <v>0</v>
      </c>
      <c r="AB293">
        <v>0</v>
      </c>
      <c r="AC293">
        <v>0</v>
      </c>
      <c r="AD293">
        <v>1</v>
      </c>
      <c r="AE293">
        <v>0</v>
      </c>
      <c r="AF293" t="s">
        <v>313</v>
      </c>
      <c r="AG293">
        <v>0</v>
      </c>
      <c r="AH293">
        <v>2</v>
      </c>
      <c r="AI293">
        <v>16688338</v>
      </c>
      <c r="AJ293">
        <v>317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</row>
    <row r="294" spans="1:44" x14ac:dyDescent="0.2">
      <c r="A294">
        <f>ROW(Source!A188)</f>
        <v>188</v>
      </c>
      <c r="B294">
        <v>16688339</v>
      </c>
      <c r="C294">
        <v>16688331</v>
      </c>
      <c r="D294">
        <v>15164559</v>
      </c>
      <c r="E294">
        <v>17</v>
      </c>
      <c r="F294">
        <v>1</v>
      </c>
      <c r="G294">
        <v>1</v>
      </c>
      <c r="H294">
        <v>3</v>
      </c>
      <c r="I294" t="s">
        <v>605</v>
      </c>
      <c r="J294" t="s">
        <v>6</v>
      </c>
      <c r="K294" t="s">
        <v>606</v>
      </c>
      <c r="L294">
        <v>1374</v>
      </c>
      <c r="N294">
        <v>1013</v>
      </c>
      <c r="O294" t="s">
        <v>607</v>
      </c>
      <c r="P294" t="s">
        <v>607</v>
      </c>
      <c r="Q294">
        <v>1</v>
      </c>
      <c r="X294">
        <v>0.19</v>
      </c>
      <c r="Y294">
        <v>1</v>
      </c>
      <c r="Z294">
        <v>0</v>
      </c>
      <c r="AA294">
        <v>0</v>
      </c>
      <c r="AB294">
        <v>0</v>
      </c>
      <c r="AC294">
        <v>0</v>
      </c>
      <c r="AD294">
        <v>1</v>
      </c>
      <c r="AE294">
        <v>0</v>
      </c>
      <c r="AF294" t="s">
        <v>313</v>
      </c>
      <c r="AG294">
        <v>0</v>
      </c>
      <c r="AH294">
        <v>2</v>
      </c>
      <c r="AI294">
        <v>16688339</v>
      </c>
      <c r="AJ294">
        <v>318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</row>
    <row r="295" spans="1:44" x14ac:dyDescent="0.2">
      <c r="A295">
        <f>ROW(Source!A189)</f>
        <v>189</v>
      </c>
      <c r="B295">
        <v>16688332</v>
      </c>
      <c r="C295">
        <v>16688331</v>
      </c>
      <c r="D295">
        <v>15442878</v>
      </c>
      <c r="E295">
        <v>1</v>
      </c>
      <c r="F295">
        <v>1</v>
      </c>
      <c r="G295">
        <v>1</v>
      </c>
      <c r="H295">
        <v>1</v>
      </c>
      <c r="I295" t="s">
        <v>591</v>
      </c>
      <c r="J295" t="s">
        <v>6</v>
      </c>
      <c r="K295" t="s">
        <v>592</v>
      </c>
      <c r="L295">
        <v>1191</v>
      </c>
      <c r="N295">
        <v>1013</v>
      </c>
      <c r="O295" t="s">
        <v>466</v>
      </c>
      <c r="P295" t="s">
        <v>466</v>
      </c>
      <c r="Q295">
        <v>1</v>
      </c>
      <c r="X295">
        <v>0.9</v>
      </c>
      <c r="Y295">
        <v>0</v>
      </c>
      <c r="Z295">
        <v>0</v>
      </c>
      <c r="AA295">
        <v>0</v>
      </c>
      <c r="AB295">
        <v>10.5</v>
      </c>
      <c r="AC295">
        <v>0</v>
      </c>
      <c r="AD295">
        <v>1</v>
      </c>
      <c r="AE295">
        <v>1</v>
      </c>
      <c r="AF295" t="s">
        <v>314</v>
      </c>
      <c r="AG295">
        <v>0.27</v>
      </c>
      <c r="AH295">
        <v>2</v>
      </c>
      <c r="AI295">
        <v>16688332</v>
      </c>
      <c r="AJ295">
        <v>319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</row>
    <row r="296" spans="1:44" x14ac:dyDescent="0.2">
      <c r="A296">
        <f>ROW(Source!A189)</f>
        <v>189</v>
      </c>
      <c r="B296">
        <v>16688333</v>
      </c>
      <c r="C296">
        <v>16688331</v>
      </c>
      <c r="D296">
        <v>15430395</v>
      </c>
      <c r="E296">
        <v>1</v>
      </c>
      <c r="F296">
        <v>1</v>
      </c>
      <c r="G296">
        <v>1</v>
      </c>
      <c r="H296">
        <v>1</v>
      </c>
      <c r="I296" t="s">
        <v>467</v>
      </c>
      <c r="J296" t="s">
        <v>6</v>
      </c>
      <c r="K296" t="s">
        <v>468</v>
      </c>
      <c r="L296">
        <v>1191</v>
      </c>
      <c r="N296">
        <v>1013</v>
      </c>
      <c r="O296" t="s">
        <v>466</v>
      </c>
      <c r="P296" t="s">
        <v>466</v>
      </c>
      <c r="Q296">
        <v>1</v>
      </c>
      <c r="X296">
        <v>0.2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1</v>
      </c>
      <c r="AE296">
        <v>2</v>
      </c>
      <c r="AF296" t="s">
        <v>314</v>
      </c>
      <c r="AG296">
        <v>0.06</v>
      </c>
      <c r="AH296">
        <v>2</v>
      </c>
      <c r="AI296">
        <v>16688333</v>
      </c>
      <c r="AJ296">
        <v>320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</row>
    <row r="297" spans="1:44" x14ac:dyDescent="0.2">
      <c r="A297">
        <f>ROW(Source!A189)</f>
        <v>189</v>
      </c>
      <c r="B297">
        <v>16688334</v>
      </c>
      <c r="C297">
        <v>16688331</v>
      </c>
      <c r="D297">
        <v>15247680</v>
      </c>
      <c r="E297">
        <v>1</v>
      </c>
      <c r="F297">
        <v>1</v>
      </c>
      <c r="G297">
        <v>1</v>
      </c>
      <c r="H297">
        <v>2</v>
      </c>
      <c r="I297" t="s">
        <v>593</v>
      </c>
      <c r="J297" t="s">
        <v>594</v>
      </c>
      <c r="K297" t="s">
        <v>595</v>
      </c>
      <c r="L297">
        <v>1368</v>
      </c>
      <c r="N297">
        <v>1011</v>
      </c>
      <c r="O297" t="s">
        <v>472</v>
      </c>
      <c r="P297" t="s">
        <v>472</v>
      </c>
      <c r="Q297">
        <v>1</v>
      </c>
      <c r="X297">
        <v>0.1</v>
      </c>
      <c r="Y297">
        <v>0</v>
      </c>
      <c r="Z297">
        <v>111.99</v>
      </c>
      <c r="AA297">
        <v>13.5</v>
      </c>
      <c r="AB297">
        <v>0</v>
      </c>
      <c r="AC297">
        <v>0</v>
      </c>
      <c r="AD297">
        <v>1</v>
      </c>
      <c r="AE297">
        <v>0</v>
      </c>
      <c r="AF297" t="s">
        <v>314</v>
      </c>
      <c r="AG297">
        <v>0.03</v>
      </c>
      <c r="AH297">
        <v>2</v>
      </c>
      <c r="AI297">
        <v>16688334</v>
      </c>
      <c r="AJ297">
        <v>321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</row>
    <row r="298" spans="1:44" x14ac:dyDescent="0.2">
      <c r="A298">
        <f>ROW(Source!A189)</f>
        <v>189</v>
      </c>
      <c r="B298">
        <v>16688335</v>
      </c>
      <c r="C298">
        <v>16688331</v>
      </c>
      <c r="D298">
        <v>15249073</v>
      </c>
      <c r="E298">
        <v>1</v>
      </c>
      <c r="F298">
        <v>1</v>
      </c>
      <c r="G298">
        <v>1</v>
      </c>
      <c r="H298">
        <v>2</v>
      </c>
      <c r="I298" t="s">
        <v>482</v>
      </c>
      <c r="J298" t="s">
        <v>483</v>
      </c>
      <c r="K298" t="s">
        <v>484</v>
      </c>
      <c r="L298">
        <v>1368</v>
      </c>
      <c r="N298">
        <v>1011</v>
      </c>
      <c r="O298" t="s">
        <v>472</v>
      </c>
      <c r="P298" t="s">
        <v>472</v>
      </c>
      <c r="Q298">
        <v>1</v>
      </c>
      <c r="X298">
        <v>0.1</v>
      </c>
      <c r="Y298">
        <v>0</v>
      </c>
      <c r="Z298">
        <v>65.709999999999994</v>
      </c>
      <c r="AA298">
        <v>11.6</v>
      </c>
      <c r="AB298">
        <v>0</v>
      </c>
      <c r="AC298">
        <v>0</v>
      </c>
      <c r="AD298">
        <v>1</v>
      </c>
      <c r="AE298">
        <v>0</v>
      </c>
      <c r="AF298" t="s">
        <v>314</v>
      </c>
      <c r="AG298">
        <v>0.03</v>
      </c>
      <c r="AH298">
        <v>2</v>
      </c>
      <c r="AI298">
        <v>16688335</v>
      </c>
      <c r="AJ298">
        <v>322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</row>
    <row r="299" spans="1:44" x14ac:dyDescent="0.2">
      <c r="A299">
        <f>ROW(Source!A189)</f>
        <v>189</v>
      </c>
      <c r="B299">
        <v>16688336</v>
      </c>
      <c r="C299">
        <v>16688331</v>
      </c>
      <c r="D299">
        <v>15167588</v>
      </c>
      <c r="E299">
        <v>1</v>
      </c>
      <c r="F299">
        <v>1</v>
      </c>
      <c r="G299">
        <v>1</v>
      </c>
      <c r="H299">
        <v>3</v>
      </c>
      <c r="I299" t="s">
        <v>596</v>
      </c>
      <c r="J299" t="s">
        <v>597</v>
      </c>
      <c r="K299" t="s">
        <v>598</v>
      </c>
      <c r="L299">
        <v>1346</v>
      </c>
      <c r="N299">
        <v>1009</v>
      </c>
      <c r="O299" t="s">
        <v>51</v>
      </c>
      <c r="P299" t="s">
        <v>51</v>
      </c>
      <c r="Q299">
        <v>1</v>
      </c>
      <c r="X299">
        <v>0.01</v>
      </c>
      <c r="Y299">
        <v>30.4</v>
      </c>
      <c r="Z299">
        <v>0</v>
      </c>
      <c r="AA299">
        <v>0</v>
      </c>
      <c r="AB299">
        <v>0</v>
      </c>
      <c r="AC299">
        <v>0</v>
      </c>
      <c r="AD299">
        <v>1</v>
      </c>
      <c r="AE299">
        <v>0</v>
      </c>
      <c r="AF299" t="s">
        <v>313</v>
      </c>
      <c r="AG299">
        <v>0</v>
      </c>
      <c r="AH299">
        <v>2</v>
      </c>
      <c r="AI299">
        <v>16688336</v>
      </c>
      <c r="AJ299">
        <v>323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</row>
    <row r="300" spans="1:44" x14ac:dyDescent="0.2">
      <c r="A300">
        <f>ROW(Source!A189)</f>
        <v>189</v>
      </c>
      <c r="B300">
        <v>16688337</v>
      </c>
      <c r="C300">
        <v>16688331</v>
      </c>
      <c r="D300">
        <v>15169942</v>
      </c>
      <c r="E300">
        <v>1</v>
      </c>
      <c r="F300">
        <v>1</v>
      </c>
      <c r="G300">
        <v>1</v>
      </c>
      <c r="H300">
        <v>3</v>
      </c>
      <c r="I300" t="s">
        <v>599</v>
      </c>
      <c r="J300" t="s">
        <v>600</v>
      </c>
      <c r="K300" t="s">
        <v>601</v>
      </c>
      <c r="L300">
        <v>1346</v>
      </c>
      <c r="N300">
        <v>1009</v>
      </c>
      <c r="O300" t="s">
        <v>51</v>
      </c>
      <c r="P300" t="s">
        <v>51</v>
      </c>
      <c r="Q300">
        <v>1</v>
      </c>
      <c r="X300">
        <v>0.3</v>
      </c>
      <c r="Y300">
        <v>9.0399999999999991</v>
      </c>
      <c r="Z300">
        <v>0</v>
      </c>
      <c r="AA300">
        <v>0</v>
      </c>
      <c r="AB300">
        <v>0</v>
      </c>
      <c r="AC300">
        <v>0</v>
      </c>
      <c r="AD300">
        <v>1</v>
      </c>
      <c r="AE300">
        <v>0</v>
      </c>
      <c r="AF300" t="s">
        <v>313</v>
      </c>
      <c r="AG300">
        <v>0</v>
      </c>
      <c r="AH300">
        <v>2</v>
      </c>
      <c r="AI300">
        <v>16688337</v>
      </c>
      <c r="AJ300">
        <v>324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</row>
    <row r="301" spans="1:44" x14ac:dyDescent="0.2">
      <c r="A301">
        <f>ROW(Source!A189)</f>
        <v>189</v>
      </c>
      <c r="B301">
        <v>16688338</v>
      </c>
      <c r="C301">
        <v>16688331</v>
      </c>
      <c r="D301">
        <v>15191488</v>
      </c>
      <c r="E301">
        <v>1</v>
      </c>
      <c r="F301">
        <v>1</v>
      </c>
      <c r="G301">
        <v>1</v>
      </c>
      <c r="H301">
        <v>3</v>
      </c>
      <c r="I301" t="s">
        <v>602</v>
      </c>
      <c r="J301" t="s">
        <v>603</v>
      </c>
      <c r="K301" t="s">
        <v>604</v>
      </c>
      <c r="L301">
        <v>1348</v>
      </c>
      <c r="N301">
        <v>1009</v>
      </c>
      <c r="O301" t="s">
        <v>46</v>
      </c>
      <c r="P301" t="s">
        <v>46</v>
      </c>
      <c r="Q301">
        <v>1000</v>
      </c>
      <c r="X301">
        <v>5.9999999999999995E-4</v>
      </c>
      <c r="Y301">
        <v>5000</v>
      </c>
      <c r="Z301">
        <v>0</v>
      </c>
      <c r="AA301">
        <v>0</v>
      </c>
      <c r="AB301">
        <v>0</v>
      </c>
      <c r="AC301">
        <v>0</v>
      </c>
      <c r="AD301">
        <v>1</v>
      </c>
      <c r="AE301">
        <v>0</v>
      </c>
      <c r="AF301" t="s">
        <v>313</v>
      </c>
      <c r="AG301">
        <v>0</v>
      </c>
      <c r="AH301">
        <v>2</v>
      </c>
      <c r="AI301">
        <v>16688338</v>
      </c>
      <c r="AJ301">
        <v>325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</row>
    <row r="302" spans="1:44" x14ac:dyDescent="0.2">
      <c r="A302">
        <f>ROW(Source!A189)</f>
        <v>189</v>
      </c>
      <c r="B302">
        <v>16688339</v>
      </c>
      <c r="C302">
        <v>16688331</v>
      </c>
      <c r="D302">
        <v>15164559</v>
      </c>
      <c r="E302">
        <v>17</v>
      </c>
      <c r="F302">
        <v>1</v>
      </c>
      <c r="G302">
        <v>1</v>
      </c>
      <c r="H302">
        <v>3</v>
      </c>
      <c r="I302" t="s">
        <v>605</v>
      </c>
      <c r="J302" t="s">
        <v>6</v>
      </c>
      <c r="K302" t="s">
        <v>606</v>
      </c>
      <c r="L302">
        <v>1374</v>
      </c>
      <c r="N302">
        <v>1013</v>
      </c>
      <c r="O302" t="s">
        <v>607</v>
      </c>
      <c r="P302" t="s">
        <v>607</v>
      </c>
      <c r="Q302">
        <v>1</v>
      </c>
      <c r="X302">
        <v>0.19</v>
      </c>
      <c r="Y302">
        <v>1</v>
      </c>
      <c r="Z302">
        <v>0</v>
      </c>
      <c r="AA302">
        <v>0</v>
      </c>
      <c r="AB302">
        <v>0</v>
      </c>
      <c r="AC302">
        <v>0</v>
      </c>
      <c r="AD302">
        <v>1</v>
      </c>
      <c r="AE302">
        <v>0</v>
      </c>
      <c r="AF302" t="s">
        <v>313</v>
      </c>
      <c r="AG302">
        <v>0</v>
      </c>
      <c r="AH302">
        <v>2</v>
      </c>
      <c r="AI302">
        <v>16688339</v>
      </c>
      <c r="AJ302">
        <v>326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</row>
    <row r="303" spans="1:44" x14ac:dyDescent="0.2">
      <c r="A303">
        <f>ROW(Source!A190)</f>
        <v>190</v>
      </c>
      <c r="B303">
        <v>16688341</v>
      </c>
      <c r="C303">
        <v>16688340</v>
      </c>
      <c r="D303">
        <v>15430447</v>
      </c>
      <c r="E303">
        <v>1</v>
      </c>
      <c r="F303">
        <v>1</v>
      </c>
      <c r="G303">
        <v>1</v>
      </c>
      <c r="H303">
        <v>1</v>
      </c>
      <c r="I303" t="s">
        <v>608</v>
      </c>
      <c r="J303" t="s">
        <v>6</v>
      </c>
      <c r="K303" t="s">
        <v>609</v>
      </c>
      <c r="L303">
        <v>1191</v>
      </c>
      <c r="N303">
        <v>1013</v>
      </c>
      <c r="O303" t="s">
        <v>466</v>
      </c>
      <c r="P303" t="s">
        <v>466</v>
      </c>
      <c r="Q303">
        <v>1</v>
      </c>
      <c r="X303">
        <v>2</v>
      </c>
      <c r="Y303">
        <v>0</v>
      </c>
      <c r="Z303">
        <v>0</v>
      </c>
      <c r="AA303">
        <v>0</v>
      </c>
      <c r="AB303">
        <v>9.07</v>
      </c>
      <c r="AC303">
        <v>0</v>
      </c>
      <c r="AD303">
        <v>1</v>
      </c>
      <c r="AE303">
        <v>1</v>
      </c>
      <c r="AF303" t="s">
        <v>314</v>
      </c>
      <c r="AG303">
        <v>0.6</v>
      </c>
      <c r="AH303">
        <v>2</v>
      </c>
      <c r="AI303">
        <v>16688341</v>
      </c>
      <c r="AJ303">
        <v>327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</row>
    <row r="304" spans="1:44" x14ac:dyDescent="0.2">
      <c r="A304">
        <f>ROW(Source!A190)</f>
        <v>190</v>
      </c>
      <c r="B304">
        <v>16688342</v>
      </c>
      <c r="C304">
        <v>16688340</v>
      </c>
      <c r="D304">
        <v>15167589</v>
      </c>
      <c r="E304">
        <v>1</v>
      </c>
      <c r="F304">
        <v>1</v>
      </c>
      <c r="G304">
        <v>1</v>
      </c>
      <c r="H304">
        <v>3</v>
      </c>
      <c r="I304" t="s">
        <v>610</v>
      </c>
      <c r="J304" t="s">
        <v>611</v>
      </c>
      <c r="K304" t="s">
        <v>612</v>
      </c>
      <c r="L304">
        <v>1346</v>
      </c>
      <c r="N304">
        <v>1009</v>
      </c>
      <c r="O304" t="s">
        <v>51</v>
      </c>
      <c r="P304" t="s">
        <v>51</v>
      </c>
      <c r="Q304">
        <v>1</v>
      </c>
      <c r="X304">
        <v>1.4999999999999999E-2</v>
      </c>
      <c r="Y304">
        <v>91.29</v>
      </c>
      <c r="Z304">
        <v>0</v>
      </c>
      <c r="AA304">
        <v>0</v>
      </c>
      <c r="AB304">
        <v>0</v>
      </c>
      <c r="AC304">
        <v>0</v>
      </c>
      <c r="AD304">
        <v>1</v>
      </c>
      <c r="AE304">
        <v>0</v>
      </c>
      <c r="AF304" t="s">
        <v>313</v>
      </c>
      <c r="AG304">
        <v>0</v>
      </c>
      <c r="AH304">
        <v>2</v>
      </c>
      <c r="AI304">
        <v>16688342</v>
      </c>
      <c r="AJ304">
        <v>328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</row>
    <row r="305" spans="1:44" x14ac:dyDescent="0.2">
      <c r="A305">
        <f>ROW(Source!A190)</f>
        <v>190</v>
      </c>
      <c r="B305">
        <v>16688343</v>
      </c>
      <c r="C305">
        <v>16688340</v>
      </c>
      <c r="D305">
        <v>15225559</v>
      </c>
      <c r="E305">
        <v>1</v>
      </c>
      <c r="F305">
        <v>1</v>
      </c>
      <c r="G305">
        <v>1</v>
      </c>
      <c r="H305">
        <v>3</v>
      </c>
      <c r="I305" t="s">
        <v>613</v>
      </c>
      <c r="J305" t="s">
        <v>614</v>
      </c>
      <c r="K305" t="s">
        <v>615</v>
      </c>
      <c r="L305">
        <v>1477</v>
      </c>
      <c r="N305">
        <v>1013</v>
      </c>
      <c r="O305" t="s">
        <v>340</v>
      </c>
      <c r="P305" t="s">
        <v>342</v>
      </c>
      <c r="Q305">
        <v>1</v>
      </c>
      <c r="X305">
        <v>5.0000000000000001E-3</v>
      </c>
      <c r="Y305">
        <v>1819.3</v>
      </c>
      <c r="Z305">
        <v>0</v>
      </c>
      <c r="AA305">
        <v>0</v>
      </c>
      <c r="AB305">
        <v>0</v>
      </c>
      <c r="AC305">
        <v>0</v>
      </c>
      <c r="AD305">
        <v>1</v>
      </c>
      <c r="AE305">
        <v>0</v>
      </c>
      <c r="AF305" t="s">
        <v>313</v>
      </c>
      <c r="AG305">
        <v>0</v>
      </c>
      <c r="AH305">
        <v>2</v>
      </c>
      <c r="AI305">
        <v>16688343</v>
      </c>
      <c r="AJ305">
        <v>329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</row>
    <row r="306" spans="1:44" x14ac:dyDescent="0.2">
      <c r="A306">
        <f>ROW(Source!A190)</f>
        <v>190</v>
      </c>
      <c r="B306">
        <v>16688344</v>
      </c>
      <c r="C306">
        <v>16688340</v>
      </c>
      <c r="D306">
        <v>15226127</v>
      </c>
      <c r="E306">
        <v>1</v>
      </c>
      <c r="F306">
        <v>1</v>
      </c>
      <c r="G306">
        <v>1</v>
      </c>
      <c r="H306">
        <v>3</v>
      </c>
      <c r="I306" t="s">
        <v>616</v>
      </c>
      <c r="J306" t="s">
        <v>617</v>
      </c>
      <c r="K306" t="s">
        <v>618</v>
      </c>
      <c r="L306">
        <v>1355</v>
      </c>
      <c r="N306">
        <v>1010</v>
      </c>
      <c r="O306" t="s">
        <v>573</v>
      </c>
      <c r="P306" t="s">
        <v>573</v>
      </c>
      <c r="Q306">
        <v>100</v>
      </c>
      <c r="X306">
        <v>1.0999999999999999E-2</v>
      </c>
      <c r="Y306">
        <v>164</v>
      </c>
      <c r="Z306">
        <v>0</v>
      </c>
      <c r="AA306">
        <v>0</v>
      </c>
      <c r="AB306">
        <v>0</v>
      </c>
      <c r="AC306">
        <v>0</v>
      </c>
      <c r="AD306">
        <v>1</v>
      </c>
      <c r="AE306">
        <v>0</v>
      </c>
      <c r="AF306" t="s">
        <v>313</v>
      </c>
      <c r="AG306">
        <v>0</v>
      </c>
      <c r="AH306">
        <v>2</v>
      </c>
      <c r="AI306">
        <v>16688344</v>
      </c>
      <c r="AJ306">
        <v>330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</row>
    <row r="307" spans="1:44" x14ac:dyDescent="0.2">
      <c r="A307">
        <f>ROW(Source!A190)</f>
        <v>190</v>
      </c>
      <c r="B307">
        <v>16688345</v>
      </c>
      <c r="C307">
        <v>16688340</v>
      </c>
      <c r="D307">
        <v>15164559</v>
      </c>
      <c r="E307">
        <v>17</v>
      </c>
      <c r="F307">
        <v>1</v>
      </c>
      <c r="G307">
        <v>1</v>
      </c>
      <c r="H307">
        <v>3</v>
      </c>
      <c r="I307" t="s">
        <v>605</v>
      </c>
      <c r="J307" t="s">
        <v>6</v>
      </c>
      <c r="K307" t="s">
        <v>606</v>
      </c>
      <c r="L307">
        <v>1374</v>
      </c>
      <c r="N307">
        <v>1013</v>
      </c>
      <c r="O307" t="s">
        <v>607</v>
      </c>
      <c r="P307" t="s">
        <v>607</v>
      </c>
      <c r="Q307">
        <v>1</v>
      </c>
      <c r="X307">
        <v>0.36</v>
      </c>
      <c r="Y307">
        <v>1</v>
      </c>
      <c r="Z307">
        <v>0</v>
      </c>
      <c r="AA307">
        <v>0</v>
      </c>
      <c r="AB307">
        <v>0</v>
      </c>
      <c r="AC307">
        <v>0</v>
      </c>
      <c r="AD307">
        <v>1</v>
      </c>
      <c r="AE307">
        <v>0</v>
      </c>
      <c r="AF307" t="s">
        <v>313</v>
      </c>
      <c r="AG307">
        <v>0</v>
      </c>
      <c r="AH307">
        <v>2</v>
      </c>
      <c r="AI307">
        <v>16688345</v>
      </c>
      <c r="AJ307">
        <v>331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</row>
    <row r="308" spans="1:44" x14ac:dyDescent="0.2">
      <c r="A308">
        <f>ROW(Source!A191)</f>
        <v>191</v>
      </c>
      <c r="B308">
        <v>16688341</v>
      </c>
      <c r="C308">
        <v>16688340</v>
      </c>
      <c r="D308">
        <v>15430447</v>
      </c>
      <c r="E308">
        <v>1</v>
      </c>
      <c r="F308">
        <v>1</v>
      </c>
      <c r="G308">
        <v>1</v>
      </c>
      <c r="H308">
        <v>1</v>
      </c>
      <c r="I308" t="s">
        <v>608</v>
      </c>
      <c r="J308" t="s">
        <v>6</v>
      </c>
      <c r="K308" t="s">
        <v>609</v>
      </c>
      <c r="L308">
        <v>1191</v>
      </c>
      <c r="N308">
        <v>1013</v>
      </c>
      <c r="O308" t="s">
        <v>466</v>
      </c>
      <c r="P308" t="s">
        <v>466</v>
      </c>
      <c r="Q308">
        <v>1</v>
      </c>
      <c r="X308">
        <v>2</v>
      </c>
      <c r="Y308">
        <v>0</v>
      </c>
      <c r="Z308">
        <v>0</v>
      </c>
      <c r="AA308">
        <v>0</v>
      </c>
      <c r="AB308">
        <v>9.07</v>
      </c>
      <c r="AC308">
        <v>0</v>
      </c>
      <c r="AD308">
        <v>1</v>
      </c>
      <c r="AE308">
        <v>1</v>
      </c>
      <c r="AF308" t="s">
        <v>314</v>
      </c>
      <c r="AG308">
        <v>0.6</v>
      </c>
      <c r="AH308">
        <v>2</v>
      </c>
      <c r="AI308">
        <v>16688341</v>
      </c>
      <c r="AJ308">
        <v>332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</row>
    <row r="309" spans="1:44" x14ac:dyDescent="0.2">
      <c r="A309">
        <f>ROW(Source!A191)</f>
        <v>191</v>
      </c>
      <c r="B309">
        <v>16688342</v>
      </c>
      <c r="C309">
        <v>16688340</v>
      </c>
      <c r="D309">
        <v>15167589</v>
      </c>
      <c r="E309">
        <v>1</v>
      </c>
      <c r="F309">
        <v>1</v>
      </c>
      <c r="G309">
        <v>1</v>
      </c>
      <c r="H309">
        <v>3</v>
      </c>
      <c r="I309" t="s">
        <v>610</v>
      </c>
      <c r="J309" t="s">
        <v>611</v>
      </c>
      <c r="K309" t="s">
        <v>612</v>
      </c>
      <c r="L309">
        <v>1346</v>
      </c>
      <c r="N309">
        <v>1009</v>
      </c>
      <c r="O309" t="s">
        <v>51</v>
      </c>
      <c r="P309" t="s">
        <v>51</v>
      </c>
      <c r="Q309">
        <v>1</v>
      </c>
      <c r="X309">
        <v>1.4999999999999999E-2</v>
      </c>
      <c r="Y309">
        <v>91.29</v>
      </c>
      <c r="Z309">
        <v>0</v>
      </c>
      <c r="AA309">
        <v>0</v>
      </c>
      <c r="AB309">
        <v>0</v>
      </c>
      <c r="AC309">
        <v>0</v>
      </c>
      <c r="AD309">
        <v>1</v>
      </c>
      <c r="AE309">
        <v>0</v>
      </c>
      <c r="AF309" t="s">
        <v>313</v>
      </c>
      <c r="AG309">
        <v>0</v>
      </c>
      <c r="AH309">
        <v>2</v>
      </c>
      <c r="AI309">
        <v>16688342</v>
      </c>
      <c r="AJ309">
        <v>333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</row>
    <row r="310" spans="1:44" x14ac:dyDescent="0.2">
      <c r="A310">
        <f>ROW(Source!A191)</f>
        <v>191</v>
      </c>
      <c r="B310">
        <v>16688343</v>
      </c>
      <c r="C310">
        <v>16688340</v>
      </c>
      <c r="D310">
        <v>15225559</v>
      </c>
      <c r="E310">
        <v>1</v>
      </c>
      <c r="F310">
        <v>1</v>
      </c>
      <c r="G310">
        <v>1</v>
      </c>
      <c r="H310">
        <v>3</v>
      </c>
      <c r="I310" t="s">
        <v>613</v>
      </c>
      <c r="J310" t="s">
        <v>614</v>
      </c>
      <c r="K310" t="s">
        <v>615</v>
      </c>
      <c r="L310">
        <v>1477</v>
      </c>
      <c r="N310">
        <v>1013</v>
      </c>
      <c r="O310" t="s">
        <v>340</v>
      </c>
      <c r="P310" t="s">
        <v>342</v>
      </c>
      <c r="Q310">
        <v>1</v>
      </c>
      <c r="X310">
        <v>5.0000000000000001E-3</v>
      </c>
      <c r="Y310">
        <v>1819.3</v>
      </c>
      <c r="Z310">
        <v>0</v>
      </c>
      <c r="AA310">
        <v>0</v>
      </c>
      <c r="AB310">
        <v>0</v>
      </c>
      <c r="AC310">
        <v>0</v>
      </c>
      <c r="AD310">
        <v>1</v>
      </c>
      <c r="AE310">
        <v>0</v>
      </c>
      <c r="AF310" t="s">
        <v>313</v>
      </c>
      <c r="AG310">
        <v>0</v>
      </c>
      <c r="AH310">
        <v>2</v>
      </c>
      <c r="AI310">
        <v>16688343</v>
      </c>
      <c r="AJ310">
        <v>334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</row>
    <row r="311" spans="1:44" x14ac:dyDescent="0.2">
      <c r="A311">
        <f>ROW(Source!A191)</f>
        <v>191</v>
      </c>
      <c r="B311">
        <v>16688344</v>
      </c>
      <c r="C311">
        <v>16688340</v>
      </c>
      <c r="D311">
        <v>15226127</v>
      </c>
      <c r="E311">
        <v>1</v>
      </c>
      <c r="F311">
        <v>1</v>
      </c>
      <c r="G311">
        <v>1</v>
      </c>
      <c r="H311">
        <v>3</v>
      </c>
      <c r="I311" t="s">
        <v>616</v>
      </c>
      <c r="J311" t="s">
        <v>617</v>
      </c>
      <c r="K311" t="s">
        <v>618</v>
      </c>
      <c r="L311">
        <v>1355</v>
      </c>
      <c r="N311">
        <v>1010</v>
      </c>
      <c r="O311" t="s">
        <v>573</v>
      </c>
      <c r="P311" t="s">
        <v>573</v>
      </c>
      <c r="Q311">
        <v>100</v>
      </c>
      <c r="X311">
        <v>1.0999999999999999E-2</v>
      </c>
      <c r="Y311">
        <v>164</v>
      </c>
      <c r="Z311">
        <v>0</v>
      </c>
      <c r="AA311">
        <v>0</v>
      </c>
      <c r="AB311">
        <v>0</v>
      </c>
      <c r="AC311">
        <v>0</v>
      </c>
      <c r="AD311">
        <v>1</v>
      </c>
      <c r="AE311">
        <v>0</v>
      </c>
      <c r="AF311" t="s">
        <v>313</v>
      </c>
      <c r="AG311">
        <v>0</v>
      </c>
      <c r="AH311">
        <v>2</v>
      </c>
      <c r="AI311">
        <v>16688344</v>
      </c>
      <c r="AJ311">
        <v>335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</row>
    <row r="312" spans="1:44" x14ac:dyDescent="0.2">
      <c r="A312">
        <f>ROW(Source!A191)</f>
        <v>191</v>
      </c>
      <c r="B312">
        <v>16688345</v>
      </c>
      <c r="C312">
        <v>16688340</v>
      </c>
      <c r="D312">
        <v>15164559</v>
      </c>
      <c r="E312">
        <v>17</v>
      </c>
      <c r="F312">
        <v>1</v>
      </c>
      <c r="G312">
        <v>1</v>
      </c>
      <c r="H312">
        <v>3</v>
      </c>
      <c r="I312" t="s">
        <v>605</v>
      </c>
      <c r="J312" t="s">
        <v>6</v>
      </c>
      <c r="K312" t="s">
        <v>606</v>
      </c>
      <c r="L312">
        <v>1374</v>
      </c>
      <c r="N312">
        <v>1013</v>
      </c>
      <c r="O312" t="s">
        <v>607</v>
      </c>
      <c r="P312" t="s">
        <v>607</v>
      </c>
      <c r="Q312">
        <v>1</v>
      </c>
      <c r="X312">
        <v>0.36</v>
      </c>
      <c r="Y312">
        <v>1</v>
      </c>
      <c r="Z312">
        <v>0</v>
      </c>
      <c r="AA312">
        <v>0</v>
      </c>
      <c r="AB312">
        <v>0</v>
      </c>
      <c r="AC312">
        <v>0</v>
      </c>
      <c r="AD312">
        <v>1</v>
      </c>
      <c r="AE312">
        <v>0</v>
      </c>
      <c r="AF312" t="s">
        <v>313</v>
      </c>
      <c r="AG312">
        <v>0</v>
      </c>
      <c r="AH312">
        <v>2</v>
      </c>
      <c r="AI312">
        <v>16688345</v>
      </c>
      <c r="AJ312">
        <v>336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</row>
    <row r="313" spans="1:44" x14ac:dyDescent="0.2">
      <c r="A313">
        <f>ROW(Source!A192)</f>
        <v>192</v>
      </c>
      <c r="B313">
        <v>16688347</v>
      </c>
      <c r="C313">
        <v>16688346</v>
      </c>
      <c r="D313">
        <v>15435721</v>
      </c>
      <c r="E313">
        <v>1</v>
      </c>
      <c r="F313">
        <v>1</v>
      </c>
      <c r="G313">
        <v>1</v>
      </c>
      <c r="H313">
        <v>1</v>
      </c>
      <c r="I313" t="s">
        <v>534</v>
      </c>
      <c r="J313" t="s">
        <v>6</v>
      </c>
      <c r="K313" t="s">
        <v>535</v>
      </c>
      <c r="L313">
        <v>1191</v>
      </c>
      <c r="N313">
        <v>1013</v>
      </c>
      <c r="O313" t="s">
        <v>466</v>
      </c>
      <c r="P313" t="s">
        <v>466</v>
      </c>
      <c r="Q313">
        <v>1</v>
      </c>
      <c r="X313">
        <v>16.29</v>
      </c>
      <c r="Y313">
        <v>0</v>
      </c>
      <c r="Z313">
        <v>0</v>
      </c>
      <c r="AA313">
        <v>0</v>
      </c>
      <c r="AB313">
        <v>9.51</v>
      </c>
      <c r="AC313">
        <v>0</v>
      </c>
      <c r="AD313">
        <v>1</v>
      </c>
      <c r="AE313">
        <v>1</v>
      </c>
      <c r="AF313" t="s">
        <v>6</v>
      </c>
      <c r="AG313">
        <v>16.29</v>
      </c>
      <c r="AH313">
        <v>2</v>
      </c>
      <c r="AI313">
        <v>16688347</v>
      </c>
      <c r="AJ313">
        <v>337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</row>
    <row r="314" spans="1:44" x14ac:dyDescent="0.2">
      <c r="A314">
        <f>ROW(Source!A192)</f>
        <v>192</v>
      </c>
      <c r="B314">
        <v>16688348</v>
      </c>
      <c r="C314">
        <v>16688346</v>
      </c>
      <c r="D314">
        <v>15430395</v>
      </c>
      <c r="E314">
        <v>1</v>
      </c>
      <c r="F314">
        <v>1</v>
      </c>
      <c r="G314">
        <v>1</v>
      </c>
      <c r="H314">
        <v>1</v>
      </c>
      <c r="I314" t="s">
        <v>467</v>
      </c>
      <c r="J314" t="s">
        <v>6</v>
      </c>
      <c r="K314" t="s">
        <v>468</v>
      </c>
      <c r="L314">
        <v>1191</v>
      </c>
      <c r="N314">
        <v>1013</v>
      </c>
      <c r="O314" t="s">
        <v>466</v>
      </c>
      <c r="P314" t="s">
        <v>466</v>
      </c>
      <c r="Q314">
        <v>1</v>
      </c>
      <c r="X314">
        <v>0.01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1</v>
      </c>
      <c r="AE314">
        <v>2</v>
      </c>
      <c r="AF314" t="s">
        <v>6</v>
      </c>
      <c r="AG314">
        <v>0.01</v>
      </c>
      <c r="AH314">
        <v>2</v>
      </c>
      <c r="AI314">
        <v>16688348</v>
      </c>
      <c r="AJ314">
        <v>338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</row>
    <row r="315" spans="1:44" x14ac:dyDescent="0.2">
      <c r="A315">
        <f>ROW(Source!A192)</f>
        <v>192</v>
      </c>
      <c r="B315">
        <v>16688349</v>
      </c>
      <c r="C315">
        <v>16688346</v>
      </c>
      <c r="D315">
        <v>15247974</v>
      </c>
      <c r="E315">
        <v>1</v>
      </c>
      <c r="F315">
        <v>1</v>
      </c>
      <c r="G315">
        <v>1</v>
      </c>
      <c r="H315">
        <v>2</v>
      </c>
      <c r="I315" t="s">
        <v>469</v>
      </c>
      <c r="J315" t="s">
        <v>470</v>
      </c>
      <c r="K315" t="s">
        <v>471</v>
      </c>
      <c r="L315">
        <v>1368</v>
      </c>
      <c r="N315">
        <v>1011</v>
      </c>
      <c r="O315" t="s">
        <v>472</v>
      </c>
      <c r="P315" t="s">
        <v>472</v>
      </c>
      <c r="Q315">
        <v>1</v>
      </c>
      <c r="X315">
        <v>0.01</v>
      </c>
      <c r="Y315">
        <v>0</v>
      </c>
      <c r="Z315">
        <v>31.26</v>
      </c>
      <c r="AA315">
        <v>13.5</v>
      </c>
      <c r="AB315">
        <v>0</v>
      </c>
      <c r="AC315">
        <v>0</v>
      </c>
      <c r="AD315">
        <v>1</v>
      </c>
      <c r="AE315">
        <v>0</v>
      </c>
      <c r="AF315" t="s">
        <v>6</v>
      </c>
      <c r="AG315">
        <v>0.01</v>
      </c>
      <c r="AH315">
        <v>2</v>
      </c>
      <c r="AI315">
        <v>16688349</v>
      </c>
      <c r="AJ315">
        <v>339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</row>
    <row r="316" spans="1:44" x14ac:dyDescent="0.2">
      <c r="A316">
        <f>ROW(Source!A192)</f>
        <v>192</v>
      </c>
      <c r="B316">
        <v>16688350</v>
      </c>
      <c r="C316">
        <v>16688346</v>
      </c>
      <c r="D316">
        <v>15170076</v>
      </c>
      <c r="E316">
        <v>1</v>
      </c>
      <c r="F316">
        <v>1</v>
      </c>
      <c r="G316">
        <v>1</v>
      </c>
      <c r="H316">
        <v>3</v>
      </c>
      <c r="I316" t="s">
        <v>619</v>
      </c>
      <c r="J316" t="s">
        <v>620</v>
      </c>
      <c r="K316" t="s">
        <v>621</v>
      </c>
      <c r="L316">
        <v>1356</v>
      </c>
      <c r="N316">
        <v>1010</v>
      </c>
      <c r="O316" t="s">
        <v>101</v>
      </c>
      <c r="P316" t="s">
        <v>101</v>
      </c>
      <c r="Q316">
        <v>1000</v>
      </c>
      <c r="X316">
        <v>0.2</v>
      </c>
      <c r="Y316">
        <v>180</v>
      </c>
      <c r="Z316">
        <v>0</v>
      </c>
      <c r="AA316">
        <v>0</v>
      </c>
      <c r="AB316">
        <v>0</v>
      </c>
      <c r="AC316">
        <v>0</v>
      </c>
      <c r="AD316">
        <v>1</v>
      </c>
      <c r="AE316">
        <v>0</v>
      </c>
      <c r="AF316" t="s">
        <v>6</v>
      </c>
      <c r="AG316">
        <v>0.2</v>
      </c>
      <c r="AH316">
        <v>2</v>
      </c>
      <c r="AI316">
        <v>16688350</v>
      </c>
      <c r="AJ316">
        <v>340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</row>
    <row r="317" spans="1:44" x14ac:dyDescent="0.2">
      <c r="A317">
        <f>ROW(Source!A192)</f>
        <v>192</v>
      </c>
      <c r="B317">
        <v>16688351</v>
      </c>
      <c r="C317">
        <v>16688346</v>
      </c>
      <c r="D317">
        <v>15170438</v>
      </c>
      <c r="E317">
        <v>1</v>
      </c>
      <c r="F317">
        <v>1</v>
      </c>
      <c r="G317">
        <v>1</v>
      </c>
      <c r="H317">
        <v>3</v>
      </c>
      <c r="I317" t="s">
        <v>622</v>
      </c>
      <c r="J317" t="s">
        <v>623</v>
      </c>
      <c r="K317" t="s">
        <v>624</v>
      </c>
      <c r="L317">
        <v>1348</v>
      </c>
      <c r="N317">
        <v>1009</v>
      </c>
      <c r="O317" t="s">
        <v>46</v>
      </c>
      <c r="P317" t="s">
        <v>46</v>
      </c>
      <c r="Q317">
        <v>1000</v>
      </c>
      <c r="X317">
        <v>1E-3</v>
      </c>
      <c r="Y317">
        <v>12430</v>
      </c>
      <c r="Z317">
        <v>0</v>
      </c>
      <c r="AA317">
        <v>0</v>
      </c>
      <c r="AB317">
        <v>0</v>
      </c>
      <c r="AC317">
        <v>0</v>
      </c>
      <c r="AD317">
        <v>1</v>
      </c>
      <c r="AE317">
        <v>0</v>
      </c>
      <c r="AF317" t="s">
        <v>6</v>
      </c>
      <c r="AG317">
        <v>1E-3</v>
      </c>
      <c r="AH317">
        <v>2</v>
      </c>
      <c r="AI317">
        <v>16688351</v>
      </c>
      <c r="AJ317">
        <v>341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</row>
    <row r="318" spans="1:44" x14ac:dyDescent="0.2">
      <c r="A318">
        <f>ROW(Source!A192)</f>
        <v>192</v>
      </c>
      <c r="B318">
        <v>16688352</v>
      </c>
      <c r="C318">
        <v>16688346</v>
      </c>
      <c r="D318">
        <v>15164559</v>
      </c>
      <c r="E318">
        <v>17</v>
      </c>
      <c r="F318">
        <v>1</v>
      </c>
      <c r="G318">
        <v>1</v>
      </c>
      <c r="H318">
        <v>3</v>
      </c>
      <c r="I318" t="s">
        <v>605</v>
      </c>
      <c r="J318" t="s">
        <v>6</v>
      </c>
      <c r="K318" t="s">
        <v>606</v>
      </c>
      <c r="L318">
        <v>1374</v>
      </c>
      <c r="N318">
        <v>1013</v>
      </c>
      <c r="O318" t="s">
        <v>607</v>
      </c>
      <c r="P318" t="s">
        <v>607</v>
      </c>
      <c r="Q318">
        <v>1</v>
      </c>
      <c r="X318">
        <v>3.1</v>
      </c>
      <c r="Y318">
        <v>1</v>
      </c>
      <c r="Z318">
        <v>0</v>
      </c>
      <c r="AA318">
        <v>0</v>
      </c>
      <c r="AB318">
        <v>0</v>
      </c>
      <c r="AC318">
        <v>0</v>
      </c>
      <c r="AD318">
        <v>1</v>
      </c>
      <c r="AE318">
        <v>0</v>
      </c>
      <c r="AF318" t="s">
        <v>6</v>
      </c>
      <c r="AG318">
        <v>3.1</v>
      </c>
      <c r="AH318">
        <v>2</v>
      </c>
      <c r="AI318">
        <v>16688352</v>
      </c>
      <c r="AJ318">
        <v>343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</row>
    <row r="319" spans="1:44" x14ac:dyDescent="0.2">
      <c r="A319">
        <f>ROW(Source!A193)</f>
        <v>193</v>
      </c>
      <c r="B319">
        <v>16688347</v>
      </c>
      <c r="C319">
        <v>16688346</v>
      </c>
      <c r="D319">
        <v>15435721</v>
      </c>
      <c r="E319">
        <v>1</v>
      </c>
      <c r="F319">
        <v>1</v>
      </c>
      <c r="G319">
        <v>1</v>
      </c>
      <c r="H319">
        <v>1</v>
      </c>
      <c r="I319" t="s">
        <v>534</v>
      </c>
      <c r="J319" t="s">
        <v>6</v>
      </c>
      <c r="K319" t="s">
        <v>535</v>
      </c>
      <c r="L319">
        <v>1191</v>
      </c>
      <c r="N319">
        <v>1013</v>
      </c>
      <c r="O319" t="s">
        <v>466</v>
      </c>
      <c r="P319" t="s">
        <v>466</v>
      </c>
      <c r="Q319">
        <v>1</v>
      </c>
      <c r="X319">
        <v>16.29</v>
      </c>
      <c r="Y319">
        <v>0</v>
      </c>
      <c r="Z319">
        <v>0</v>
      </c>
      <c r="AA319">
        <v>0</v>
      </c>
      <c r="AB319">
        <v>9.51</v>
      </c>
      <c r="AC319">
        <v>0</v>
      </c>
      <c r="AD319">
        <v>1</v>
      </c>
      <c r="AE319">
        <v>1</v>
      </c>
      <c r="AF319" t="s">
        <v>6</v>
      </c>
      <c r="AG319">
        <v>16.29</v>
      </c>
      <c r="AH319">
        <v>2</v>
      </c>
      <c r="AI319">
        <v>16688347</v>
      </c>
      <c r="AJ319">
        <v>344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</row>
    <row r="320" spans="1:44" x14ac:dyDescent="0.2">
      <c r="A320">
        <f>ROW(Source!A193)</f>
        <v>193</v>
      </c>
      <c r="B320">
        <v>16688348</v>
      </c>
      <c r="C320">
        <v>16688346</v>
      </c>
      <c r="D320">
        <v>15430395</v>
      </c>
      <c r="E320">
        <v>1</v>
      </c>
      <c r="F320">
        <v>1</v>
      </c>
      <c r="G320">
        <v>1</v>
      </c>
      <c r="H320">
        <v>1</v>
      </c>
      <c r="I320" t="s">
        <v>467</v>
      </c>
      <c r="J320" t="s">
        <v>6</v>
      </c>
      <c r="K320" t="s">
        <v>468</v>
      </c>
      <c r="L320">
        <v>1191</v>
      </c>
      <c r="N320">
        <v>1013</v>
      </c>
      <c r="O320" t="s">
        <v>466</v>
      </c>
      <c r="P320" t="s">
        <v>466</v>
      </c>
      <c r="Q320">
        <v>1</v>
      </c>
      <c r="X320">
        <v>0.01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1</v>
      </c>
      <c r="AE320">
        <v>2</v>
      </c>
      <c r="AF320" t="s">
        <v>6</v>
      </c>
      <c r="AG320">
        <v>0.01</v>
      </c>
      <c r="AH320">
        <v>2</v>
      </c>
      <c r="AI320">
        <v>16688348</v>
      </c>
      <c r="AJ320">
        <v>345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</row>
    <row r="321" spans="1:44" x14ac:dyDescent="0.2">
      <c r="A321">
        <f>ROW(Source!A193)</f>
        <v>193</v>
      </c>
      <c r="B321">
        <v>16688349</v>
      </c>
      <c r="C321">
        <v>16688346</v>
      </c>
      <c r="D321">
        <v>15247974</v>
      </c>
      <c r="E321">
        <v>1</v>
      </c>
      <c r="F321">
        <v>1</v>
      </c>
      <c r="G321">
        <v>1</v>
      </c>
      <c r="H321">
        <v>2</v>
      </c>
      <c r="I321" t="s">
        <v>469</v>
      </c>
      <c r="J321" t="s">
        <v>470</v>
      </c>
      <c r="K321" t="s">
        <v>471</v>
      </c>
      <c r="L321">
        <v>1368</v>
      </c>
      <c r="N321">
        <v>1011</v>
      </c>
      <c r="O321" t="s">
        <v>472</v>
      </c>
      <c r="P321" t="s">
        <v>472</v>
      </c>
      <c r="Q321">
        <v>1</v>
      </c>
      <c r="X321">
        <v>0.01</v>
      </c>
      <c r="Y321">
        <v>0</v>
      </c>
      <c r="Z321">
        <v>31.26</v>
      </c>
      <c r="AA321">
        <v>13.5</v>
      </c>
      <c r="AB321">
        <v>0</v>
      </c>
      <c r="AC321">
        <v>0</v>
      </c>
      <c r="AD321">
        <v>1</v>
      </c>
      <c r="AE321">
        <v>0</v>
      </c>
      <c r="AF321" t="s">
        <v>6</v>
      </c>
      <c r="AG321">
        <v>0.01</v>
      </c>
      <c r="AH321">
        <v>2</v>
      </c>
      <c r="AI321">
        <v>16688349</v>
      </c>
      <c r="AJ321">
        <v>346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</row>
    <row r="322" spans="1:44" x14ac:dyDescent="0.2">
      <c r="A322">
        <f>ROW(Source!A193)</f>
        <v>193</v>
      </c>
      <c r="B322">
        <v>16688350</v>
      </c>
      <c r="C322">
        <v>16688346</v>
      </c>
      <c r="D322">
        <v>15170076</v>
      </c>
      <c r="E322">
        <v>1</v>
      </c>
      <c r="F322">
        <v>1</v>
      </c>
      <c r="G322">
        <v>1</v>
      </c>
      <c r="H322">
        <v>3</v>
      </c>
      <c r="I322" t="s">
        <v>619</v>
      </c>
      <c r="J322" t="s">
        <v>620</v>
      </c>
      <c r="K322" t="s">
        <v>621</v>
      </c>
      <c r="L322">
        <v>1356</v>
      </c>
      <c r="N322">
        <v>1010</v>
      </c>
      <c r="O322" t="s">
        <v>101</v>
      </c>
      <c r="P322" t="s">
        <v>101</v>
      </c>
      <c r="Q322">
        <v>1000</v>
      </c>
      <c r="X322">
        <v>0.2</v>
      </c>
      <c r="Y322">
        <v>180</v>
      </c>
      <c r="Z322">
        <v>0</v>
      </c>
      <c r="AA322">
        <v>0</v>
      </c>
      <c r="AB322">
        <v>0</v>
      </c>
      <c r="AC322">
        <v>0</v>
      </c>
      <c r="AD322">
        <v>1</v>
      </c>
      <c r="AE322">
        <v>0</v>
      </c>
      <c r="AF322" t="s">
        <v>6</v>
      </c>
      <c r="AG322">
        <v>0.2</v>
      </c>
      <c r="AH322">
        <v>2</v>
      </c>
      <c r="AI322">
        <v>16688350</v>
      </c>
      <c r="AJ322">
        <v>347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</row>
    <row r="323" spans="1:44" x14ac:dyDescent="0.2">
      <c r="A323">
        <f>ROW(Source!A193)</f>
        <v>193</v>
      </c>
      <c r="B323">
        <v>16688351</v>
      </c>
      <c r="C323">
        <v>16688346</v>
      </c>
      <c r="D323">
        <v>15170438</v>
      </c>
      <c r="E323">
        <v>1</v>
      </c>
      <c r="F323">
        <v>1</v>
      </c>
      <c r="G323">
        <v>1</v>
      </c>
      <c r="H323">
        <v>3</v>
      </c>
      <c r="I323" t="s">
        <v>622</v>
      </c>
      <c r="J323" t="s">
        <v>623</v>
      </c>
      <c r="K323" t="s">
        <v>624</v>
      </c>
      <c r="L323">
        <v>1348</v>
      </c>
      <c r="N323">
        <v>1009</v>
      </c>
      <c r="O323" t="s">
        <v>46</v>
      </c>
      <c r="P323" t="s">
        <v>46</v>
      </c>
      <c r="Q323">
        <v>1000</v>
      </c>
      <c r="X323">
        <v>1E-3</v>
      </c>
      <c r="Y323">
        <v>12430</v>
      </c>
      <c r="Z323">
        <v>0</v>
      </c>
      <c r="AA323">
        <v>0</v>
      </c>
      <c r="AB323">
        <v>0</v>
      </c>
      <c r="AC323">
        <v>0</v>
      </c>
      <c r="AD323">
        <v>1</v>
      </c>
      <c r="AE323">
        <v>0</v>
      </c>
      <c r="AF323" t="s">
        <v>6</v>
      </c>
      <c r="AG323">
        <v>1E-3</v>
      </c>
      <c r="AH323">
        <v>2</v>
      </c>
      <c r="AI323">
        <v>16688351</v>
      </c>
      <c r="AJ323">
        <v>348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</row>
    <row r="324" spans="1:44" x14ac:dyDescent="0.2">
      <c r="A324">
        <f>ROW(Source!A193)</f>
        <v>193</v>
      </c>
      <c r="B324">
        <v>16688352</v>
      </c>
      <c r="C324">
        <v>16688346</v>
      </c>
      <c r="D324">
        <v>15164559</v>
      </c>
      <c r="E324">
        <v>17</v>
      </c>
      <c r="F324">
        <v>1</v>
      </c>
      <c r="G324">
        <v>1</v>
      </c>
      <c r="H324">
        <v>3</v>
      </c>
      <c r="I324" t="s">
        <v>605</v>
      </c>
      <c r="J324" t="s">
        <v>6</v>
      </c>
      <c r="K324" t="s">
        <v>606</v>
      </c>
      <c r="L324">
        <v>1374</v>
      </c>
      <c r="N324">
        <v>1013</v>
      </c>
      <c r="O324" t="s">
        <v>607</v>
      </c>
      <c r="P324" t="s">
        <v>607</v>
      </c>
      <c r="Q324">
        <v>1</v>
      </c>
      <c r="X324">
        <v>3.1</v>
      </c>
      <c r="Y324">
        <v>1</v>
      </c>
      <c r="Z324">
        <v>0</v>
      </c>
      <c r="AA324">
        <v>0</v>
      </c>
      <c r="AB324">
        <v>0</v>
      </c>
      <c r="AC324">
        <v>0</v>
      </c>
      <c r="AD324">
        <v>1</v>
      </c>
      <c r="AE324">
        <v>0</v>
      </c>
      <c r="AF324" t="s">
        <v>6</v>
      </c>
      <c r="AG324">
        <v>3.1</v>
      </c>
      <c r="AH324">
        <v>2</v>
      </c>
      <c r="AI324">
        <v>16688352</v>
      </c>
      <c r="AJ324">
        <v>350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</row>
    <row r="325" spans="1:44" x14ac:dyDescent="0.2">
      <c r="A325">
        <f>ROW(Source!A196)</f>
        <v>196</v>
      </c>
      <c r="B325">
        <v>16688360</v>
      </c>
      <c r="C325">
        <v>16688359</v>
      </c>
      <c r="D325">
        <v>15430397</v>
      </c>
      <c r="E325">
        <v>1</v>
      </c>
      <c r="F325">
        <v>1</v>
      </c>
      <c r="G325">
        <v>1</v>
      </c>
      <c r="H325">
        <v>1</v>
      </c>
      <c r="I325" t="s">
        <v>538</v>
      </c>
      <c r="J325" t="s">
        <v>6</v>
      </c>
      <c r="K325" t="s">
        <v>539</v>
      </c>
      <c r="L325">
        <v>1191</v>
      </c>
      <c r="N325">
        <v>1013</v>
      </c>
      <c r="O325" t="s">
        <v>466</v>
      </c>
      <c r="P325" t="s">
        <v>466</v>
      </c>
      <c r="Q325">
        <v>1</v>
      </c>
      <c r="X325">
        <v>2.82</v>
      </c>
      <c r="Y325">
        <v>0</v>
      </c>
      <c r="Z325">
        <v>0</v>
      </c>
      <c r="AA325">
        <v>0</v>
      </c>
      <c r="AB325">
        <v>9.4</v>
      </c>
      <c r="AC325">
        <v>0</v>
      </c>
      <c r="AD325">
        <v>1</v>
      </c>
      <c r="AE325">
        <v>1</v>
      </c>
      <c r="AF325" t="s">
        <v>6</v>
      </c>
      <c r="AG325">
        <v>2.82</v>
      </c>
      <c r="AH325">
        <v>2</v>
      </c>
      <c r="AI325">
        <v>16688360</v>
      </c>
      <c r="AJ325">
        <v>351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</row>
    <row r="326" spans="1:44" x14ac:dyDescent="0.2">
      <c r="A326">
        <f>ROW(Source!A196)</f>
        <v>196</v>
      </c>
      <c r="B326">
        <v>16688361</v>
      </c>
      <c r="C326">
        <v>16688359</v>
      </c>
      <c r="D326">
        <v>15430395</v>
      </c>
      <c r="E326">
        <v>1</v>
      </c>
      <c r="F326">
        <v>1</v>
      </c>
      <c r="G326">
        <v>1</v>
      </c>
      <c r="H326">
        <v>1</v>
      </c>
      <c r="I326" t="s">
        <v>467</v>
      </c>
      <c r="J326" t="s">
        <v>6</v>
      </c>
      <c r="K326" t="s">
        <v>468</v>
      </c>
      <c r="L326">
        <v>1191</v>
      </c>
      <c r="N326">
        <v>1013</v>
      </c>
      <c r="O326" t="s">
        <v>466</v>
      </c>
      <c r="P326" t="s">
        <v>466</v>
      </c>
      <c r="Q326">
        <v>1</v>
      </c>
      <c r="X326">
        <v>0.02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1</v>
      </c>
      <c r="AE326">
        <v>2</v>
      </c>
      <c r="AF326" t="s">
        <v>6</v>
      </c>
      <c r="AG326">
        <v>0.02</v>
      </c>
      <c r="AH326">
        <v>2</v>
      </c>
      <c r="AI326">
        <v>16688361</v>
      </c>
      <c r="AJ326">
        <v>352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</row>
    <row r="327" spans="1:44" x14ac:dyDescent="0.2">
      <c r="A327">
        <f>ROW(Source!A196)</f>
        <v>196</v>
      </c>
      <c r="B327">
        <v>16688362</v>
      </c>
      <c r="C327">
        <v>16688359</v>
      </c>
      <c r="D327">
        <v>15247680</v>
      </c>
      <c r="E327">
        <v>1</v>
      </c>
      <c r="F327">
        <v>1</v>
      </c>
      <c r="G327">
        <v>1</v>
      </c>
      <c r="H327">
        <v>2</v>
      </c>
      <c r="I327" t="s">
        <v>593</v>
      </c>
      <c r="J327" t="s">
        <v>594</v>
      </c>
      <c r="K327" t="s">
        <v>595</v>
      </c>
      <c r="L327">
        <v>1368</v>
      </c>
      <c r="N327">
        <v>1011</v>
      </c>
      <c r="O327" t="s">
        <v>472</v>
      </c>
      <c r="P327" t="s">
        <v>472</v>
      </c>
      <c r="Q327">
        <v>1</v>
      </c>
      <c r="X327">
        <v>0.01</v>
      </c>
      <c r="Y327">
        <v>0</v>
      </c>
      <c r="Z327">
        <v>111.99</v>
      </c>
      <c r="AA327">
        <v>13.5</v>
      </c>
      <c r="AB327">
        <v>0</v>
      </c>
      <c r="AC327">
        <v>0</v>
      </c>
      <c r="AD327">
        <v>1</v>
      </c>
      <c r="AE327">
        <v>0</v>
      </c>
      <c r="AF327" t="s">
        <v>6</v>
      </c>
      <c r="AG327">
        <v>0.01</v>
      </c>
      <c r="AH327">
        <v>2</v>
      </c>
      <c r="AI327">
        <v>16688362</v>
      </c>
      <c r="AJ327">
        <v>353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</row>
    <row r="328" spans="1:44" x14ac:dyDescent="0.2">
      <c r="A328">
        <f>ROW(Source!A196)</f>
        <v>196</v>
      </c>
      <c r="B328">
        <v>16688363</v>
      </c>
      <c r="C328">
        <v>16688359</v>
      </c>
      <c r="D328">
        <v>15249073</v>
      </c>
      <c r="E328">
        <v>1</v>
      </c>
      <c r="F328">
        <v>1</v>
      </c>
      <c r="G328">
        <v>1</v>
      </c>
      <c r="H328">
        <v>2</v>
      </c>
      <c r="I328" t="s">
        <v>482</v>
      </c>
      <c r="J328" t="s">
        <v>483</v>
      </c>
      <c r="K328" t="s">
        <v>484</v>
      </c>
      <c r="L328">
        <v>1368</v>
      </c>
      <c r="N328">
        <v>1011</v>
      </c>
      <c r="O328" t="s">
        <v>472</v>
      </c>
      <c r="P328" t="s">
        <v>472</v>
      </c>
      <c r="Q328">
        <v>1</v>
      </c>
      <c r="X328">
        <v>0.01</v>
      </c>
      <c r="Y328">
        <v>0</v>
      </c>
      <c r="Z328">
        <v>65.709999999999994</v>
      </c>
      <c r="AA328">
        <v>11.6</v>
      </c>
      <c r="AB328">
        <v>0</v>
      </c>
      <c r="AC328">
        <v>0</v>
      </c>
      <c r="AD328">
        <v>1</v>
      </c>
      <c r="AE328">
        <v>0</v>
      </c>
      <c r="AF328" t="s">
        <v>6</v>
      </c>
      <c r="AG328">
        <v>0.01</v>
      </c>
      <c r="AH328">
        <v>2</v>
      </c>
      <c r="AI328">
        <v>16688363</v>
      </c>
      <c r="AJ328">
        <v>354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</row>
    <row r="329" spans="1:44" x14ac:dyDescent="0.2">
      <c r="A329">
        <f>ROW(Source!A196)</f>
        <v>196</v>
      </c>
      <c r="B329">
        <v>16688364</v>
      </c>
      <c r="C329">
        <v>16688359</v>
      </c>
      <c r="D329">
        <v>15167588</v>
      </c>
      <c r="E329">
        <v>1</v>
      </c>
      <c r="F329">
        <v>1</v>
      </c>
      <c r="G329">
        <v>1</v>
      </c>
      <c r="H329">
        <v>3</v>
      </c>
      <c r="I329" t="s">
        <v>596</v>
      </c>
      <c r="J329" t="s">
        <v>597</v>
      </c>
      <c r="K329" t="s">
        <v>598</v>
      </c>
      <c r="L329">
        <v>1346</v>
      </c>
      <c r="N329">
        <v>1009</v>
      </c>
      <c r="O329" t="s">
        <v>51</v>
      </c>
      <c r="P329" t="s">
        <v>51</v>
      </c>
      <c r="Q329">
        <v>1</v>
      </c>
      <c r="X329">
        <v>0.16</v>
      </c>
      <c r="Y329">
        <v>30.4</v>
      </c>
      <c r="Z329">
        <v>0</v>
      </c>
      <c r="AA329">
        <v>0</v>
      </c>
      <c r="AB329">
        <v>0</v>
      </c>
      <c r="AC329">
        <v>0</v>
      </c>
      <c r="AD329">
        <v>1</v>
      </c>
      <c r="AE329">
        <v>0</v>
      </c>
      <c r="AF329" t="s">
        <v>6</v>
      </c>
      <c r="AG329">
        <v>0.16</v>
      </c>
      <c r="AH329">
        <v>2</v>
      </c>
      <c r="AI329">
        <v>16688364</v>
      </c>
      <c r="AJ329">
        <v>355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</row>
    <row r="330" spans="1:44" x14ac:dyDescent="0.2">
      <c r="A330">
        <f>ROW(Source!A196)</f>
        <v>196</v>
      </c>
      <c r="B330">
        <v>16688365</v>
      </c>
      <c r="C330">
        <v>16688359</v>
      </c>
      <c r="D330">
        <v>15167600</v>
      </c>
      <c r="E330">
        <v>1</v>
      </c>
      <c r="F330">
        <v>1</v>
      </c>
      <c r="G330">
        <v>1</v>
      </c>
      <c r="H330">
        <v>3</v>
      </c>
      <c r="I330" t="s">
        <v>625</v>
      </c>
      <c r="J330" t="s">
        <v>626</v>
      </c>
      <c r="K330" t="s">
        <v>627</v>
      </c>
      <c r="L330">
        <v>1308</v>
      </c>
      <c r="N330">
        <v>1003</v>
      </c>
      <c r="O330" t="s">
        <v>35</v>
      </c>
      <c r="P330" t="s">
        <v>35</v>
      </c>
      <c r="Q330">
        <v>100</v>
      </c>
      <c r="X330">
        <v>0.05</v>
      </c>
      <c r="Y330">
        <v>120</v>
      </c>
      <c r="Z330">
        <v>0</v>
      </c>
      <c r="AA330">
        <v>0</v>
      </c>
      <c r="AB330">
        <v>0</v>
      </c>
      <c r="AC330">
        <v>0</v>
      </c>
      <c r="AD330">
        <v>1</v>
      </c>
      <c r="AE330">
        <v>0</v>
      </c>
      <c r="AF330" t="s">
        <v>6</v>
      </c>
      <c r="AG330">
        <v>0.05</v>
      </c>
      <c r="AH330">
        <v>2</v>
      </c>
      <c r="AI330">
        <v>16688365</v>
      </c>
      <c r="AJ330">
        <v>356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</row>
    <row r="331" spans="1:44" x14ac:dyDescent="0.2">
      <c r="A331">
        <f>ROW(Source!A196)</f>
        <v>196</v>
      </c>
      <c r="B331">
        <v>16688366</v>
      </c>
      <c r="C331">
        <v>16688359</v>
      </c>
      <c r="D331">
        <v>15203834</v>
      </c>
      <c r="E331">
        <v>1</v>
      </c>
      <c r="F331">
        <v>1</v>
      </c>
      <c r="G331">
        <v>1</v>
      </c>
      <c r="H331">
        <v>3</v>
      </c>
      <c r="I331" t="s">
        <v>628</v>
      </c>
      <c r="J331" t="s">
        <v>629</v>
      </c>
      <c r="K331" t="s">
        <v>630</v>
      </c>
      <c r="L331">
        <v>1346</v>
      </c>
      <c r="N331">
        <v>1009</v>
      </c>
      <c r="O331" t="s">
        <v>51</v>
      </c>
      <c r="P331" t="s">
        <v>51</v>
      </c>
      <c r="Q331">
        <v>1</v>
      </c>
      <c r="X331">
        <v>0.05</v>
      </c>
      <c r="Y331">
        <v>28.6</v>
      </c>
      <c r="Z331">
        <v>0</v>
      </c>
      <c r="AA331">
        <v>0</v>
      </c>
      <c r="AB331">
        <v>0</v>
      </c>
      <c r="AC331">
        <v>0</v>
      </c>
      <c r="AD331">
        <v>1</v>
      </c>
      <c r="AE331">
        <v>0</v>
      </c>
      <c r="AF331" t="s">
        <v>6</v>
      </c>
      <c r="AG331">
        <v>0.05</v>
      </c>
      <c r="AH331">
        <v>2</v>
      </c>
      <c r="AI331">
        <v>16688366</v>
      </c>
      <c r="AJ331">
        <v>357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</row>
    <row r="332" spans="1:44" x14ac:dyDescent="0.2">
      <c r="A332">
        <f>ROW(Source!A196)</f>
        <v>196</v>
      </c>
      <c r="B332">
        <v>16688367</v>
      </c>
      <c r="C332">
        <v>16688359</v>
      </c>
      <c r="D332">
        <v>15164559</v>
      </c>
      <c r="E332">
        <v>17</v>
      </c>
      <c r="F332">
        <v>1</v>
      </c>
      <c r="G332">
        <v>1</v>
      </c>
      <c r="H332">
        <v>3</v>
      </c>
      <c r="I332" t="s">
        <v>605</v>
      </c>
      <c r="J332" t="s">
        <v>6</v>
      </c>
      <c r="K332" t="s">
        <v>606</v>
      </c>
      <c r="L332">
        <v>1374</v>
      </c>
      <c r="N332">
        <v>1013</v>
      </c>
      <c r="O332" t="s">
        <v>607</v>
      </c>
      <c r="P332" t="s">
        <v>607</v>
      </c>
      <c r="Q332">
        <v>1</v>
      </c>
      <c r="X332">
        <v>0.53</v>
      </c>
      <c r="Y332">
        <v>1</v>
      </c>
      <c r="Z332">
        <v>0</v>
      </c>
      <c r="AA332">
        <v>0</v>
      </c>
      <c r="AB332">
        <v>0</v>
      </c>
      <c r="AC332">
        <v>0</v>
      </c>
      <c r="AD332">
        <v>1</v>
      </c>
      <c r="AE332">
        <v>0</v>
      </c>
      <c r="AF332" t="s">
        <v>6</v>
      </c>
      <c r="AG332">
        <v>0.53</v>
      </c>
      <c r="AH332">
        <v>2</v>
      </c>
      <c r="AI332">
        <v>16688367</v>
      </c>
      <c r="AJ332">
        <v>359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</row>
    <row r="333" spans="1:44" x14ac:dyDescent="0.2">
      <c r="A333">
        <f>ROW(Source!A197)</f>
        <v>197</v>
      </c>
      <c r="B333">
        <v>16688360</v>
      </c>
      <c r="C333">
        <v>16688359</v>
      </c>
      <c r="D333">
        <v>15430397</v>
      </c>
      <c r="E333">
        <v>1</v>
      </c>
      <c r="F333">
        <v>1</v>
      </c>
      <c r="G333">
        <v>1</v>
      </c>
      <c r="H333">
        <v>1</v>
      </c>
      <c r="I333" t="s">
        <v>538</v>
      </c>
      <c r="J333" t="s">
        <v>6</v>
      </c>
      <c r="K333" t="s">
        <v>539</v>
      </c>
      <c r="L333">
        <v>1191</v>
      </c>
      <c r="N333">
        <v>1013</v>
      </c>
      <c r="O333" t="s">
        <v>466</v>
      </c>
      <c r="P333" t="s">
        <v>466</v>
      </c>
      <c r="Q333">
        <v>1</v>
      </c>
      <c r="X333">
        <v>2.82</v>
      </c>
      <c r="Y333">
        <v>0</v>
      </c>
      <c r="Z333">
        <v>0</v>
      </c>
      <c r="AA333">
        <v>0</v>
      </c>
      <c r="AB333">
        <v>9.4</v>
      </c>
      <c r="AC333">
        <v>0</v>
      </c>
      <c r="AD333">
        <v>1</v>
      </c>
      <c r="AE333">
        <v>1</v>
      </c>
      <c r="AF333" t="s">
        <v>6</v>
      </c>
      <c r="AG333">
        <v>2.82</v>
      </c>
      <c r="AH333">
        <v>2</v>
      </c>
      <c r="AI333">
        <v>16688360</v>
      </c>
      <c r="AJ333">
        <v>360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</row>
    <row r="334" spans="1:44" x14ac:dyDescent="0.2">
      <c r="A334">
        <f>ROW(Source!A197)</f>
        <v>197</v>
      </c>
      <c r="B334">
        <v>16688361</v>
      </c>
      <c r="C334">
        <v>16688359</v>
      </c>
      <c r="D334">
        <v>15430395</v>
      </c>
      <c r="E334">
        <v>1</v>
      </c>
      <c r="F334">
        <v>1</v>
      </c>
      <c r="G334">
        <v>1</v>
      </c>
      <c r="H334">
        <v>1</v>
      </c>
      <c r="I334" t="s">
        <v>467</v>
      </c>
      <c r="J334" t="s">
        <v>6</v>
      </c>
      <c r="K334" t="s">
        <v>468</v>
      </c>
      <c r="L334">
        <v>1191</v>
      </c>
      <c r="N334">
        <v>1013</v>
      </c>
      <c r="O334" t="s">
        <v>466</v>
      </c>
      <c r="P334" t="s">
        <v>466</v>
      </c>
      <c r="Q334">
        <v>1</v>
      </c>
      <c r="X334">
        <v>0.02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1</v>
      </c>
      <c r="AE334">
        <v>2</v>
      </c>
      <c r="AF334" t="s">
        <v>6</v>
      </c>
      <c r="AG334">
        <v>0.02</v>
      </c>
      <c r="AH334">
        <v>2</v>
      </c>
      <c r="AI334">
        <v>16688361</v>
      </c>
      <c r="AJ334">
        <v>361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</row>
    <row r="335" spans="1:44" x14ac:dyDescent="0.2">
      <c r="A335">
        <f>ROW(Source!A197)</f>
        <v>197</v>
      </c>
      <c r="B335">
        <v>16688362</v>
      </c>
      <c r="C335">
        <v>16688359</v>
      </c>
      <c r="D335">
        <v>15247680</v>
      </c>
      <c r="E335">
        <v>1</v>
      </c>
      <c r="F335">
        <v>1</v>
      </c>
      <c r="G335">
        <v>1</v>
      </c>
      <c r="H335">
        <v>2</v>
      </c>
      <c r="I335" t="s">
        <v>593</v>
      </c>
      <c r="J335" t="s">
        <v>594</v>
      </c>
      <c r="K335" t="s">
        <v>595</v>
      </c>
      <c r="L335">
        <v>1368</v>
      </c>
      <c r="N335">
        <v>1011</v>
      </c>
      <c r="O335" t="s">
        <v>472</v>
      </c>
      <c r="P335" t="s">
        <v>472</v>
      </c>
      <c r="Q335">
        <v>1</v>
      </c>
      <c r="X335">
        <v>0.01</v>
      </c>
      <c r="Y335">
        <v>0</v>
      </c>
      <c r="Z335">
        <v>111.99</v>
      </c>
      <c r="AA335">
        <v>13.5</v>
      </c>
      <c r="AB335">
        <v>0</v>
      </c>
      <c r="AC335">
        <v>0</v>
      </c>
      <c r="AD335">
        <v>1</v>
      </c>
      <c r="AE335">
        <v>0</v>
      </c>
      <c r="AF335" t="s">
        <v>6</v>
      </c>
      <c r="AG335">
        <v>0.01</v>
      </c>
      <c r="AH335">
        <v>2</v>
      </c>
      <c r="AI335">
        <v>16688362</v>
      </c>
      <c r="AJ335">
        <v>362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</row>
    <row r="336" spans="1:44" x14ac:dyDescent="0.2">
      <c r="A336">
        <f>ROW(Source!A197)</f>
        <v>197</v>
      </c>
      <c r="B336">
        <v>16688363</v>
      </c>
      <c r="C336">
        <v>16688359</v>
      </c>
      <c r="D336">
        <v>15249073</v>
      </c>
      <c r="E336">
        <v>1</v>
      </c>
      <c r="F336">
        <v>1</v>
      </c>
      <c r="G336">
        <v>1</v>
      </c>
      <c r="H336">
        <v>2</v>
      </c>
      <c r="I336" t="s">
        <v>482</v>
      </c>
      <c r="J336" t="s">
        <v>483</v>
      </c>
      <c r="K336" t="s">
        <v>484</v>
      </c>
      <c r="L336">
        <v>1368</v>
      </c>
      <c r="N336">
        <v>1011</v>
      </c>
      <c r="O336" t="s">
        <v>472</v>
      </c>
      <c r="P336" t="s">
        <v>472</v>
      </c>
      <c r="Q336">
        <v>1</v>
      </c>
      <c r="X336">
        <v>0.01</v>
      </c>
      <c r="Y336">
        <v>0</v>
      </c>
      <c r="Z336">
        <v>65.709999999999994</v>
      </c>
      <c r="AA336">
        <v>11.6</v>
      </c>
      <c r="AB336">
        <v>0</v>
      </c>
      <c r="AC336">
        <v>0</v>
      </c>
      <c r="AD336">
        <v>1</v>
      </c>
      <c r="AE336">
        <v>0</v>
      </c>
      <c r="AF336" t="s">
        <v>6</v>
      </c>
      <c r="AG336">
        <v>0.01</v>
      </c>
      <c r="AH336">
        <v>2</v>
      </c>
      <c r="AI336">
        <v>16688363</v>
      </c>
      <c r="AJ336">
        <v>363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</row>
    <row r="337" spans="1:44" x14ac:dyDescent="0.2">
      <c r="A337">
        <f>ROW(Source!A197)</f>
        <v>197</v>
      </c>
      <c r="B337">
        <v>16688364</v>
      </c>
      <c r="C337">
        <v>16688359</v>
      </c>
      <c r="D337">
        <v>15167588</v>
      </c>
      <c r="E337">
        <v>1</v>
      </c>
      <c r="F337">
        <v>1</v>
      </c>
      <c r="G337">
        <v>1</v>
      </c>
      <c r="H337">
        <v>3</v>
      </c>
      <c r="I337" t="s">
        <v>596</v>
      </c>
      <c r="J337" t="s">
        <v>597</v>
      </c>
      <c r="K337" t="s">
        <v>598</v>
      </c>
      <c r="L337">
        <v>1346</v>
      </c>
      <c r="N337">
        <v>1009</v>
      </c>
      <c r="O337" t="s">
        <v>51</v>
      </c>
      <c r="P337" t="s">
        <v>51</v>
      </c>
      <c r="Q337">
        <v>1</v>
      </c>
      <c r="X337">
        <v>0.16</v>
      </c>
      <c r="Y337">
        <v>30.4</v>
      </c>
      <c r="Z337">
        <v>0</v>
      </c>
      <c r="AA337">
        <v>0</v>
      </c>
      <c r="AB337">
        <v>0</v>
      </c>
      <c r="AC337">
        <v>0</v>
      </c>
      <c r="AD337">
        <v>1</v>
      </c>
      <c r="AE337">
        <v>0</v>
      </c>
      <c r="AF337" t="s">
        <v>6</v>
      </c>
      <c r="AG337">
        <v>0.16</v>
      </c>
      <c r="AH337">
        <v>2</v>
      </c>
      <c r="AI337">
        <v>16688364</v>
      </c>
      <c r="AJ337">
        <v>364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</row>
    <row r="338" spans="1:44" x14ac:dyDescent="0.2">
      <c r="A338">
        <f>ROW(Source!A197)</f>
        <v>197</v>
      </c>
      <c r="B338">
        <v>16688365</v>
      </c>
      <c r="C338">
        <v>16688359</v>
      </c>
      <c r="D338">
        <v>15167600</v>
      </c>
      <c r="E338">
        <v>1</v>
      </c>
      <c r="F338">
        <v>1</v>
      </c>
      <c r="G338">
        <v>1</v>
      </c>
      <c r="H338">
        <v>3</v>
      </c>
      <c r="I338" t="s">
        <v>625</v>
      </c>
      <c r="J338" t="s">
        <v>626</v>
      </c>
      <c r="K338" t="s">
        <v>627</v>
      </c>
      <c r="L338">
        <v>1308</v>
      </c>
      <c r="N338">
        <v>1003</v>
      </c>
      <c r="O338" t="s">
        <v>35</v>
      </c>
      <c r="P338" t="s">
        <v>35</v>
      </c>
      <c r="Q338">
        <v>100</v>
      </c>
      <c r="X338">
        <v>0.05</v>
      </c>
      <c r="Y338">
        <v>120</v>
      </c>
      <c r="Z338">
        <v>0</v>
      </c>
      <c r="AA338">
        <v>0</v>
      </c>
      <c r="AB338">
        <v>0</v>
      </c>
      <c r="AC338">
        <v>0</v>
      </c>
      <c r="AD338">
        <v>1</v>
      </c>
      <c r="AE338">
        <v>0</v>
      </c>
      <c r="AF338" t="s">
        <v>6</v>
      </c>
      <c r="AG338">
        <v>0.05</v>
      </c>
      <c r="AH338">
        <v>2</v>
      </c>
      <c r="AI338">
        <v>16688365</v>
      </c>
      <c r="AJ338">
        <v>365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</row>
    <row r="339" spans="1:44" x14ac:dyDescent="0.2">
      <c r="A339">
        <f>ROW(Source!A197)</f>
        <v>197</v>
      </c>
      <c r="B339">
        <v>16688366</v>
      </c>
      <c r="C339">
        <v>16688359</v>
      </c>
      <c r="D339">
        <v>15203834</v>
      </c>
      <c r="E339">
        <v>1</v>
      </c>
      <c r="F339">
        <v>1</v>
      </c>
      <c r="G339">
        <v>1</v>
      </c>
      <c r="H339">
        <v>3</v>
      </c>
      <c r="I339" t="s">
        <v>628</v>
      </c>
      <c r="J339" t="s">
        <v>629</v>
      </c>
      <c r="K339" t="s">
        <v>630</v>
      </c>
      <c r="L339">
        <v>1346</v>
      </c>
      <c r="N339">
        <v>1009</v>
      </c>
      <c r="O339" t="s">
        <v>51</v>
      </c>
      <c r="P339" t="s">
        <v>51</v>
      </c>
      <c r="Q339">
        <v>1</v>
      </c>
      <c r="X339">
        <v>0.05</v>
      </c>
      <c r="Y339">
        <v>28.6</v>
      </c>
      <c r="Z339">
        <v>0</v>
      </c>
      <c r="AA339">
        <v>0</v>
      </c>
      <c r="AB339">
        <v>0</v>
      </c>
      <c r="AC339">
        <v>0</v>
      </c>
      <c r="AD339">
        <v>1</v>
      </c>
      <c r="AE339">
        <v>0</v>
      </c>
      <c r="AF339" t="s">
        <v>6</v>
      </c>
      <c r="AG339">
        <v>0.05</v>
      </c>
      <c r="AH339">
        <v>2</v>
      </c>
      <c r="AI339">
        <v>16688366</v>
      </c>
      <c r="AJ339">
        <v>366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</row>
    <row r="340" spans="1:44" x14ac:dyDescent="0.2">
      <c r="A340">
        <f>ROW(Source!A197)</f>
        <v>197</v>
      </c>
      <c r="B340">
        <v>16688367</v>
      </c>
      <c r="C340">
        <v>16688359</v>
      </c>
      <c r="D340">
        <v>15164559</v>
      </c>
      <c r="E340">
        <v>17</v>
      </c>
      <c r="F340">
        <v>1</v>
      </c>
      <c r="G340">
        <v>1</v>
      </c>
      <c r="H340">
        <v>3</v>
      </c>
      <c r="I340" t="s">
        <v>605</v>
      </c>
      <c r="J340" t="s">
        <v>6</v>
      </c>
      <c r="K340" t="s">
        <v>606</v>
      </c>
      <c r="L340">
        <v>1374</v>
      </c>
      <c r="N340">
        <v>1013</v>
      </c>
      <c r="O340" t="s">
        <v>607</v>
      </c>
      <c r="P340" t="s">
        <v>607</v>
      </c>
      <c r="Q340">
        <v>1</v>
      </c>
      <c r="X340">
        <v>0.53</v>
      </c>
      <c r="Y340">
        <v>1</v>
      </c>
      <c r="Z340">
        <v>0</v>
      </c>
      <c r="AA340">
        <v>0</v>
      </c>
      <c r="AB340">
        <v>0</v>
      </c>
      <c r="AC340">
        <v>0</v>
      </c>
      <c r="AD340">
        <v>1</v>
      </c>
      <c r="AE340">
        <v>0</v>
      </c>
      <c r="AF340" t="s">
        <v>6</v>
      </c>
      <c r="AG340">
        <v>0.53</v>
      </c>
      <c r="AH340">
        <v>2</v>
      </c>
      <c r="AI340">
        <v>16688367</v>
      </c>
      <c r="AJ340">
        <v>368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</row>
    <row r="341" spans="1:44" x14ac:dyDescent="0.2">
      <c r="A341">
        <f>ROW(Source!A200)</f>
        <v>200</v>
      </c>
      <c r="B341">
        <v>16688356</v>
      </c>
      <c r="C341">
        <v>16688355</v>
      </c>
      <c r="D341">
        <v>15430767</v>
      </c>
      <c r="E341">
        <v>1</v>
      </c>
      <c r="F341">
        <v>1</v>
      </c>
      <c r="G341">
        <v>1</v>
      </c>
      <c r="H341">
        <v>1</v>
      </c>
      <c r="I341" t="s">
        <v>473</v>
      </c>
      <c r="J341" t="s">
        <v>6</v>
      </c>
      <c r="K341" t="s">
        <v>474</v>
      </c>
      <c r="L341">
        <v>1191</v>
      </c>
      <c r="N341">
        <v>1013</v>
      </c>
      <c r="O341" t="s">
        <v>466</v>
      </c>
      <c r="P341" t="s">
        <v>466</v>
      </c>
      <c r="Q341">
        <v>1</v>
      </c>
      <c r="X341">
        <v>5.49</v>
      </c>
      <c r="Y341">
        <v>0</v>
      </c>
      <c r="Z341">
        <v>0</v>
      </c>
      <c r="AA341">
        <v>0</v>
      </c>
      <c r="AB341">
        <v>8.5299999999999994</v>
      </c>
      <c r="AC341">
        <v>0</v>
      </c>
      <c r="AD341">
        <v>1</v>
      </c>
      <c r="AE341">
        <v>1</v>
      </c>
      <c r="AF341" t="s">
        <v>6</v>
      </c>
      <c r="AG341">
        <v>5.49</v>
      </c>
      <c r="AH341">
        <v>2</v>
      </c>
      <c r="AI341">
        <v>16688356</v>
      </c>
      <c r="AJ341">
        <v>369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</row>
    <row r="342" spans="1:44" x14ac:dyDescent="0.2">
      <c r="A342">
        <f>ROW(Source!A200)</f>
        <v>200</v>
      </c>
      <c r="B342">
        <v>16688357</v>
      </c>
      <c r="C342">
        <v>16688355</v>
      </c>
      <c r="D342">
        <v>15164566</v>
      </c>
      <c r="E342">
        <v>17</v>
      </c>
      <c r="F342">
        <v>1</v>
      </c>
      <c r="G342">
        <v>1</v>
      </c>
      <c r="H342">
        <v>3</v>
      </c>
      <c r="I342" t="s">
        <v>296</v>
      </c>
      <c r="J342" t="s">
        <v>6</v>
      </c>
      <c r="K342" t="s">
        <v>297</v>
      </c>
      <c r="L342">
        <v>1348</v>
      </c>
      <c r="N342">
        <v>1009</v>
      </c>
      <c r="O342" t="s">
        <v>46</v>
      </c>
      <c r="P342" t="s">
        <v>46</v>
      </c>
      <c r="Q342">
        <v>1000</v>
      </c>
      <c r="X342">
        <v>6.0000000000000001E-3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 t="s">
        <v>6</v>
      </c>
      <c r="AG342">
        <v>6.0000000000000001E-3</v>
      </c>
      <c r="AH342">
        <v>3</v>
      </c>
      <c r="AI342">
        <v>-1</v>
      </c>
      <c r="AJ342" t="s">
        <v>6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</row>
    <row r="343" spans="1:44" x14ac:dyDescent="0.2">
      <c r="A343">
        <f>ROW(Source!A201)</f>
        <v>201</v>
      </c>
      <c r="B343">
        <v>16688356</v>
      </c>
      <c r="C343">
        <v>16688355</v>
      </c>
      <c r="D343">
        <v>15430767</v>
      </c>
      <c r="E343">
        <v>1</v>
      </c>
      <c r="F343">
        <v>1</v>
      </c>
      <c r="G343">
        <v>1</v>
      </c>
      <c r="H343">
        <v>1</v>
      </c>
      <c r="I343" t="s">
        <v>473</v>
      </c>
      <c r="J343" t="s">
        <v>6</v>
      </c>
      <c r="K343" t="s">
        <v>474</v>
      </c>
      <c r="L343">
        <v>1191</v>
      </c>
      <c r="N343">
        <v>1013</v>
      </c>
      <c r="O343" t="s">
        <v>466</v>
      </c>
      <c r="P343" t="s">
        <v>466</v>
      </c>
      <c r="Q343">
        <v>1</v>
      </c>
      <c r="X343">
        <v>5.49</v>
      </c>
      <c r="Y343">
        <v>0</v>
      </c>
      <c r="Z343">
        <v>0</v>
      </c>
      <c r="AA343">
        <v>0</v>
      </c>
      <c r="AB343">
        <v>8.5299999999999994</v>
      </c>
      <c r="AC343">
        <v>0</v>
      </c>
      <c r="AD343">
        <v>1</v>
      </c>
      <c r="AE343">
        <v>1</v>
      </c>
      <c r="AF343" t="s">
        <v>6</v>
      </c>
      <c r="AG343">
        <v>5.49</v>
      </c>
      <c r="AH343">
        <v>2</v>
      </c>
      <c r="AI343">
        <v>16688356</v>
      </c>
      <c r="AJ343">
        <v>370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</row>
    <row r="344" spans="1:44" x14ac:dyDescent="0.2">
      <c r="A344">
        <f>ROW(Source!A201)</f>
        <v>201</v>
      </c>
      <c r="B344">
        <v>16688357</v>
      </c>
      <c r="C344">
        <v>16688355</v>
      </c>
      <c r="D344">
        <v>15164566</v>
      </c>
      <c r="E344">
        <v>17</v>
      </c>
      <c r="F344">
        <v>1</v>
      </c>
      <c r="G344">
        <v>1</v>
      </c>
      <c r="H344">
        <v>3</v>
      </c>
      <c r="I344" t="s">
        <v>296</v>
      </c>
      <c r="J344" t="s">
        <v>6</v>
      </c>
      <c r="K344" t="s">
        <v>297</v>
      </c>
      <c r="L344">
        <v>1348</v>
      </c>
      <c r="N344">
        <v>1009</v>
      </c>
      <c r="O344" t="s">
        <v>46</v>
      </c>
      <c r="P344" t="s">
        <v>46</v>
      </c>
      <c r="Q344">
        <v>1000</v>
      </c>
      <c r="X344">
        <v>6.0000000000000001E-3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 t="s">
        <v>6</v>
      </c>
      <c r="AG344">
        <v>6.0000000000000001E-3</v>
      </c>
      <c r="AH344">
        <v>3</v>
      </c>
      <c r="AI344">
        <v>-1</v>
      </c>
      <c r="AJ344" t="s">
        <v>6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</row>
    <row r="345" spans="1:44" x14ac:dyDescent="0.2">
      <c r="A345">
        <f>ROW(Source!A202)</f>
        <v>202</v>
      </c>
      <c r="B345">
        <v>16688383</v>
      </c>
      <c r="C345">
        <v>16688370</v>
      </c>
      <c r="D345">
        <v>15446300</v>
      </c>
      <c r="E345">
        <v>1</v>
      </c>
      <c r="F345">
        <v>1</v>
      </c>
      <c r="G345">
        <v>1</v>
      </c>
      <c r="H345">
        <v>1</v>
      </c>
      <c r="I345" t="s">
        <v>631</v>
      </c>
      <c r="J345" t="s">
        <v>6</v>
      </c>
      <c r="K345" t="s">
        <v>632</v>
      </c>
      <c r="L345">
        <v>1191</v>
      </c>
      <c r="N345">
        <v>1013</v>
      </c>
      <c r="O345" t="s">
        <v>466</v>
      </c>
      <c r="P345" t="s">
        <v>466</v>
      </c>
      <c r="Q345">
        <v>1</v>
      </c>
      <c r="X345">
        <v>213.6</v>
      </c>
      <c r="Y345">
        <v>0</v>
      </c>
      <c r="Z345">
        <v>0</v>
      </c>
      <c r="AA345">
        <v>0</v>
      </c>
      <c r="AB345">
        <v>9.92</v>
      </c>
      <c r="AC345">
        <v>0</v>
      </c>
      <c r="AD345">
        <v>1</v>
      </c>
      <c r="AE345">
        <v>1</v>
      </c>
      <c r="AF345" t="s">
        <v>6</v>
      </c>
      <c r="AG345">
        <v>213.6</v>
      </c>
      <c r="AH345">
        <v>2</v>
      </c>
      <c r="AI345">
        <v>16688383</v>
      </c>
      <c r="AJ345">
        <v>371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</row>
    <row r="346" spans="1:44" x14ac:dyDescent="0.2">
      <c r="A346">
        <f>ROW(Source!A202)</f>
        <v>202</v>
      </c>
      <c r="B346">
        <v>16688384</v>
      </c>
      <c r="C346">
        <v>16688370</v>
      </c>
      <c r="D346">
        <v>15430395</v>
      </c>
      <c r="E346">
        <v>1</v>
      </c>
      <c r="F346">
        <v>1</v>
      </c>
      <c r="G346">
        <v>1</v>
      </c>
      <c r="H346">
        <v>1</v>
      </c>
      <c r="I346" t="s">
        <v>467</v>
      </c>
      <c r="J346" t="s">
        <v>6</v>
      </c>
      <c r="K346" t="s">
        <v>468</v>
      </c>
      <c r="L346">
        <v>1191</v>
      </c>
      <c r="N346">
        <v>1013</v>
      </c>
      <c r="O346" t="s">
        <v>466</v>
      </c>
      <c r="P346" t="s">
        <v>466</v>
      </c>
      <c r="Q346">
        <v>1</v>
      </c>
      <c r="X346">
        <v>1.98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1</v>
      </c>
      <c r="AE346">
        <v>2</v>
      </c>
      <c r="AF346" t="s">
        <v>6</v>
      </c>
      <c r="AG346">
        <v>1.98</v>
      </c>
      <c r="AH346">
        <v>2</v>
      </c>
      <c r="AI346">
        <v>16688384</v>
      </c>
      <c r="AJ346">
        <v>372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</row>
    <row r="347" spans="1:44" x14ac:dyDescent="0.2">
      <c r="A347">
        <f>ROW(Source!A202)</f>
        <v>202</v>
      </c>
      <c r="B347">
        <v>16688385</v>
      </c>
      <c r="C347">
        <v>16688370</v>
      </c>
      <c r="D347">
        <v>15247680</v>
      </c>
      <c r="E347">
        <v>1</v>
      </c>
      <c r="F347">
        <v>1</v>
      </c>
      <c r="G347">
        <v>1</v>
      </c>
      <c r="H347">
        <v>2</v>
      </c>
      <c r="I347" t="s">
        <v>593</v>
      </c>
      <c r="J347" t="s">
        <v>594</v>
      </c>
      <c r="K347" t="s">
        <v>595</v>
      </c>
      <c r="L347">
        <v>1368</v>
      </c>
      <c r="N347">
        <v>1011</v>
      </c>
      <c r="O347" t="s">
        <v>472</v>
      </c>
      <c r="P347" t="s">
        <v>472</v>
      </c>
      <c r="Q347">
        <v>1</v>
      </c>
      <c r="X347">
        <v>0.99</v>
      </c>
      <c r="Y347">
        <v>0</v>
      </c>
      <c r="Z347">
        <v>111.99</v>
      </c>
      <c r="AA347">
        <v>13.5</v>
      </c>
      <c r="AB347">
        <v>0</v>
      </c>
      <c r="AC347">
        <v>0</v>
      </c>
      <c r="AD347">
        <v>1</v>
      </c>
      <c r="AE347">
        <v>0</v>
      </c>
      <c r="AF347" t="s">
        <v>6</v>
      </c>
      <c r="AG347">
        <v>0.99</v>
      </c>
      <c r="AH347">
        <v>2</v>
      </c>
      <c r="AI347">
        <v>16688385</v>
      </c>
      <c r="AJ347">
        <v>373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</row>
    <row r="348" spans="1:44" x14ac:dyDescent="0.2">
      <c r="A348">
        <f>ROW(Source!A202)</f>
        <v>202</v>
      </c>
      <c r="B348">
        <v>16688386</v>
      </c>
      <c r="C348">
        <v>16688370</v>
      </c>
      <c r="D348">
        <v>15249073</v>
      </c>
      <c r="E348">
        <v>1</v>
      </c>
      <c r="F348">
        <v>1</v>
      </c>
      <c r="G348">
        <v>1</v>
      </c>
      <c r="H348">
        <v>2</v>
      </c>
      <c r="I348" t="s">
        <v>482</v>
      </c>
      <c r="J348" t="s">
        <v>483</v>
      </c>
      <c r="K348" t="s">
        <v>484</v>
      </c>
      <c r="L348">
        <v>1368</v>
      </c>
      <c r="N348">
        <v>1011</v>
      </c>
      <c r="O348" t="s">
        <v>472</v>
      </c>
      <c r="P348" t="s">
        <v>472</v>
      </c>
      <c r="Q348">
        <v>1</v>
      </c>
      <c r="X348">
        <v>0.99</v>
      </c>
      <c r="Y348">
        <v>0</v>
      </c>
      <c r="Z348">
        <v>65.709999999999994</v>
      </c>
      <c r="AA348">
        <v>11.6</v>
      </c>
      <c r="AB348">
        <v>0</v>
      </c>
      <c r="AC348">
        <v>0</v>
      </c>
      <c r="AD348">
        <v>1</v>
      </c>
      <c r="AE348">
        <v>0</v>
      </c>
      <c r="AF348" t="s">
        <v>6</v>
      </c>
      <c r="AG348">
        <v>0.99</v>
      </c>
      <c r="AH348">
        <v>2</v>
      </c>
      <c r="AI348">
        <v>16688386</v>
      </c>
      <c r="AJ348">
        <v>374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</row>
    <row r="349" spans="1:44" x14ac:dyDescent="0.2">
      <c r="A349">
        <f>ROW(Source!A202)</f>
        <v>202</v>
      </c>
      <c r="B349">
        <v>16688387</v>
      </c>
      <c r="C349">
        <v>16688370</v>
      </c>
      <c r="D349">
        <v>15249377</v>
      </c>
      <c r="E349">
        <v>1</v>
      </c>
      <c r="F349">
        <v>1</v>
      </c>
      <c r="G349">
        <v>1</v>
      </c>
      <c r="H349">
        <v>2</v>
      </c>
      <c r="I349" t="s">
        <v>633</v>
      </c>
      <c r="J349" t="s">
        <v>634</v>
      </c>
      <c r="K349" t="s">
        <v>635</v>
      </c>
      <c r="L349">
        <v>1368</v>
      </c>
      <c r="N349">
        <v>1011</v>
      </c>
      <c r="O349" t="s">
        <v>472</v>
      </c>
      <c r="P349" t="s">
        <v>472</v>
      </c>
      <c r="Q349">
        <v>1</v>
      </c>
      <c r="X349">
        <v>1.1399999999999999</v>
      </c>
      <c r="Y349">
        <v>0</v>
      </c>
      <c r="Z349">
        <v>8.1</v>
      </c>
      <c r="AA349">
        <v>0</v>
      </c>
      <c r="AB349">
        <v>0</v>
      </c>
      <c r="AC349">
        <v>0</v>
      </c>
      <c r="AD349">
        <v>1</v>
      </c>
      <c r="AE349">
        <v>0</v>
      </c>
      <c r="AF349" t="s">
        <v>6</v>
      </c>
      <c r="AG349">
        <v>1.1399999999999999</v>
      </c>
      <c r="AH349">
        <v>2</v>
      </c>
      <c r="AI349">
        <v>16688387</v>
      </c>
      <c r="AJ349">
        <v>375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</row>
    <row r="350" spans="1:44" x14ac:dyDescent="0.2">
      <c r="A350">
        <f>ROW(Source!A202)</f>
        <v>202</v>
      </c>
      <c r="B350">
        <v>16688388</v>
      </c>
      <c r="C350">
        <v>16688370</v>
      </c>
      <c r="D350">
        <v>15167588</v>
      </c>
      <c r="E350">
        <v>1</v>
      </c>
      <c r="F350">
        <v>1</v>
      </c>
      <c r="G350">
        <v>1</v>
      </c>
      <c r="H350">
        <v>3</v>
      </c>
      <c r="I350" t="s">
        <v>596</v>
      </c>
      <c r="J350" t="s">
        <v>597</v>
      </c>
      <c r="K350" t="s">
        <v>598</v>
      </c>
      <c r="L350">
        <v>1346</v>
      </c>
      <c r="N350">
        <v>1009</v>
      </c>
      <c r="O350" t="s">
        <v>51</v>
      </c>
      <c r="P350" t="s">
        <v>51</v>
      </c>
      <c r="Q350">
        <v>1</v>
      </c>
      <c r="X350">
        <v>0.42</v>
      </c>
      <c r="Y350">
        <v>30.4</v>
      </c>
      <c r="Z350">
        <v>0</v>
      </c>
      <c r="AA350">
        <v>0</v>
      </c>
      <c r="AB350">
        <v>0</v>
      </c>
      <c r="AC350">
        <v>0</v>
      </c>
      <c r="AD350">
        <v>1</v>
      </c>
      <c r="AE350">
        <v>0</v>
      </c>
      <c r="AF350" t="s">
        <v>6</v>
      </c>
      <c r="AG350">
        <v>0.42</v>
      </c>
      <c r="AH350">
        <v>2</v>
      </c>
      <c r="AI350">
        <v>16688388</v>
      </c>
      <c r="AJ350">
        <v>376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</row>
    <row r="351" spans="1:44" x14ac:dyDescent="0.2">
      <c r="A351">
        <f>ROW(Source!A202)</f>
        <v>202</v>
      </c>
      <c r="B351">
        <v>16688389</v>
      </c>
      <c r="C351">
        <v>16688370</v>
      </c>
      <c r="D351">
        <v>15167600</v>
      </c>
      <c r="E351">
        <v>1</v>
      </c>
      <c r="F351">
        <v>1</v>
      </c>
      <c r="G351">
        <v>1</v>
      </c>
      <c r="H351">
        <v>3</v>
      </c>
      <c r="I351" t="s">
        <v>625</v>
      </c>
      <c r="J351" t="s">
        <v>626</v>
      </c>
      <c r="K351" t="s">
        <v>627</v>
      </c>
      <c r="L351">
        <v>1308</v>
      </c>
      <c r="N351">
        <v>1003</v>
      </c>
      <c r="O351" t="s">
        <v>35</v>
      </c>
      <c r="P351" t="s">
        <v>35</v>
      </c>
      <c r="Q351">
        <v>100</v>
      </c>
      <c r="X351">
        <v>0.1</v>
      </c>
      <c r="Y351">
        <v>120</v>
      </c>
      <c r="Z351">
        <v>0</v>
      </c>
      <c r="AA351">
        <v>0</v>
      </c>
      <c r="AB351">
        <v>0</v>
      </c>
      <c r="AC351">
        <v>0</v>
      </c>
      <c r="AD351">
        <v>1</v>
      </c>
      <c r="AE351">
        <v>0</v>
      </c>
      <c r="AF351" t="s">
        <v>6</v>
      </c>
      <c r="AG351">
        <v>0.1</v>
      </c>
      <c r="AH351">
        <v>2</v>
      </c>
      <c r="AI351">
        <v>16688389</v>
      </c>
      <c r="AJ351">
        <v>377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</row>
    <row r="352" spans="1:44" x14ac:dyDescent="0.2">
      <c r="A352">
        <f>ROW(Source!A202)</f>
        <v>202</v>
      </c>
      <c r="B352">
        <v>16688390</v>
      </c>
      <c r="C352">
        <v>16688370</v>
      </c>
      <c r="D352">
        <v>15168752</v>
      </c>
      <c r="E352">
        <v>1</v>
      </c>
      <c r="F352">
        <v>1</v>
      </c>
      <c r="G352">
        <v>1</v>
      </c>
      <c r="H352">
        <v>3</v>
      </c>
      <c r="I352" t="s">
        <v>636</v>
      </c>
      <c r="J352" t="s">
        <v>637</v>
      </c>
      <c r="K352" t="s">
        <v>638</v>
      </c>
      <c r="L352">
        <v>1346</v>
      </c>
      <c r="N352">
        <v>1009</v>
      </c>
      <c r="O352" t="s">
        <v>51</v>
      </c>
      <c r="P352" t="s">
        <v>51</v>
      </c>
      <c r="Q352">
        <v>1</v>
      </c>
      <c r="X352">
        <v>2.1</v>
      </c>
      <c r="Y352">
        <v>10.57</v>
      </c>
      <c r="Z352">
        <v>0</v>
      </c>
      <c r="AA352">
        <v>0</v>
      </c>
      <c r="AB352">
        <v>0</v>
      </c>
      <c r="AC352">
        <v>0</v>
      </c>
      <c r="AD352">
        <v>1</v>
      </c>
      <c r="AE352">
        <v>0</v>
      </c>
      <c r="AF352" t="s">
        <v>6</v>
      </c>
      <c r="AG352">
        <v>2.1</v>
      </c>
      <c r="AH352">
        <v>2</v>
      </c>
      <c r="AI352">
        <v>16688390</v>
      </c>
      <c r="AJ352">
        <v>378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</row>
    <row r="353" spans="1:44" x14ac:dyDescent="0.2">
      <c r="A353">
        <f>ROW(Source!A202)</f>
        <v>202</v>
      </c>
      <c r="B353">
        <v>16688391</v>
      </c>
      <c r="C353">
        <v>16688370</v>
      </c>
      <c r="D353">
        <v>15169942</v>
      </c>
      <c r="E353">
        <v>1</v>
      </c>
      <c r="F353">
        <v>1</v>
      </c>
      <c r="G353">
        <v>1</v>
      </c>
      <c r="H353">
        <v>3</v>
      </c>
      <c r="I353" t="s">
        <v>599</v>
      </c>
      <c r="J353" t="s">
        <v>600</v>
      </c>
      <c r="K353" t="s">
        <v>601</v>
      </c>
      <c r="L353">
        <v>1346</v>
      </c>
      <c r="N353">
        <v>1009</v>
      </c>
      <c r="O353" t="s">
        <v>51</v>
      </c>
      <c r="P353" t="s">
        <v>51</v>
      </c>
      <c r="Q353">
        <v>1</v>
      </c>
      <c r="X353">
        <v>10.4</v>
      </c>
      <c r="Y353">
        <v>9.0399999999999991</v>
      </c>
      <c r="Z353">
        <v>0</v>
      </c>
      <c r="AA353">
        <v>0</v>
      </c>
      <c r="AB353">
        <v>0</v>
      </c>
      <c r="AC353">
        <v>0</v>
      </c>
      <c r="AD353">
        <v>1</v>
      </c>
      <c r="AE353">
        <v>0</v>
      </c>
      <c r="AF353" t="s">
        <v>6</v>
      </c>
      <c r="AG353">
        <v>10.4</v>
      </c>
      <c r="AH353">
        <v>2</v>
      </c>
      <c r="AI353">
        <v>16688391</v>
      </c>
      <c r="AJ353">
        <v>379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</row>
    <row r="354" spans="1:44" x14ac:dyDescent="0.2">
      <c r="A354">
        <f>ROW(Source!A202)</f>
        <v>202</v>
      </c>
      <c r="B354">
        <v>16688392</v>
      </c>
      <c r="C354">
        <v>16688370</v>
      </c>
      <c r="D354">
        <v>15191488</v>
      </c>
      <c r="E354">
        <v>1</v>
      </c>
      <c r="F354">
        <v>1</v>
      </c>
      <c r="G354">
        <v>1</v>
      </c>
      <c r="H354">
        <v>3</v>
      </c>
      <c r="I354" t="s">
        <v>602</v>
      </c>
      <c r="J354" t="s">
        <v>603</v>
      </c>
      <c r="K354" t="s">
        <v>604</v>
      </c>
      <c r="L354">
        <v>1348</v>
      </c>
      <c r="N354">
        <v>1009</v>
      </c>
      <c r="O354" t="s">
        <v>46</v>
      </c>
      <c r="P354" t="s">
        <v>46</v>
      </c>
      <c r="Q354">
        <v>1000</v>
      </c>
      <c r="X354">
        <v>0.15</v>
      </c>
      <c r="Y354">
        <v>5000</v>
      </c>
      <c r="Z354">
        <v>0</v>
      </c>
      <c r="AA354">
        <v>0</v>
      </c>
      <c r="AB354">
        <v>0</v>
      </c>
      <c r="AC354">
        <v>0</v>
      </c>
      <c r="AD354">
        <v>1</v>
      </c>
      <c r="AE354">
        <v>0</v>
      </c>
      <c r="AF354" t="s">
        <v>6</v>
      </c>
      <c r="AG354">
        <v>0.15</v>
      </c>
      <c r="AH354">
        <v>2</v>
      </c>
      <c r="AI354">
        <v>16688392</v>
      </c>
      <c r="AJ354">
        <v>380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</row>
    <row r="355" spans="1:44" x14ac:dyDescent="0.2">
      <c r="A355">
        <f>ROW(Source!A202)</f>
        <v>202</v>
      </c>
      <c r="B355">
        <v>16688393</v>
      </c>
      <c r="C355">
        <v>16688370</v>
      </c>
      <c r="D355">
        <v>15203834</v>
      </c>
      <c r="E355">
        <v>1</v>
      </c>
      <c r="F355">
        <v>1</v>
      </c>
      <c r="G355">
        <v>1</v>
      </c>
      <c r="H355">
        <v>3</v>
      </c>
      <c r="I355" t="s">
        <v>628</v>
      </c>
      <c r="J355" t="s">
        <v>629</v>
      </c>
      <c r="K355" t="s">
        <v>630</v>
      </c>
      <c r="L355">
        <v>1346</v>
      </c>
      <c r="N355">
        <v>1009</v>
      </c>
      <c r="O355" t="s">
        <v>51</v>
      </c>
      <c r="P355" t="s">
        <v>51</v>
      </c>
      <c r="Q355">
        <v>1</v>
      </c>
      <c r="X355">
        <v>3</v>
      </c>
      <c r="Y355">
        <v>28.6</v>
      </c>
      <c r="Z355">
        <v>0</v>
      </c>
      <c r="AA355">
        <v>0</v>
      </c>
      <c r="AB355">
        <v>0</v>
      </c>
      <c r="AC355">
        <v>0</v>
      </c>
      <c r="AD355">
        <v>1</v>
      </c>
      <c r="AE355">
        <v>0</v>
      </c>
      <c r="AF355" t="s">
        <v>6</v>
      </c>
      <c r="AG355">
        <v>3</v>
      </c>
      <c r="AH355">
        <v>2</v>
      </c>
      <c r="AI355">
        <v>16688393</v>
      </c>
      <c r="AJ355">
        <v>381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</row>
    <row r="356" spans="1:44" x14ac:dyDescent="0.2">
      <c r="A356">
        <f>ROW(Source!A202)</f>
        <v>202</v>
      </c>
      <c r="B356">
        <v>16688394</v>
      </c>
      <c r="C356">
        <v>16688370</v>
      </c>
      <c r="D356">
        <v>15164559</v>
      </c>
      <c r="E356">
        <v>17</v>
      </c>
      <c r="F356">
        <v>1</v>
      </c>
      <c r="G356">
        <v>1</v>
      </c>
      <c r="H356">
        <v>3</v>
      </c>
      <c r="I356" t="s">
        <v>605</v>
      </c>
      <c r="J356" t="s">
        <v>6</v>
      </c>
      <c r="K356" t="s">
        <v>606</v>
      </c>
      <c r="L356">
        <v>1374</v>
      </c>
      <c r="N356">
        <v>1013</v>
      </c>
      <c r="O356" t="s">
        <v>607</v>
      </c>
      <c r="P356" t="s">
        <v>607</v>
      </c>
      <c r="Q356">
        <v>1</v>
      </c>
      <c r="X356">
        <v>42.38</v>
      </c>
      <c r="Y356">
        <v>1</v>
      </c>
      <c r="Z356">
        <v>0</v>
      </c>
      <c r="AA356">
        <v>0</v>
      </c>
      <c r="AB356">
        <v>0</v>
      </c>
      <c r="AC356">
        <v>0</v>
      </c>
      <c r="AD356">
        <v>1</v>
      </c>
      <c r="AE356">
        <v>0</v>
      </c>
      <c r="AF356" t="s">
        <v>6</v>
      </c>
      <c r="AG356">
        <v>42.38</v>
      </c>
      <c r="AH356">
        <v>2</v>
      </c>
      <c r="AI356">
        <v>16688394</v>
      </c>
      <c r="AJ356">
        <v>383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</row>
    <row r="357" spans="1:44" x14ac:dyDescent="0.2">
      <c r="A357">
        <f>ROW(Source!A203)</f>
        <v>203</v>
      </c>
      <c r="B357">
        <v>16688383</v>
      </c>
      <c r="C357">
        <v>16688370</v>
      </c>
      <c r="D357">
        <v>15446300</v>
      </c>
      <c r="E357">
        <v>1</v>
      </c>
      <c r="F357">
        <v>1</v>
      </c>
      <c r="G357">
        <v>1</v>
      </c>
      <c r="H357">
        <v>1</v>
      </c>
      <c r="I357" t="s">
        <v>631</v>
      </c>
      <c r="J357" t="s">
        <v>6</v>
      </c>
      <c r="K357" t="s">
        <v>632</v>
      </c>
      <c r="L357">
        <v>1191</v>
      </c>
      <c r="N357">
        <v>1013</v>
      </c>
      <c r="O357" t="s">
        <v>466</v>
      </c>
      <c r="P357" t="s">
        <v>466</v>
      </c>
      <c r="Q357">
        <v>1</v>
      </c>
      <c r="X357">
        <v>213.6</v>
      </c>
      <c r="Y357">
        <v>0</v>
      </c>
      <c r="Z357">
        <v>0</v>
      </c>
      <c r="AA357">
        <v>0</v>
      </c>
      <c r="AB357">
        <v>9.92</v>
      </c>
      <c r="AC357">
        <v>0</v>
      </c>
      <c r="AD357">
        <v>1</v>
      </c>
      <c r="AE357">
        <v>1</v>
      </c>
      <c r="AF357" t="s">
        <v>6</v>
      </c>
      <c r="AG357">
        <v>213.6</v>
      </c>
      <c r="AH357">
        <v>2</v>
      </c>
      <c r="AI357">
        <v>16688383</v>
      </c>
      <c r="AJ357">
        <v>384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</row>
    <row r="358" spans="1:44" x14ac:dyDescent="0.2">
      <c r="A358">
        <f>ROW(Source!A203)</f>
        <v>203</v>
      </c>
      <c r="B358">
        <v>16688384</v>
      </c>
      <c r="C358">
        <v>16688370</v>
      </c>
      <c r="D358">
        <v>15430395</v>
      </c>
      <c r="E358">
        <v>1</v>
      </c>
      <c r="F358">
        <v>1</v>
      </c>
      <c r="G358">
        <v>1</v>
      </c>
      <c r="H358">
        <v>1</v>
      </c>
      <c r="I358" t="s">
        <v>467</v>
      </c>
      <c r="J358" t="s">
        <v>6</v>
      </c>
      <c r="K358" t="s">
        <v>468</v>
      </c>
      <c r="L358">
        <v>1191</v>
      </c>
      <c r="N358">
        <v>1013</v>
      </c>
      <c r="O358" t="s">
        <v>466</v>
      </c>
      <c r="P358" t="s">
        <v>466</v>
      </c>
      <c r="Q358">
        <v>1</v>
      </c>
      <c r="X358">
        <v>1.98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1</v>
      </c>
      <c r="AE358">
        <v>2</v>
      </c>
      <c r="AF358" t="s">
        <v>6</v>
      </c>
      <c r="AG358">
        <v>1.98</v>
      </c>
      <c r="AH358">
        <v>2</v>
      </c>
      <c r="AI358">
        <v>16688384</v>
      </c>
      <c r="AJ358">
        <v>385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</row>
    <row r="359" spans="1:44" x14ac:dyDescent="0.2">
      <c r="A359">
        <f>ROW(Source!A203)</f>
        <v>203</v>
      </c>
      <c r="B359">
        <v>16688385</v>
      </c>
      <c r="C359">
        <v>16688370</v>
      </c>
      <c r="D359">
        <v>15247680</v>
      </c>
      <c r="E359">
        <v>1</v>
      </c>
      <c r="F359">
        <v>1</v>
      </c>
      <c r="G359">
        <v>1</v>
      </c>
      <c r="H359">
        <v>2</v>
      </c>
      <c r="I359" t="s">
        <v>593</v>
      </c>
      <c r="J359" t="s">
        <v>594</v>
      </c>
      <c r="K359" t="s">
        <v>595</v>
      </c>
      <c r="L359">
        <v>1368</v>
      </c>
      <c r="N359">
        <v>1011</v>
      </c>
      <c r="O359" t="s">
        <v>472</v>
      </c>
      <c r="P359" t="s">
        <v>472</v>
      </c>
      <c r="Q359">
        <v>1</v>
      </c>
      <c r="X359">
        <v>0.99</v>
      </c>
      <c r="Y359">
        <v>0</v>
      </c>
      <c r="Z359">
        <v>111.99</v>
      </c>
      <c r="AA359">
        <v>13.5</v>
      </c>
      <c r="AB359">
        <v>0</v>
      </c>
      <c r="AC359">
        <v>0</v>
      </c>
      <c r="AD359">
        <v>1</v>
      </c>
      <c r="AE359">
        <v>0</v>
      </c>
      <c r="AF359" t="s">
        <v>6</v>
      </c>
      <c r="AG359">
        <v>0.99</v>
      </c>
      <c r="AH359">
        <v>2</v>
      </c>
      <c r="AI359">
        <v>16688385</v>
      </c>
      <c r="AJ359">
        <v>386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</row>
    <row r="360" spans="1:44" x14ac:dyDescent="0.2">
      <c r="A360">
        <f>ROW(Source!A203)</f>
        <v>203</v>
      </c>
      <c r="B360">
        <v>16688386</v>
      </c>
      <c r="C360">
        <v>16688370</v>
      </c>
      <c r="D360">
        <v>15249073</v>
      </c>
      <c r="E360">
        <v>1</v>
      </c>
      <c r="F360">
        <v>1</v>
      </c>
      <c r="G360">
        <v>1</v>
      </c>
      <c r="H360">
        <v>2</v>
      </c>
      <c r="I360" t="s">
        <v>482</v>
      </c>
      <c r="J360" t="s">
        <v>483</v>
      </c>
      <c r="K360" t="s">
        <v>484</v>
      </c>
      <c r="L360">
        <v>1368</v>
      </c>
      <c r="N360">
        <v>1011</v>
      </c>
      <c r="O360" t="s">
        <v>472</v>
      </c>
      <c r="P360" t="s">
        <v>472</v>
      </c>
      <c r="Q360">
        <v>1</v>
      </c>
      <c r="X360">
        <v>0.99</v>
      </c>
      <c r="Y360">
        <v>0</v>
      </c>
      <c r="Z360">
        <v>65.709999999999994</v>
      </c>
      <c r="AA360">
        <v>11.6</v>
      </c>
      <c r="AB360">
        <v>0</v>
      </c>
      <c r="AC360">
        <v>0</v>
      </c>
      <c r="AD360">
        <v>1</v>
      </c>
      <c r="AE360">
        <v>0</v>
      </c>
      <c r="AF360" t="s">
        <v>6</v>
      </c>
      <c r="AG360">
        <v>0.99</v>
      </c>
      <c r="AH360">
        <v>2</v>
      </c>
      <c r="AI360">
        <v>16688386</v>
      </c>
      <c r="AJ360">
        <v>387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</row>
    <row r="361" spans="1:44" x14ac:dyDescent="0.2">
      <c r="A361">
        <f>ROW(Source!A203)</f>
        <v>203</v>
      </c>
      <c r="B361">
        <v>16688387</v>
      </c>
      <c r="C361">
        <v>16688370</v>
      </c>
      <c r="D361">
        <v>15249377</v>
      </c>
      <c r="E361">
        <v>1</v>
      </c>
      <c r="F361">
        <v>1</v>
      </c>
      <c r="G361">
        <v>1</v>
      </c>
      <c r="H361">
        <v>2</v>
      </c>
      <c r="I361" t="s">
        <v>633</v>
      </c>
      <c r="J361" t="s">
        <v>634</v>
      </c>
      <c r="K361" t="s">
        <v>635</v>
      </c>
      <c r="L361">
        <v>1368</v>
      </c>
      <c r="N361">
        <v>1011</v>
      </c>
      <c r="O361" t="s">
        <v>472</v>
      </c>
      <c r="P361" t="s">
        <v>472</v>
      </c>
      <c r="Q361">
        <v>1</v>
      </c>
      <c r="X361">
        <v>1.1399999999999999</v>
      </c>
      <c r="Y361">
        <v>0</v>
      </c>
      <c r="Z361">
        <v>8.1</v>
      </c>
      <c r="AA361">
        <v>0</v>
      </c>
      <c r="AB361">
        <v>0</v>
      </c>
      <c r="AC361">
        <v>0</v>
      </c>
      <c r="AD361">
        <v>1</v>
      </c>
      <c r="AE361">
        <v>0</v>
      </c>
      <c r="AF361" t="s">
        <v>6</v>
      </c>
      <c r="AG361">
        <v>1.1399999999999999</v>
      </c>
      <c r="AH361">
        <v>2</v>
      </c>
      <c r="AI361">
        <v>16688387</v>
      </c>
      <c r="AJ361">
        <v>388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</row>
    <row r="362" spans="1:44" x14ac:dyDescent="0.2">
      <c r="A362">
        <f>ROW(Source!A203)</f>
        <v>203</v>
      </c>
      <c r="B362">
        <v>16688388</v>
      </c>
      <c r="C362">
        <v>16688370</v>
      </c>
      <c r="D362">
        <v>15167588</v>
      </c>
      <c r="E362">
        <v>1</v>
      </c>
      <c r="F362">
        <v>1</v>
      </c>
      <c r="G362">
        <v>1</v>
      </c>
      <c r="H362">
        <v>3</v>
      </c>
      <c r="I362" t="s">
        <v>596</v>
      </c>
      <c r="J362" t="s">
        <v>597</v>
      </c>
      <c r="K362" t="s">
        <v>598</v>
      </c>
      <c r="L362">
        <v>1346</v>
      </c>
      <c r="N362">
        <v>1009</v>
      </c>
      <c r="O362" t="s">
        <v>51</v>
      </c>
      <c r="P362" t="s">
        <v>51</v>
      </c>
      <c r="Q362">
        <v>1</v>
      </c>
      <c r="X362">
        <v>0.42</v>
      </c>
      <c r="Y362">
        <v>30.4</v>
      </c>
      <c r="Z362">
        <v>0</v>
      </c>
      <c r="AA362">
        <v>0</v>
      </c>
      <c r="AB362">
        <v>0</v>
      </c>
      <c r="AC362">
        <v>0</v>
      </c>
      <c r="AD362">
        <v>1</v>
      </c>
      <c r="AE362">
        <v>0</v>
      </c>
      <c r="AF362" t="s">
        <v>6</v>
      </c>
      <c r="AG362">
        <v>0.42</v>
      </c>
      <c r="AH362">
        <v>2</v>
      </c>
      <c r="AI362">
        <v>16688388</v>
      </c>
      <c r="AJ362">
        <v>389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</row>
    <row r="363" spans="1:44" x14ac:dyDescent="0.2">
      <c r="A363">
        <f>ROW(Source!A203)</f>
        <v>203</v>
      </c>
      <c r="B363">
        <v>16688389</v>
      </c>
      <c r="C363">
        <v>16688370</v>
      </c>
      <c r="D363">
        <v>15167600</v>
      </c>
      <c r="E363">
        <v>1</v>
      </c>
      <c r="F363">
        <v>1</v>
      </c>
      <c r="G363">
        <v>1</v>
      </c>
      <c r="H363">
        <v>3</v>
      </c>
      <c r="I363" t="s">
        <v>625</v>
      </c>
      <c r="J363" t="s">
        <v>626</v>
      </c>
      <c r="K363" t="s">
        <v>627</v>
      </c>
      <c r="L363">
        <v>1308</v>
      </c>
      <c r="N363">
        <v>1003</v>
      </c>
      <c r="O363" t="s">
        <v>35</v>
      </c>
      <c r="P363" t="s">
        <v>35</v>
      </c>
      <c r="Q363">
        <v>100</v>
      </c>
      <c r="X363">
        <v>0.1</v>
      </c>
      <c r="Y363">
        <v>120</v>
      </c>
      <c r="Z363">
        <v>0</v>
      </c>
      <c r="AA363">
        <v>0</v>
      </c>
      <c r="AB363">
        <v>0</v>
      </c>
      <c r="AC363">
        <v>0</v>
      </c>
      <c r="AD363">
        <v>1</v>
      </c>
      <c r="AE363">
        <v>0</v>
      </c>
      <c r="AF363" t="s">
        <v>6</v>
      </c>
      <c r="AG363">
        <v>0.1</v>
      </c>
      <c r="AH363">
        <v>2</v>
      </c>
      <c r="AI363">
        <v>16688389</v>
      </c>
      <c r="AJ363">
        <v>390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</row>
    <row r="364" spans="1:44" x14ac:dyDescent="0.2">
      <c r="A364">
        <f>ROW(Source!A203)</f>
        <v>203</v>
      </c>
      <c r="B364">
        <v>16688390</v>
      </c>
      <c r="C364">
        <v>16688370</v>
      </c>
      <c r="D364">
        <v>15168752</v>
      </c>
      <c r="E364">
        <v>1</v>
      </c>
      <c r="F364">
        <v>1</v>
      </c>
      <c r="G364">
        <v>1</v>
      </c>
      <c r="H364">
        <v>3</v>
      </c>
      <c r="I364" t="s">
        <v>636</v>
      </c>
      <c r="J364" t="s">
        <v>637</v>
      </c>
      <c r="K364" t="s">
        <v>638</v>
      </c>
      <c r="L364">
        <v>1346</v>
      </c>
      <c r="N364">
        <v>1009</v>
      </c>
      <c r="O364" t="s">
        <v>51</v>
      </c>
      <c r="P364" t="s">
        <v>51</v>
      </c>
      <c r="Q364">
        <v>1</v>
      </c>
      <c r="X364">
        <v>2.1</v>
      </c>
      <c r="Y364">
        <v>10.57</v>
      </c>
      <c r="Z364">
        <v>0</v>
      </c>
      <c r="AA364">
        <v>0</v>
      </c>
      <c r="AB364">
        <v>0</v>
      </c>
      <c r="AC364">
        <v>0</v>
      </c>
      <c r="AD364">
        <v>1</v>
      </c>
      <c r="AE364">
        <v>0</v>
      </c>
      <c r="AF364" t="s">
        <v>6</v>
      </c>
      <c r="AG364">
        <v>2.1</v>
      </c>
      <c r="AH364">
        <v>2</v>
      </c>
      <c r="AI364">
        <v>16688390</v>
      </c>
      <c r="AJ364">
        <v>391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</row>
    <row r="365" spans="1:44" x14ac:dyDescent="0.2">
      <c r="A365">
        <f>ROW(Source!A203)</f>
        <v>203</v>
      </c>
      <c r="B365">
        <v>16688391</v>
      </c>
      <c r="C365">
        <v>16688370</v>
      </c>
      <c r="D365">
        <v>15169942</v>
      </c>
      <c r="E365">
        <v>1</v>
      </c>
      <c r="F365">
        <v>1</v>
      </c>
      <c r="G365">
        <v>1</v>
      </c>
      <c r="H365">
        <v>3</v>
      </c>
      <c r="I365" t="s">
        <v>599</v>
      </c>
      <c r="J365" t="s">
        <v>600</v>
      </c>
      <c r="K365" t="s">
        <v>601</v>
      </c>
      <c r="L365">
        <v>1346</v>
      </c>
      <c r="N365">
        <v>1009</v>
      </c>
      <c r="O365" t="s">
        <v>51</v>
      </c>
      <c r="P365" t="s">
        <v>51</v>
      </c>
      <c r="Q365">
        <v>1</v>
      </c>
      <c r="X365">
        <v>10.4</v>
      </c>
      <c r="Y365">
        <v>9.0399999999999991</v>
      </c>
      <c r="Z365">
        <v>0</v>
      </c>
      <c r="AA365">
        <v>0</v>
      </c>
      <c r="AB365">
        <v>0</v>
      </c>
      <c r="AC365">
        <v>0</v>
      </c>
      <c r="AD365">
        <v>1</v>
      </c>
      <c r="AE365">
        <v>0</v>
      </c>
      <c r="AF365" t="s">
        <v>6</v>
      </c>
      <c r="AG365">
        <v>10.4</v>
      </c>
      <c r="AH365">
        <v>2</v>
      </c>
      <c r="AI365">
        <v>16688391</v>
      </c>
      <c r="AJ365">
        <v>392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</row>
    <row r="366" spans="1:44" x14ac:dyDescent="0.2">
      <c r="A366">
        <f>ROW(Source!A203)</f>
        <v>203</v>
      </c>
      <c r="B366">
        <v>16688392</v>
      </c>
      <c r="C366">
        <v>16688370</v>
      </c>
      <c r="D366">
        <v>15191488</v>
      </c>
      <c r="E366">
        <v>1</v>
      </c>
      <c r="F366">
        <v>1</v>
      </c>
      <c r="G366">
        <v>1</v>
      </c>
      <c r="H366">
        <v>3</v>
      </c>
      <c r="I366" t="s">
        <v>602</v>
      </c>
      <c r="J366" t="s">
        <v>603</v>
      </c>
      <c r="K366" t="s">
        <v>604</v>
      </c>
      <c r="L366">
        <v>1348</v>
      </c>
      <c r="N366">
        <v>1009</v>
      </c>
      <c r="O366" t="s">
        <v>46</v>
      </c>
      <c r="P366" t="s">
        <v>46</v>
      </c>
      <c r="Q366">
        <v>1000</v>
      </c>
      <c r="X366">
        <v>0.15</v>
      </c>
      <c r="Y366">
        <v>5000</v>
      </c>
      <c r="Z366">
        <v>0</v>
      </c>
      <c r="AA366">
        <v>0</v>
      </c>
      <c r="AB366">
        <v>0</v>
      </c>
      <c r="AC366">
        <v>0</v>
      </c>
      <c r="AD366">
        <v>1</v>
      </c>
      <c r="AE366">
        <v>0</v>
      </c>
      <c r="AF366" t="s">
        <v>6</v>
      </c>
      <c r="AG366">
        <v>0.15</v>
      </c>
      <c r="AH366">
        <v>2</v>
      </c>
      <c r="AI366">
        <v>16688392</v>
      </c>
      <c r="AJ366">
        <v>393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</row>
    <row r="367" spans="1:44" x14ac:dyDescent="0.2">
      <c r="A367">
        <f>ROW(Source!A203)</f>
        <v>203</v>
      </c>
      <c r="B367">
        <v>16688393</v>
      </c>
      <c r="C367">
        <v>16688370</v>
      </c>
      <c r="D367">
        <v>15203834</v>
      </c>
      <c r="E367">
        <v>1</v>
      </c>
      <c r="F367">
        <v>1</v>
      </c>
      <c r="G367">
        <v>1</v>
      </c>
      <c r="H367">
        <v>3</v>
      </c>
      <c r="I367" t="s">
        <v>628</v>
      </c>
      <c r="J367" t="s">
        <v>629</v>
      </c>
      <c r="K367" t="s">
        <v>630</v>
      </c>
      <c r="L367">
        <v>1346</v>
      </c>
      <c r="N367">
        <v>1009</v>
      </c>
      <c r="O367" t="s">
        <v>51</v>
      </c>
      <c r="P367" t="s">
        <v>51</v>
      </c>
      <c r="Q367">
        <v>1</v>
      </c>
      <c r="X367">
        <v>3</v>
      </c>
      <c r="Y367">
        <v>28.6</v>
      </c>
      <c r="Z367">
        <v>0</v>
      </c>
      <c r="AA367">
        <v>0</v>
      </c>
      <c r="AB367">
        <v>0</v>
      </c>
      <c r="AC367">
        <v>0</v>
      </c>
      <c r="AD367">
        <v>1</v>
      </c>
      <c r="AE367">
        <v>0</v>
      </c>
      <c r="AF367" t="s">
        <v>6</v>
      </c>
      <c r="AG367">
        <v>3</v>
      </c>
      <c r="AH367">
        <v>2</v>
      </c>
      <c r="AI367">
        <v>16688393</v>
      </c>
      <c r="AJ367">
        <v>394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</row>
    <row r="368" spans="1:44" x14ac:dyDescent="0.2">
      <c r="A368">
        <f>ROW(Source!A203)</f>
        <v>203</v>
      </c>
      <c r="B368">
        <v>16688394</v>
      </c>
      <c r="C368">
        <v>16688370</v>
      </c>
      <c r="D368">
        <v>15164559</v>
      </c>
      <c r="E368">
        <v>17</v>
      </c>
      <c r="F368">
        <v>1</v>
      </c>
      <c r="G368">
        <v>1</v>
      </c>
      <c r="H368">
        <v>3</v>
      </c>
      <c r="I368" t="s">
        <v>605</v>
      </c>
      <c r="J368" t="s">
        <v>6</v>
      </c>
      <c r="K368" t="s">
        <v>606</v>
      </c>
      <c r="L368">
        <v>1374</v>
      </c>
      <c r="N368">
        <v>1013</v>
      </c>
      <c r="O368" t="s">
        <v>607</v>
      </c>
      <c r="P368" t="s">
        <v>607</v>
      </c>
      <c r="Q368">
        <v>1</v>
      </c>
      <c r="X368">
        <v>42.38</v>
      </c>
      <c r="Y368">
        <v>1</v>
      </c>
      <c r="Z368">
        <v>0</v>
      </c>
      <c r="AA368">
        <v>0</v>
      </c>
      <c r="AB368">
        <v>0</v>
      </c>
      <c r="AC368">
        <v>0</v>
      </c>
      <c r="AD368">
        <v>1</v>
      </c>
      <c r="AE368">
        <v>0</v>
      </c>
      <c r="AF368" t="s">
        <v>6</v>
      </c>
      <c r="AG368">
        <v>42.38</v>
      </c>
      <c r="AH368">
        <v>2</v>
      </c>
      <c r="AI368">
        <v>16688394</v>
      </c>
      <c r="AJ368">
        <v>396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</row>
    <row r="369" spans="1:44" x14ac:dyDescent="0.2">
      <c r="A369">
        <f>ROW(Source!A206)</f>
        <v>206</v>
      </c>
      <c r="B369">
        <v>16688398</v>
      </c>
      <c r="C369">
        <v>16688397</v>
      </c>
      <c r="D369">
        <v>15446300</v>
      </c>
      <c r="E369">
        <v>1</v>
      </c>
      <c r="F369">
        <v>1</v>
      </c>
      <c r="G369">
        <v>1</v>
      </c>
      <c r="H369">
        <v>1</v>
      </c>
      <c r="I369" t="s">
        <v>631</v>
      </c>
      <c r="J369" t="s">
        <v>6</v>
      </c>
      <c r="K369" t="s">
        <v>632</v>
      </c>
      <c r="L369">
        <v>1191</v>
      </c>
      <c r="N369">
        <v>1013</v>
      </c>
      <c r="O369" t="s">
        <v>466</v>
      </c>
      <c r="P369" t="s">
        <v>466</v>
      </c>
      <c r="Q369">
        <v>1</v>
      </c>
      <c r="X369">
        <v>26.24</v>
      </c>
      <c r="Y369">
        <v>0</v>
      </c>
      <c r="Z369">
        <v>0</v>
      </c>
      <c r="AA369">
        <v>0</v>
      </c>
      <c r="AB369">
        <v>9.92</v>
      </c>
      <c r="AC369">
        <v>0</v>
      </c>
      <c r="AD369">
        <v>1</v>
      </c>
      <c r="AE369">
        <v>1</v>
      </c>
      <c r="AF369" t="s">
        <v>6</v>
      </c>
      <c r="AG369">
        <v>26.24</v>
      </c>
      <c r="AH369">
        <v>2</v>
      </c>
      <c r="AI369">
        <v>16688398</v>
      </c>
      <c r="AJ369">
        <v>397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</row>
    <row r="370" spans="1:44" x14ac:dyDescent="0.2">
      <c r="A370">
        <f>ROW(Source!A206)</f>
        <v>206</v>
      </c>
      <c r="B370">
        <v>16688399</v>
      </c>
      <c r="C370">
        <v>16688397</v>
      </c>
      <c r="D370">
        <v>15430395</v>
      </c>
      <c r="E370">
        <v>1</v>
      </c>
      <c r="F370">
        <v>1</v>
      </c>
      <c r="G370">
        <v>1</v>
      </c>
      <c r="H370">
        <v>1</v>
      </c>
      <c r="I370" t="s">
        <v>467</v>
      </c>
      <c r="J370" t="s">
        <v>6</v>
      </c>
      <c r="K370" t="s">
        <v>468</v>
      </c>
      <c r="L370">
        <v>1191</v>
      </c>
      <c r="N370">
        <v>1013</v>
      </c>
      <c r="O370" t="s">
        <v>466</v>
      </c>
      <c r="P370" t="s">
        <v>466</v>
      </c>
      <c r="Q370">
        <v>1</v>
      </c>
      <c r="X370">
        <v>0.05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1</v>
      </c>
      <c r="AE370">
        <v>2</v>
      </c>
      <c r="AF370" t="s">
        <v>6</v>
      </c>
      <c r="AG370">
        <v>0.05</v>
      </c>
      <c r="AH370">
        <v>2</v>
      </c>
      <c r="AI370">
        <v>16688399</v>
      </c>
      <c r="AJ370">
        <v>398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</row>
    <row r="371" spans="1:44" x14ac:dyDescent="0.2">
      <c r="A371">
        <f>ROW(Source!A206)</f>
        <v>206</v>
      </c>
      <c r="B371">
        <v>16688400</v>
      </c>
      <c r="C371">
        <v>16688397</v>
      </c>
      <c r="D371">
        <v>15247680</v>
      </c>
      <c r="E371">
        <v>1</v>
      </c>
      <c r="F371">
        <v>1</v>
      </c>
      <c r="G371">
        <v>1</v>
      </c>
      <c r="H371">
        <v>2</v>
      </c>
      <c r="I371" t="s">
        <v>593</v>
      </c>
      <c r="J371" t="s">
        <v>594</v>
      </c>
      <c r="K371" t="s">
        <v>595</v>
      </c>
      <c r="L371">
        <v>1368</v>
      </c>
      <c r="N371">
        <v>1011</v>
      </c>
      <c r="O371" t="s">
        <v>472</v>
      </c>
      <c r="P371" t="s">
        <v>472</v>
      </c>
      <c r="Q371">
        <v>1</v>
      </c>
      <c r="X371">
        <v>0.03</v>
      </c>
      <c r="Y371">
        <v>0</v>
      </c>
      <c r="Z371">
        <v>111.99</v>
      </c>
      <c r="AA371">
        <v>13.5</v>
      </c>
      <c r="AB371">
        <v>0</v>
      </c>
      <c r="AC371">
        <v>0</v>
      </c>
      <c r="AD371">
        <v>1</v>
      </c>
      <c r="AE371">
        <v>0</v>
      </c>
      <c r="AF371" t="s">
        <v>6</v>
      </c>
      <c r="AG371">
        <v>0.03</v>
      </c>
      <c r="AH371">
        <v>2</v>
      </c>
      <c r="AI371">
        <v>16688400</v>
      </c>
      <c r="AJ371">
        <v>399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</row>
    <row r="372" spans="1:44" x14ac:dyDescent="0.2">
      <c r="A372">
        <f>ROW(Source!A206)</f>
        <v>206</v>
      </c>
      <c r="B372">
        <v>16688401</v>
      </c>
      <c r="C372">
        <v>16688397</v>
      </c>
      <c r="D372">
        <v>15249073</v>
      </c>
      <c r="E372">
        <v>1</v>
      </c>
      <c r="F372">
        <v>1</v>
      </c>
      <c r="G372">
        <v>1</v>
      </c>
      <c r="H372">
        <v>2</v>
      </c>
      <c r="I372" t="s">
        <v>482</v>
      </c>
      <c r="J372" t="s">
        <v>483</v>
      </c>
      <c r="K372" t="s">
        <v>484</v>
      </c>
      <c r="L372">
        <v>1368</v>
      </c>
      <c r="N372">
        <v>1011</v>
      </c>
      <c r="O372" t="s">
        <v>472</v>
      </c>
      <c r="P372" t="s">
        <v>472</v>
      </c>
      <c r="Q372">
        <v>1</v>
      </c>
      <c r="X372">
        <v>0.02</v>
      </c>
      <c r="Y372">
        <v>0</v>
      </c>
      <c r="Z372">
        <v>65.709999999999994</v>
      </c>
      <c r="AA372">
        <v>11.6</v>
      </c>
      <c r="AB372">
        <v>0</v>
      </c>
      <c r="AC372">
        <v>0</v>
      </c>
      <c r="AD372">
        <v>1</v>
      </c>
      <c r="AE372">
        <v>0</v>
      </c>
      <c r="AF372" t="s">
        <v>6</v>
      </c>
      <c r="AG372">
        <v>0.02</v>
      </c>
      <c r="AH372">
        <v>2</v>
      </c>
      <c r="AI372">
        <v>16688401</v>
      </c>
      <c r="AJ372">
        <v>400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</row>
    <row r="373" spans="1:44" x14ac:dyDescent="0.2">
      <c r="A373">
        <f>ROW(Source!A206)</f>
        <v>206</v>
      </c>
      <c r="B373">
        <v>16688402</v>
      </c>
      <c r="C373">
        <v>16688397</v>
      </c>
      <c r="D373">
        <v>15171982</v>
      </c>
      <c r="E373">
        <v>1</v>
      </c>
      <c r="F373">
        <v>1</v>
      </c>
      <c r="G373">
        <v>1</v>
      </c>
      <c r="H373">
        <v>3</v>
      </c>
      <c r="I373" t="s">
        <v>639</v>
      </c>
      <c r="J373" t="s">
        <v>640</v>
      </c>
      <c r="K373" t="s">
        <v>641</v>
      </c>
      <c r="L373">
        <v>1348</v>
      </c>
      <c r="N373">
        <v>1009</v>
      </c>
      <c r="O373" t="s">
        <v>46</v>
      </c>
      <c r="P373" t="s">
        <v>46</v>
      </c>
      <c r="Q373">
        <v>1000</v>
      </c>
      <c r="X373">
        <v>3.15E-3</v>
      </c>
      <c r="Y373">
        <v>729.98</v>
      </c>
      <c r="Z373">
        <v>0</v>
      </c>
      <c r="AA373">
        <v>0</v>
      </c>
      <c r="AB373">
        <v>0</v>
      </c>
      <c r="AC373">
        <v>0</v>
      </c>
      <c r="AD373">
        <v>1</v>
      </c>
      <c r="AE373">
        <v>0</v>
      </c>
      <c r="AF373" t="s">
        <v>6</v>
      </c>
      <c r="AG373">
        <v>3.15E-3</v>
      </c>
      <c r="AH373">
        <v>2</v>
      </c>
      <c r="AI373">
        <v>16688402</v>
      </c>
      <c r="AJ373">
        <v>401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</row>
    <row r="374" spans="1:44" x14ac:dyDescent="0.2">
      <c r="A374">
        <f>ROW(Source!A206)</f>
        <v>206</v>
      </c>
      <c r="B374">
        <v>16688403</v>
      </c>
      <c r="C374">
        <v>16688397</v>
      </c>
      <c r="D374">
        <v>15217585</v>
      </c>
      <c r="E374">
        <v>1</v>
      </c>
      <c r="F374">
        <v>1</v>
      </c>
      <c r="G374">
        <v>1</v>
      </c>
      <c r="H374">
        <v>3</v>
      </c>
      <c r="I374" t="s">
        <v>642</v>
      </c>
      <c r="J374" t="s">
        <v>643</v>
      </c>
      <c r="K374" t="s">
        <v>644</v>
      </c>
      <c r="L374">
        <v>1356</v>
      </c>
      <c r="N374">
        <v>1010</v>
      </c>
      <c r="O374" t="s">
        <v>101</v>
      </c>
      <c r="P374" t="s">
        <v>101</v>
      </c>
      <c r="Q374">
        <v>1000</v>
      </c>
      <c r="X374">
        <v>0.10199999999999999</v>
      </c>
      <c r="Y374">
        <v>270</v>
      </c>
      <c r="Z374">
        <v>0</v>
      </c>
      <c r="AA374">
        <v>0</v>
      </c>
      <c r="AB374">
        <v>0</v>
      </c>
      <c r="AC374">
        <v>0</v>
      </c>
      <c r="AD374">
        <v>1</v>
      </c>
      <c r="AE374">
        <v>0</v>
      </c>
      <c r="AF374" t="s">
        <v>6</v>
      </c>
      <c r="AG374">
        <v>0.10199999999999999</v>
      </c>
      <c r="AH374">
        <v>2</v>
      </c>
      <c r="AI374">
        <v>16688403</v>
      </c>
      <c r="AJ374">
        <v>402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</row>
    <row r="375" spans="1:44" x14ac:dyDescent="0.2">
      <c r="A375">
        <f>ROW(Source!A206)</f>
        <v>206</v>
      </c>
      <c r="B375">
        <v>16688404</v>
      </c>
      <c r="C375">
        <v>16688397</v>
      </c>
      <c r="D375">
        <v>15164559</v>
      </c>
      <c r="E375">
        <v>17</v>
      </c>
      <c r="F375">
        <v>1</v>
      </c>
      <c r="G375">
        <v>1</v>
      </c>
      <c r="H375">
        <v>3</v>
      </c>
      <c r="I375" t="s">
        <v>605</v>
      </c>
      <c r="J375" t="s">
        <v>6</v>
      </c>
      <c r="K375" t="s">
        <v>606</v>
      </c>
      <c r="L375">
        <v>1374</v>
      </c>
      <c r="N375">
        <v>1013</v>
      </c>
      <c r="O375" t="s">
        <v>607</v>
      </c>
      <c r="P375" t="s">
        <v>607</v>
      </c>
      <c r="Q375">
        <v>1</v>
      </c>
      <c r="X375">
        <v>5.21</v>
      </c>
      <c r="Y375">
        <v>1</v>
      </c>
      <c r="Z375">
        <v>0</v>
      </c>
      <c r="AA375">
        <v>0</v>
      </c>
      <c r="AB375">
        <v>0</v>
      </c>
      <c r="AC375">
        <v>0</v>
      </c>
      <c r="AD375">
        <v>1</v>
      </c>
      <c r="AE375">
        <v>0</v>
      </c>
      <c r="AF375" t="s">
        <v>6</v>
      </c>
      <c r="AG375">
        <v>5.21</v>
      </c>
      <c r="AH375">
        <v>2</v>
      </c>
      <c r="AI375">
        <v>16688404</v>
      </c>
      <c r="AJ375">
        <v>404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</row>
    <row r="376" spans="1:44" x14ac:dyDescent="0.2">
      <c r="A376">
        <f>ROW(Source!A207)</f>
        <v>207</v>
      </c>
      <c r="B376">
        <v>16688398</v>
      </c>
      <c r="C376">
        <v>16688397</v>
      </c>
      <c r="D376">
        <v>15446300</v>
      </c>
      <c r="E376">
        <v>1</v>
      </c>
      <c r="F376">
        <v>1</v>
      </c>
      <c r="G376">
        <v>1</v>
      </c>
      <c r="H376">
        <v>1</v>
      </c>
      <c r="I376" t="s">
        <v>631</v>
      </c>
      <c r="J376" t="s">
        <v>6</v>
      </c>
      <c r="K376" t="s">
        <v>632</v>
      </c>
      <c r="L376">
        <v>1191</v>
      </c>
      <c r="N376">
        <v>1013</v>
      </c>
      <c r="O376" t="s">
        <v>466</v>
      </c>
      <c r="P376" t="s">
        <v>466</v>
      </c>
      <c r="Q376">
        <v>1</v>
      </c>
      <c r="X376">
        <v>26.24</v>
      </c>
      <c r="Y376">
        <v>0</v>
      </c>
      <c r="Z376">
        <v>0</v>
      </c>
      <c r="AA376">
        <v>0</v>
      </c>
      <c r="AB376">
        <v>9.92</v>
      </c>
      <c r="AC376">
        <v>0</v>
      </c>
      <c r="AD376">
        <v>1</v>
      </c>
      <c r="AE376">
        <v>1</v>
      </c>
      <c r="AF376" t="s">
        <v>6</v>
      </c>
      <c r="AG376">
        <v>26.24</v>
      </c>
      <c r="AH376">
        <v>2</v>
      </c>
      <c r="AI376">
        <v>16688398</v>
      </c>
      <c r="AJ376">
        <v>405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</row>
    <row r="377" spans="1:44" x14ac:dyDescent="0.2">
      <c r="A377">
        <f>ROW(Source!A207)</f>
        <v>207</v>
      </c>
      <c r="B377">
        <v>16688399</v>
      </c>
      <c r="C377">
        <v>16688397</v>
      </c>
      <c r="D377">
        <v>15430395</v>
      </c>
      <c r="E377">
        <v>1</v>
      </c>
      <c r="F377">
        <v>1</v>
      </c>
      <c r="G377">
        <v>1</v>
      </c>
      <c r="H377">
        <v>1</v>
      </c>
      <c r="I377" t="s">
        <v>467</v>
      </c>
      <c r="J377" t="s">
        <v>6</v>
      </c>
      <c r="K377" t="s">
        <v>468</v>
      </c>
      <c r="L377">
        <v>1191</v>
      </c>
      <c r="N377">
        <v>1013</v>
      </c>
      <c r="O377" t="s">
        <v>466</v>
      </c>
      <c r="P377" t="s">
        <v>466</v>
      </c>
      <c r="Q377">
        <v>1</v>
      </c>
      <c r="X377">
        <v>0.05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1</v>
      </c>
      <c r="AE377">
        <v>2</v>
      </c>
      <c r="AF377" t="s">
        <v>6</v>
      </c>
      <c r="AG377">
        <v>0.05</v>
      </c>
      <c r="AH377">
        <v>2</v>
      </c>
      <c r="AI377">
        <v>16688399</v>
      </c>
      <c r="AJ377">
        <v>406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</row>
    <row r="378" spans="1:44" x14ac:dyDescent="0.2">
      <c r="A378">
        <f>ROW(Source!A207)</f>
        <v>207</v>
      </c>
      <c r="B378">
        <v>16688400</v>
      </c>
      <c r="C378">
        <v>16688397</v>
      </c>
      <c r="D378">
        <v>15247680</v>
      </c>
      <c r="E378">
        <v>1</v>
      </c>
      <c r="F378">
        <v>1</v>
      </c>
      <c r="G378">
        <v>1</v>
      </c>
      <c r="H378">
        <v>2</v>
      </c>
      <c r="I378" t="s">
        <v>593</v>
      </c>
      <c r="J378" t="s">
        <v>594</v>
      </c>
      <c r="K378" t="s">
        <v>595</v>
      </c>
      <c r="L378">
        <v>1368</v>
      </c>
      <c r="N378">
        <v>1011</v>
      </c>
      <c r="O378" t="s">
        <v>472</v>
      </c>
      <c r="P378" t="s">
        <v>472</v>
      </c>
      <c r="Q378">
        <v>1</v>
      </c>
      <c r="X378">
        <v>0.03</v>
      </c>
      <c r="Y378">
        <v>0</v>
      </c>
      <c r="Z378">
        <v>111.99</v>
      </c>
      <c r="AA378">
        <v>13.5</v>
      </c>
      <c r="AB378">
        <v>0</v>
      </c>
      <c r="AC378">
        <v>0</v>
      </c>
      <c r="AD378">
        <v>1</v>
      </c>
      <c r="AE378">
        <v>0</v>
      </c>
      <c r="AF378" t="s">
        <v>6</v>
      </c>
      <c r="AG378">
        <v>0.03</v>
      </c>
      <c r="AH378">
        <v>2</v>
      </c>
      <c r="AI378">
        <v>16688400</v>
      </c>
      <c r="AJ378">
        <v>407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</row>
    <row r="379" spans="1:44" x14ac:dyDescent="0.2">
      <c r="A379">
        <f>ROW(Source!A207)</f>
        <v>207</v>
      </c>
      <c r="B379">
        <v>16688401</v>
      </c>
      <c r="C379">
        <v>16688397</v>
      </c>
      <c r="D379">
        <v>15249073</v>
      </c>
      <c r="E379">
        <v>1</v>
      </c>
      <c r="F379">
        <v>1</v>
      </c>
      <c r="G379">
        <v>1</v>
      </c>
      <c r="H379">
        <v>2</v>
      </c>
      <c r="I379" t="s">
        <v>482</v>
      </c>
      <c r="J379" t="s">
        <v>483</v>
      </c>
      <c r="K379" t="s">
        <v>484</v>
      </c>
      <c r="L379">
        <v>1368</v>
      </c>
      <c r="N379">
        <v>1011</v>
      </c>
      <c r="O379" t="s">
        <v>472</v>
      </c>
      <c r="P379" t="s">
        <v>472</v>
      </c>
      <c r="Q379">
        <v>1</v>
      </c>
      <c r="X379">
        <v>0.02</v>
      </c>
      <c r="Y379">
        <v>0</v>
      </c>
      <c r="Z379">
        <v>65.709999999999994</v>
      </c>
      <c r="AA379">
        <v>11.6</v>
      </c>
      <c r="AB379">
        <v>0</v>
      </c>
      <c r="AC379">
        <v>0</v>
      </c>
      <c r="AD379">
        <v>1</v>
      </c>
      <c r="AE379">
        <v>0</v>
      </c>
      <c r="AF379" t="s">
        <v>6</v>
      </c>
      <c r="AG379">
        <v>0.02</v>
      </c>
      <c r="AH379">
        <v>2</v>
      </c>
      <c r="AI379">
        <v>16688401</v>
      </c>
      <c r="AJ379">
        <v>408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</row>
    <row r="380" spans="1:44" x14ac:dyDescent="0.2">
      <c r="A380">
        <f>ROW(Source!A207)</f>
        <v>207</v>
      </c>
      <c r="B380">
        <v>16688402</v>
      </c>
      <c r="C380">
        <v>16688397</v>
      </c>
      <c r="D380">
        <v>15171982</v>
      </c>
      <c r="E380">
        <v>1</v>
      </c>
      <c r="F380">
        <v>1</v>
      </c>
      <c r="G380">
        <v>1</v>
      </c>
      <c r="H380">
        <v>3</v>
      </c>
      <c r="I380" t="s">
        <v>639</v>
      </c>
      <c r="J380" t="s">
        <v>640</v>
      </c>
      <c r="K380" t="s">
        <v>641</v>
      </c>
      <c r="L380">
        <v>1348</v>
      </c>
      <c r="N380">
        <v>1009</v>
      </c>
      <c r="O380" t="s">
        <v>46</v>
      </c>
      <c r="P380" t="s">
        <v>46</v>
      </c>
      <c r="Q380">
        <v>1000</v>
      </c>
      <c r="X380">
        <v>3.15E-3</v>
      </c>
      <c r="Y380">
        <v>729.98</v>
      </c>
      <c r="Z380">
        <v>0</v>
      </c>
      <c r="AA380">
        <v>0</v>
      </c>
      <c r="AB380">
        <v>0</v>
      </c>
      <c r="AC380">
        <v>0</v>
      </c>
      <c r="AD380">
        <v>1</v>
      </c>
      <c r="AE380">
        <v>0</v>
      </c>
      <c r="AF380" t="s">
        <v>6</v>
      </c>
      <c r="AG380">
        <v>3.15E-3</v>
      </c>
      <c r="AH380">
        <v>2</v>
      </c>
      <c r="AI380">
        <v>16688402</v>
      </c>
      <c r="AJ380">
        <v>409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</row>
    <row r="381" spans="1:44" x14ac:dyDescent="0.2">
      <c r="A381">
        <f>ROW(Source!A207)</f>
        <v>207</v>
      </c>
      <c r="B381">
        <v>16688403</v>
      </c>
      <c r="C381">
        <v>16688397</v>
      </c>
      <c r="D381">
        <v>15217585</v>
      </c>
      <c r="E381">
        <v>1</v>
      </c>
      <c r="F381">
        <v>1</v>
      </c>
      <c r="G381">
        <v>1</v>
      </c>
      <c r="H381">
        <v>3</v>
      </c>
      <c r="I381" t="s">
        <v>642</v>
      </c>
      <c r="J381" t="s">
        <v>643</v>
      </c>
      <c r="K381" t="s">
        <v>644</v>
      </c>
      <c r="L381">
        <v>1356</v>
      </c>
      <c r="N381">
        <v>1010</v>
      </c>
      <c r="O381" t="s">
        <v>101</v>
      </c>
      <c r="P381" t="s">
        <v>101</v>
      </c>
      <c r="Q381">
        <v>1000</v>
      </c>
      <c r="X381">
        <v>0.10199999999999999</v>
      </c>
      <c r="Y381">
        <v>270</v>
      </c>
      <c r="Z381">
        <v>0</v>
      </c>
      <c r="AA381">
        <v>0</v>
      </c>
      <c r="AB381">
        <v>0</v>
      </c>
      <c r="AC381">
        <v>0</v>
      </c>
      <c r="AD381">
        <v>1</v>
      </c>
      <c r="AE381">
        <v>0</v>
      </c>
      <c r="AF381" t="s">
        <v>6</v>
      </c>
      <c r="AG381">
        <v>0.10199999999999999</v>
      </c>
      <c r="AH381">
        <v>2</v>
      </c>
      <c r="AI381">
        <v>16688403</v>
      </c>
      <c r="AJ381">
        <v>410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</row>
    <row r="382" spans="1:44" x14ac:dyDescent="0.2">
      <c r="A382">
        <f>ROW(Source!A207)</f>
        <v>207</v>
      </c>
      <c r="B382">
        <v>16688404</v>
      </c>
      <c r="C382">
        <v>16688397</v>
      </c>
      <c r="D382">
        <v>15164559</v>
      </c>
      <c r="E382">
        <v>17</v>
      </c>
      <c r="F382">
        <v>1</v>
      </c>
      <c r="G382">
        <v>1</v>
      </c>
      <c r="H382">
        <v>3</v>
      </c>
      <c r="I382" t="s">
        <v>605</v>
      </c>
      <c r="J382" t="s">
        <v>6</v>
      </c>
      <c r="K382" t="s">
        <v>606</v>
      </c>
      <c r="L382">
        <v>1374</v>
      </c>
      <c r="N382">
        <v>1013</v>
      </c>
      <c r="O382" t="s">
        <v>607</v>
      </c>
      <c r="P382" t="s">
        <v>607</v>
      </c>
      <c r="Q382">
        <v>1</v>
      </c>
      <c r="X382">
        <v>5.21</v>
      </c>
      <c r="Y382">
        <v>1</v>
      </c>
      <c r="Z382">
        <v>0</v>
      </c>
      <c r="AA382">
        <v>0</v>
      </c>
      <c r="AB382">
        <v>0</v>
      </c>
      <c r="AC382">
        <v>0</v>
      </c>
      <c r="AD382">
        <v>1</v>
      </c>
      <c r="AE382">
        <v>0</v>
      </c>
      <c r="AF382" t="s">
        <v>6</v>
      </c>
      <c r="AG382">
        <v>5.21</v>
      </c>
      <c r="AH382">
        <v>2</v>
      </c>
      <c r="AI382">
        <v>16688404</v>
      </c>
      <c r="AJ382">
        <v>412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</row>
    <row r="383" spans="1:44" x14ac:dyDescent="0.2">
      <c r="A383">
        <f>ROW(Source!A210)</f>
        <v>210</v>
      </c>
      <c r="B383">
        <v>16688418</v>
      </c>
      <c r="C383">
        <v>16688409</v>
      </c>
      <c r="D383">
        <v>15442878</v>
      </c>
      <c r="E383">
        <v>1</v>
      </c>
      <c r="F383">
        <v>1</v>
      </c>
      <c r="G383">
        <v>1</v>
      </c>
      <c r="H383">
        <v>1</v>
      </c>
      <c r="I383" t="s">
        <v>591</v>
      </c>
      <c r="J383" t="s">
        <v>6</v>
      </c>
      <c r="K383" t="s">
        <v>592</v>
      </c>
      <c r="L383">
        <v>1191</v>
      </c>
      <c r="N383">
        <v>1013</v>
      </c>
      <c r="O383" t="s">
        <v>466</v>
      </c>
      <c r="P383" t="s">
        <v>466</v>
      </c>
      <c r="Q383">
        <v>1</v>
      </c>
      <c r="X383">
        <v>0.9</v>
      </c>
      <c r="Y383">
        <v>0</v>
      </c>
      <c r="Z383">
        <v>0</v>
      </c>
      <c r="AA383">
        <v>0</v>
      </c>
      <c r="AB383">
        <v>10.5</v>
      </c>
      <c r="AC383">
        <v>0</v>
      </c>
      <c r="AD383">
        <v>1</v>
      </c>
      <c r="AE383">
        <v>1</v>
      </c>
      <c r="AF383" t="s">
        <v>6</v>
      </c>
      <c r="AG383">
        <v>0.9</v>
      </c>
      <c r="AH383">
        <v>2</v>
      </c>
      <c r="AI383">
        <v>16688410</v>
      </c>
      <c r="AJ383">
        <v>413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</row>
    <row r="384" spans="1:44" x14ac:dyDescent="0.2">
      <c r="A384">
        <f>ROW(Source!A210)</f>
        <v>210</v>
      </c>
      <c r="B384">
        <v>16688419</v>
      </c>
      <c r="C384">
        <v>16688409</v>
      </c>
      <c r="D384">
        <v>15430395</v>
      </c>
      <c r="E384">
        <v>1</v>
      </c>
      <c r="F384">
        <v>1</v>
      </c>
      <c r="G384">
        <v>1</v>
      </c>
      <c r="H384">
        <v>1</v>
      </c>
      <c r="I384" t="s">
        <v>467</v>
      </c>
      <c r="J384" t="s">
        <v>6</v>
      </c>
      <c r="K384" t="s">
        <v>468</v>
      </c>
      <c r="L384">
        <v>1191</v>
      </c>
      <c r="N384">
        <v>1013</v>
      </c>
      <c r="O384" t="s">
        <v>466</v>
      </c>
      <c r="P384" t="s">
        <v>466</v>
      </c>
      <c r="Q384">
        <v>1</v>
      </c>
      <c r="X384">
        <v>0.2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1</v>
      </c>
      <c r="AE384">
        <v>2</v>
      </c>
      <c r="AF384" t="s">
        <v>6</v>
      </c>
      <c r="AG384">
        <v>0.2</v>
      </c>
      <c r="AH384">
        <v>2</v>
      </c>
      <c r="AI384">
        <v>16688411</v>
      </c>
      <c r="AJ384">
        <v>414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</row>
    <row r="385" spans="1:44" x14ac:dyDescent="0.2">
      <c r="A385">
        <f>ROW(Source!A210)</f>
        <v>210</v>
      </c>
      <c r="B385">
        <v>16688420</v>
      </c>
      <c r="C385">
        <v>16688409</v>
      </c>
      <c r="D385">
        <v>15247680</v>
      </c>
      <c r="E385">
        <v>1</v>
      </c>
      <c r="F385">
        <v>1</v>
      </c>
      <c r="G385">
        <v>1</v>
      </c>
      <c r="H385">
        <v>2</v>
      </c>
      <c r="I385" t="s">
        <v>593</v>
      </c>
      <c r="J385" t="s">
        <v>594</v>
      </c>
      <c r="K385" t="s">
        <v>595</v>
      </c>
      <c r="L385">
        <v>1368</v>
      </c>
      <c r="N385">
        <v>1011</v>
      </c>
      <c r="O385" t="s">
        <v>472</v>
      </c>
      <c r="P385" t="s">
        <v>472</v>
      </c>
      <c r="Q385">
        <v>1</v>
      </c>
      <c r="X385">
        <v>0.1</v>
      </c>
      <c r="Y385">
        <v>0</v>
      </c>
      <c r="Z385">
        <v>111.99</v>
      </c>
      <c r="AA385">
        <v>13.5</v>
      </c>
      <c r="AB385">
        <v>0</v>
      </c>
      <c r="AC385">
        <v>0</v>
      </c>
      <c r="AD385">
        <v>1</v>
      </c>
      <c r="AE385">
        <v>0</v>
      </c>
      <c r="AF385" t="s">
        <v>6</v>
      </c>
      <c r="AG385">
        <v>0.1</v>
      </c>
      <c r="AH385">
        <v>2</v>
      </c>
      <c r="AI385">
        <v>16688412</v>
      </c>
      <c r="AJ385">
        <v>415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</row>
    <row r="386" spans="1:44" x14ac:dyDescent="0.2">
      <c r="A386">
        <f>ROW(Source!A210)</f>
        <v>210</v>
      </c>
      <c r="B386">
        <v>16688421</v>
      </c>
      <c r="C386">
        <v>16688409</v>
      </c>
      <c r="D386">
        <v>15249073</v>
      </c>
      <c r="E386">
        <v>1</v>
      </c>
      <c r="F386">
        <v>1</v>
      </c>
      <c r="G386">
        <v>1</v>
      </c>
      <c r="H386">
        <v>2</v>
      </c>
      <c r="I386" t="s">
        <v>482</v>
      </c>
      <c r="J386" t="s">
        <v>483</v>
      </c>
      <c r="K386" t="s">
        <v>484</v>
      </c>
      <c r="L386">
        <v>1368</v>
      </c>
      <c r="N386">
        <v>1011</v>
      </c>
      <c r="O386" t="s">
        <v>472</v>
      </c>
      <c r="P386" t="s">
        <v>472</v>
      </c>
      <c r="Q386">
        <v>1</v>
      </c>
      <c r="X386">
        <v>0.1</v>
      </c>
      <c r="Y386">
        <v>0</v>
      </c>
      <c r="Z386">
        <v>65.709999999999994</v>
      </c>
      <c r="AA386">
        <v>11.6</v>
      </c>
      <c r="AB386">
        <v>0</v>
      </c>
      <c r="AC386">
        <v>0</v>
      </c>
      <c r="AD386">
        <v>1</v>
      </c>
      <c r="AE386">
        <v>0</v>
      </c>
      <c r="AF386" t="s">
        <v>6</v>
      </c>
      <c r="AG386">
        <v>0.1</v>
      </c>
      <c r="AH386">
        <v>2</v>
      </c>
      <c r="AI386">
        <v>16688413</v>
      </c>
      <c r="AJ386">
        <v>416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</row>
    <row r="387" spans="1:44" x14ac:dyDescent="0.2">
      <c r="A387">
        <f>ROW(Source!A210)</f>
        <v>210</v>
      </c>
      <c r="B387">
        <v>16688422</v>
      </c>
      <c r="C387">
        <v>16688409</v>
      </c>
      <c r="D387">
        <v>15167588</v>
      </c>
      <c r="E387">
        <v>1</v>
      </c>
      <c r="F387">
        <v>1</v>
      </c>
      <c r="G387">
        <v>1</v>
      </c>
      <c r="H387">
        <v>3</v>
      </c>
      <c r="I387" t="s">
        <v>596</v>
      </c>
      <c r="J387" t="s">
        <v>597</v>
      </c>
      <c r="K387" t="s">
        <v>598</v>
      </c>
      <c r="L387">
        <v>1346</v>
      </c>
      <c r="N387">
        <v>1009</v>
      </c>
      <c r="O387" t="s">
        <v>51</v>
      </c>
      <c r="P387" t="s">
        <v>51</v>
      </c>
      <c r="Q387">
        <v>1</v>
      </c>
      <c r="X387">
        <v>0.01</v>
      </c>
      <c r="Y387">
        <v>30.4</v>
      </c>
      <c r="Z387">
        <v>0</v>
      </c>
      <c r="AA387">
        <v>0</v>
      </c>
      <c r="AB387">
        <v>0</v>
      </c>
      <c r="AC387">
        <v>0</v>
      </c>
      <c r="AD387">
        <v>1</v>
      </c>
      <c r="AE387">
        <v>0</v>
      </c>
      <c r="AF387" t="s">
        <v>6</v>
      </c>
      <c r="AG387">
        <v>0.01</v>
      </c>
      <c r="AH387">
        <v>2</v>
      </c>
      <c r="AI387">
        <v>16688414</v>
      </c>
      <c r="AJ387">
        <v>417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</row>
    <row r="388" spans="1:44" x14ac:dyDescent="0.2">
      <c r="A388">
        <f>ROW(Source!A210)</f>
        <v>210</v>
      </c>
      <c r="B388">
        <v>16688423</v>
      </c>
      <c r="C388">
        <v>16688409</v>
      </c>
      <c r="D388">
        <v>15169942</v>
      </c>
      <c r="E388">
        <v>1</v>
      </c>
      <c r="F388">
        <v>1</v>
      </c>
      <c r="G388">
        <v>1</v>
      </c>
      <c r="H388">
        <v>3</v>
      </c>
      <c r="I388" t="s">
        <v>599</v>
      </c>
      <c r="J388" t="s">
        <v>600</v>
      </c>
      <c r="K388" t="s">
        <v>601</v>
      </c>
      <c r="L388">
        <v>1346</v>
      </c>
      <c r="N388">
        <v>1009</v>
      </c>
      <c r="O388" t="s">
        <v>51</v>
      </c>
      <c r="P388" t="s">
        <v>51</v>
      </c>
      <c r="Q388">
        <v>1</v>
      </c>
      <c r="X388">
        <v>0.3</v>
      </c>
      <c r="Y388">
        <v>9.0399999999999991</v>
      </c>
      <c r="Z388">
        <v>0</v>
      </c>
      <c r="AA388">
        <v>0</v>
      </c>
      <c r="AB388">
        <v>0</v>
      </c>
      <c r="AC388">
        <v>0</v>
      </c>
      <c r="AD388">
        <v>1</v>
      </c>
      <c r="AE388">
        <v>0</v>
      </c>
      <c r="AF388" t="s">
        <v>6</v>
      </c>
      <c r="AG388">
        <v>0.3</v>
      </c>
      <c r="AH388">
        <v>2</v>
      </c>
      <c r="AI388">
        <v>16688415</v>
      </c>
      <c r="AJ388">
        <v>418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</row>
    <row r="389" spans="1:44" x14ac:dyDescent="0.2">
      <c r="A389">
        <f>ROW(Source!A210)</f>
        <v>210</v>
      </c>
      <c r="B389">
        <v>16688424</v>
      </c>
      <c r="C389">
        <v>16688409</v>
      </c>
      <c r="D389">
        <v>15191488</v>
      </c>
      <c r="E389">
        <v>1</v>
      </c>
      <c r="F389">
        <v>1</v>
      </c>
      <c r="G389">
        <v>1</v>
      </c>
      <c r="H389">
        <v>3</v>
      </c>
      <c r="I389" t="s">
        <v>602</v>
      </c>
      <c r="J389" t="s">
        <v>603</v>
      </c>
      <c r="K389" t="s">
        <v>604</v>
      </c>
      <c r="L389">
        <v>1348</v>
      </c>
      <c r="N389">
        <v>1009</v>
      </c>
      <c r="O389" t="s">
        <v>46</v>
      </c>
      <c r="P389" t="s">
        <v>46</v>
      </c>
      <c r="Q389">
        <v>1000</v>
      </c>
      <c r="X389">
        <v>5.9999999999999995E-4</v>
      </c>
      <c r="Y389">
        <v>5000</v>
      </c>
      <c r="Z389">
        <v>0</v>
      </c>
      <c r="AA389">
        <v>0</v>
      </c>
      <c r="AB389">
        <v>0</v>
      </c>
      <c r="AC389">
        <v>0</v>
      </c>
      <c r="AD389">
        <v>1</v>
      </c>
      <c r="AE389">
        <v>0</v>
      </c>
      <c r="AF389" t="s">
        <v>6</v>
      </c>
      <c r="AG389">
        <v>5.9999999999999995E-4</v>
      </c>
      <c r="AH389">
        <v>2</v>
      </c>
      <c r="AI389">
        <v>16688416</v>
      </c>
      <c r="AJ389">
        <v>419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</row>
    <row r="390" spans="1:44" x14ac:dyDescent="0.2">
      <c r="A390">
        <f>ROW(Source!A210)</f>
        <v>210</v>
      </c>
      <c r="B390">
        <v>16688425</v>
      </c>
      <c r="C390">
        <v>16688409</v>
      </c>
      <c r="D390">
        <v>15164559</v>
      </c>
      <c r="E390">
        <v>17</v>
      </c>
      <c r="F390">
        <v>1</v>
      </c>
      <c r="G390">
        <v>1</v>
      </c>
      <c r="H390">
        <v>3</v>
      </c>
      <c r="I390" t="s">
        <v>605</v>
      </c>
      <c r="J390" t="s">
        <v>6</v>
      </c>
      <c r="K390" t="s">
        <v>606</v>
      </c>
      <c r="L390">
        <v>1374</v>
      </c>
      <c r="N390">
        <v>1013</v>
      </c>
      <c r="O390" t="s">
        <v>607</v>
      </c>
      <c r="P390" t="s">
        <v>607</v>
      </c>
      <c r="Q390">
        <v>1</v>
      </c>
      <c r="X390">
        <v>0.19</v>
      </c>
      <c r="Y390">
        <v>1</v>
      </c>
      <c r="Z390">
        <v>0</v>
      </c>
      <c r="AA390">
        <v>0</v>
      </c>
      <c r="AB390">
        <v>0</v>
      </c>
      <c r="AC390">
        <v>0</v>
      </c>
      <c r="AD390">
        <v>1</v>
      </c>
      <c r="AE390">
        <v>0</v>
      </c>
      <c r="AF390" t="s">
        <v>6</v>
      </c>
      <c r="AG390">
        <v>0.19</v>
      </c>
      <c r="AH390">
        <v>2</v>
      </c>
      <c r="AI390">
        <v>16688417</v>
      </c>
      <c r="AJ390">
        <v>421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</row>
    <row r="391" spans="1:44" x14ac:dyDescent="0.2">
      <c r="A391">
        <f>ROW(Source!A211)</f>
        <v>211</v>
      </c>
      <c r="B391">
        <v>16688418</v>
      </c>
      <c r="C391">
        <v>16688409</v>
      </c>
      <c r="D391">
        <v>15442878</v>
      </c>
      <c r="E391">
        <v>1</v>
      </c>
      <c r="F391">
        <v>1</v>
      </c>
      <c r="G391">
        <v>1</v>
      </c>
      <c r="H391">
        <v>1</v>
      </c>
      <c r="I391" t="s">
        <v>591</v>
      </c>
      <c r="J391" t="s">
        <v>6</v>
      </c>
      <c r="K391" t="s">
        <v>592</v>
      </c>
      <c r="L391">
        <v>1191</v>
      </c>
      <c r="N391">
        <v>1013</v>
      </c>
      <c r="O391" t="s">
        <v>466</v>
      </c>
      <c r="P391" t="s">
        <v>466</v>
      </c>
      <c r="Q391">
        <v>1</v>
      </c>
      <c r="X391">
        <v>0.9</v>
      </c>
      <c r="Y391">
        <v>0</v>
      </c>
      <c r="Z391">
        <v>0</v>
      </c>
      <c r="AA391">
        <v>0</v>
      </c>
      <c r="AB391">
        <v>10.5</v>
      </c>
      <c r="AC391">
        <v>0</v>
      </c>
      <c r="AD391">
        <v>1</v>
      </c>
      <c r="AE391">
        <v>1</v>
      </c>
      <c r="AF391" t="s">
        <v>6</v>
      </c>
      <c r="AG391">
        <v>0.9</v>
      </c>
      <c r="AH391">
        <v>2</v>
      </c>
      <c r="AI391">
        <v>16688410</v>
      </c>
      <c r="AJ391">
        <v>422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</row>
    <row r="392" spans="1:44" x14ac:dyDescent="0.2">
      <c r="A392">
        <f>ROW(Source!A211)</f>
        <v>211</v>
      </c>
      <c r="B392">
        <v>16688419</v>
      </c>
      <c r="C392">
        <v>16688409</v>
      </c>
      <c r="D392">
        <v>15430395</v>
      </c>
      <c r="E392">
        <v>1</v>
      </c>
      <c r="F392">
        <v>1</v>
      </c>
      <c r="G392">
        <v>1</v>
      </c>
      <c r="H392">
        <v>1</v>
      </c>
      <c r="I392" t="s">
        <v>467</v>
      </c>
      <c r="J392" t="s">
        <v>6</v>
      </c>
      <c r="K392" t="s">
        <v>468</v>
      </c>
      <c r="L392">
        <v>1191</v>
      </c>
      <c r="N392">
        <v>1013</v>
      </c>
      <c r="O392" t="s">
        <v>466</v>
      </c>
      <c r="P392" t="s">
        <v>466</v>
      </c>
      <c r="Q392">
        <v>1</v>
      </c>
      <c r="X392">
        <v>0.2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1</v>
      </c>
      <c r="AE392">
        <v>2</v>
      </c>
      <c r="AF392" t="s">
        <v>6</v>
      </c>
      <c r="AG392">
        <v>0.2</v>
      </c>
      <c r="AH392">
        <v>2</v>
      </c>
      <c r="AI392">
        <v>16688411</v>
      </c>
      <c r="AJ392">
        <v>423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</row>
    <row r="393" spans="1:44" x14ac:dyDescent="0.2">
      <c r="A393">
        <f>ROW(Source!A211)</f>
        <v>211</v>
      </c>
      <c r="B393">
        <v>16688420</v>
      </c>
      <c r="C393">
        <v>16688409</v>
      </c>
      <c r="D393">
        <v>15247680</v>
      </c>
      <c r="E393">
        <v>1</v>
      </c>
      <c r="F393">
        <v>1</v>
      </c>
      <c r="G393">
        <v>1</v>
      </c>
      <c r="H393">
        <v>2</v>
      </c>
      <c r="I393" t="s">
        <v>593</v>
      </c>
      <c r="J393" t="s">
        <v>594</v>
      </c>
      <c r="K393" t="s">
        <v>595</v>
      </c>
      <c r="L393">
        <v>1368</v>
      </c>
      <c r="N393">
        <v>1011</v>
      </c>
      <c r="O393" t="s">
        <v>472</v>
      </c>
      <c r="P393" t="s">
        <v>472</v>
      </c>
      <c r="Q393">
        <v>1</v>
      </c>
      <c r="X393">
        <v>0.1</v>
      </c>
      <c r="Y393">
        <v>0</v>
      </c>
      <c r="Z393">
        <v>111.99</v>
      </c>
      <c r="AA393">
        <v>13.5</v>
      </c>
      <c r="AB393">
        <v>0</v>
      </c>
      <c r="AC393">
        <v>0</v>
      </c>
      <c r="AD393">
        <v>1</v>
      </c>
      <c r="AE393">
        <v>0</v>
      </c>
      <c r="AF393" t="s">
        <v>6</v>
      </c>
      <c r="AG393">
        <v>0.1</v>
      </c>
      <c r="AH393">
        <v>2</v>
      </c>
      <c r="AI393">
        <v>16688412</v>
      </c>
      <c r="AJ393">
        <v>424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</row>
    <row r="394" spans="1:44" x14ac:dyDescent="0.2">
      <c r="A394">
        <f>ROW(Source!A211)</f>
        <v>211</v>
      </c>
      <c r="B394">
        <v>16688421</v>
      </c>
      <c r="C394">
        <v>16688409</v>
      </c>
      <c r="D394">
        <v>15249073</v>
      </c>
      <c r="E394">
        <v>1</v>
      </c>
      <c r="F394">
        <v>1</v>
      </c>
      <c r="G394">
        <v>1</v>
      </c>
      <c r="H394">
        <v>2</v>
      </c>
      <c r="I394" t="s">
        <v>482</v>
      </c>
      <c r="J394" t="s">
        <v>483</v>
      </c>
      <c r="K394" t="s">
        <v>484</v>
      </c>
      <c r="L394">
        <v>1368</v>
      </c>
      <c r="N394">
        <v>1011</v>
      </c>
      <c r="O394" t="s">
        <v>472</v>
      </c>
      <c r="P394" t="s">
        <v>472</v>
      </c>
      <c r="Q394">
        <v>1</v>
      </c>
      <c r="X394">
        <v>0.1</v>
      </c>
      <c r="Y394">
        <v>0</v>
      </c>
      <c r="Z394">
        <v>65.709999999999994</v>
      </c>
      <c r="AA394">
        <v>11.6</v>
      </c>
      <c r="AB394">
        <v>0</v>
      </c>
      <c r="AC394">
        <v>0</v>
      </c>
      <c r="AD394">
        <v>1</v>
      </c>
      <c r="AE394">
        <v>0</v>
      </c>
      <c r="AF394" t="s">
        <v>6</v>
      </c>
      <c r="AG394">
        <v>0.1</v>
      </c>
      <c r="AH394">
        <v>2</v>
      </c>
      <c r="AI394">
        <v>16688413</v>
      </c>
      <c r="AJ394">
        <v>425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</row>
    <row r="395" spans="1:44" x14ac:dyDescent="0.2">
      <c r="A395">
        <f>ROW(Source!A211)</f>
        <v>211</v>
      </c>
      <c r="B395">
        <v>16688422</v>
      </c>
      <c r="C395">
        <v>16688409</v>
      </c>
      <c r="D395">
        <v>15167588</v>
      </c>
      <c r="E395">
        <v>1</v>
      </c>
      <c r="F395">
        <v>1</v>
      </c>
      <c r="G395">
        <v>1</v>
      </c>
      <c r="H395">
        <v>3</v>
      </c>
      <c r="I395" t="s">
        <v>596</v>
      </c>
      <c r="J395" t="s">
        <v>597</v>
      </c>
      <c r="K395" t="s">
        <v>598</v>
      </c>
      <c r="L395">
        <v>1346</v>
      </c>
      <c r="N395">
        <v>1009</v>
      </c>
      <c r="O395" t="s">
        <v>51</v>
      </c>
      <c r="P395" t="s">
        <v>51</v>
      </c>
      <c r="Q395">
        <v>1</v>
      </c>
      <c r="X395">
        <v>0.01</v>
      </c>
      <c r="Y395">
        <v>30.4</v>
      </c>
      <c r="Z395">
        <v>0</v>
      </c>
      <c r="AA395">
        <v>0</v>
      </c>
      <c r="AB395">
        <v>0</v>
      </c>
      <c r="AC395">
        <v>0</v>
      </c>
      <c r="AD395">
        <v>1</v>
      </c>
      <c r="AE395">
        <v>0</v>
      </c>
      <c r="AF395" t="s">
        <v>6</v>
      </c>
      <c r="AG395">
        <v>0.01</v>
      </c>
      <c r="AH395">
        <v>2</v>
      </c>
      <c r="AI395">
        <v>16688414</v>
      </c>
      <c r="AJ395">
        <v>426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</row>
    <row r="396" spans="1:44" x14ac:dyDescent="0.2">
      <c r="A396">
        <f>ROW(Source!A211)</f>
        <v>211</v>
      </c>
      <c r="B396">
        <v>16688423</v>
      </c>
      <c r="C396">
        <v>16688409</v>
      </c>
      <c r="D396">
        <v>15169942</v>
      </c>
      <c r="E396">
        <v>1</v>
      </c>
      <c r="F396">
        <v>1</v>
      </c>
      <c r="G396">
        <v>1</v>
      </c>
      <c r="H396">
        <v>3</v>
      </c>
      <c r="I396" t="s">
        <v>599</v>
      </c>
      <c r="J396" t="s">
        <v>600</v>
      </c>
      <c r="K396" t="s">
        <v>601</v>
      </c>
      <c r="L396">
        <v>1346</v>
      </c>
      <c r="N396">
        <v>1009</v>
      </c>
      <c r="O396" t="s">
        <v>51</v>
      </c>
      <c r="P396" t="s">
        <v>51</v>
      </c>
      <c r="Q396">
        <v>1</v>
      </c>
      <c r="X396">
        <v>0.3</v>
      </c>
      <c r="Y396">
        <v>9.0399999999999991</v>
      </c>
      <c r="Z396">
        <v>0</v>
      </c>
      <c r="AA396">
        <v>0</v>
      </c>
      <c r="AB396">
        <v>0</v>
      </c>
      <c r="AC396">
        <v>0</v>
      </c>
      <c r="AD396">
        <v>1</v>
      </c>
      <c r="AE396">
        <v>0</v>
      </c>
      <c r="AF396" t="s">
        <v>6</v>
      </c>
      <c r="AG396">
        <v>0.3</v>
      </c>
      <c r="AH396">
        <v>2</v>
      </c>
      <c r="AI396">
        <v>16688415</v>
      </c>
      <c r="AJ396">
        <v>427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</row>
    <row r="397" spans="1:44" x14ac:dyDescent="0.2">
      <c r="A397">
        <f>ROW(Source!A211)</f>
        <v>211</v>
      </c>
      <c r="B397">
        <v>16688424</v>
      </c>
      <c r="C397">
        <v>16688409</v>
      </c>
      <c r="D397">
        <v>15191488</v>
      </c>
      <c r="E397">
        <v>1</v>
      </c>
      <c r="F397">
        <v>1</v>
      </c>
      <c r="G397">
        <v>1</v>
      </c>
      <c r="H397">
        <v>3</v>
      </c>
      <c r="I397" t="s">
        <v>602</v>
      </c>
      <c r="J397" t="s">
        <v>603</v>
      </c>
      <c r="K397" t="s">
        <v>604</v>
      </c>
      <c r="L397">
        <v>1348</v>
      </c>
      <c r="N397">
        <v>1009</v>
      </c>
      <c r="O397" t="s">
        <v>46</v>
      </c>
      <c r="P397" t="s">
        <v>46</v>
      </c>
      <c r="Q397">
        <v>1000</v>
      </c>
      <c r="X397">
        <v>5.9999999999999995E-4</v>
      </c>
      <c r="Y397">
        <v>5000</v>
      </c>
      <c r="Z397">
        <v>0</v>
      </c>
      <c r="AA397">
        <v>0</v>
      </c>
      <c r="AB397">
        <v>0</v>
      </c>
      <c r="AC397">
        <v>0</v>
      </c>
      <c r="AD397">
        <v>1</v>
      </c>
      <c r="AE397">
        <v>0</v>
      </c>
      <c r="AF397" t="s">
        <v>6</v>
      </c>
      <c r="AG397">
        <v>5.9999999999999995E-4</v>
      </c>
      <c r="AH397">
        <v>2</v>
      </c>
      <c r="AI397">
        <v>16688416</v>
      </c>
      <c r="AJ397">
        <v>428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</row>
    <row r="398" spans="1:44" x14ac:dyDescent="0.2">
      <c r="A398">
        <f>ROW(Source!A211)</f>
        <v>211</v>
      </c>
      <c r="B398">
        <v>16688425</v>
      </c>
      <c r="C398">
        <v>16688409</v>
      </c>
      <c r="D398">
        <v>15164559</v>
      </c>
      <c r="E398">
        <v>17</v>
      </c>
      <c r="F398">
        <v>1</v>
      </c>
      <c r="G398">
        <v>1</v>
      </c>
      <c r="H398">
        <v>3</v>
      </c>
      <c r="I398" t="s">
        <v>605</v>
      </c>
      <c r="J398" t="s">
        <v>6</v>
      </c>
      <c r="K398" t="s">
        <v>606</v>
      </c>
      <c r="L398">
        <v>1374</v>
      </c>
      <c r="N398">
        <v>1013</v>
      </c>
      <c r="O398" t="s">
        <v>607</v>
      </c>
      <c r="P398" t="s">
        <v>607</v>
      </c>
      <c r="Q398">
        <v>1</v>
      </c>
      <c r="X398">
        <v>0.19</v>
      </c>
      <c r="Y398">
        <v>1</v>
      </c>
      <c r="Z398">
        <v>0</v>
      </c>
      <c r="AA398">
        <v>0</v>
      </c>
      <c r="AB398">
        <v>0</v>
      </c>
      <c r="AC398">
        <v>0</v>
      </c>
      <c r="AD398">
        <v>1</v>
      </c>
      <c r="AE398">
        <v>0</v>
      </c>
      <c r="AF398" t="s">
        <v>6</v>
      </c>
      <c r="AG398">
        <v>0.19</v>
      </c>
      <c r="AH398">
        <v>2</v>
      </c>
      <c r="AI398">
        <v>16688417</v>
      </c>
      <c r="AJ398">
        <v>430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</row>
    <row r="399" spans="1:44" x14ac:dyDescent="0.2">
      <c r="A399">
        <f>ROW(Source!A252)</f>
        <v>252</v>
      </c>
      <c r="B399">
        <v>16688490</v>
      </c>
      <c r="C399">
        <v>16688489</v>
      </c>
      <c r="D399">
        <v>15433629</v>
      </c>
      <c r="E399">
        <v>1</v>
      </c>
      <c r="F399">
        <v>1</v>
      </c>
      <c r="G399">
        <v>1</v>
      </c>
      <c r="H399">
        <v>1</v>
      </c>
      <c r="I399" t="s">
        <v>645</v>
      </c>
      <c r="J399" t="s">
        <v>6</v>
      </c>
      <c r="K399" t="s">
        <v>646</v>
      </c>
      <c r="L399">
        <v>1191</v>
      </c>
      <c r="N399">
        <v>1013</v>
      </c>
      <c r="O399" t="s">
        <v>466</v>
      </c>
      <c r="P399" t="s">
        <v>466</v>
      </c>
      <c r="Q399">
        <v>1</v>
      </c>
      <c r="X399">
        <v>1.03</v>
      </c>
      <c r="Y399">
        <v>0</v>
      </c>
      <c r="Z399">
        <v>0</v>
      </c>
      <c r="AA399">
        <v>0</v>
      </c>
      <c r="AB399">
        <v>7.19</v>
      </c>
      <c r="AC399">
        <v>0</v>
      </c>
      <c r="AD399">
        <v>1</v>
      </c>
      <c r="AE399">
        <v>1</v>
      </c>
      <c r="AF399" t="s">
        <v>6</v>
      </c>
      <c r="AG399">
        <v>1.03</v>
      </c>
      <c r="AH399">
        <v>2</v>
      </c>
      <c r="AI399">
        <v>16688490</v>
      </c>
      <c r="AJ399">
        <v>431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</row>
    <row r="400" spans="1:44" x14ac:dyDescent="0.2">
      <c r="A400">
        <f>ROW(Source!A252)</f>
        <v>252</v>
      </c>
      <c r="B400">
        <v>16688491</v>
      </c>
      <c r="C400">
        <v>16688489</v>
      </c>
      <c r="D400">
        <v>15170984</v>
      </c>
      <c r="E400">
        <v>1</v>
      </c>
      <c r="F400">
        <v>1</v>
      </c>
      <c r="G400">
        <v>1</v>
      </c>
      <c r="H400">
        <v>3</v>
      </c>
      <c r="I400" t="s">
        <v>647</v>
      </c>
      <c r="J400" t="s">
        <v>648</v>
      </c>
      <c r="K400" t="s">
        <v>649</v>
      </c>
      <c r="L400">
        <v>1355</v>
      </c>
      <c r="N400">
        <v>1010</v>
      </c>
      <c r="O400" t="s">
        <v>573</v>
      </c>
      <c r="P400" t="s">
        <v>573</v>
      </c>
      <c r="Q400">
        <v>100</v>
      </c>
      <c r="X400">
        <v>0.2</v>
      </c>
      <c r="Y400">
        <v>82</v>
      </c>
      <c r="Z400">
        <v>0</v>
      </c>
      <c r="AA400">
        <v>0</v>
      </c>
      <c r="AB400">
        <v>0</v>
      </c>
      <c r="AC400">
        <v>0</v>
      </c>
      <c r="AD400">
        <v>1</v>
      </c>
      <c r="AE400">
        <v>0</v>
      </c>
      <c r="AF400" t="s">
        <v>6</v>
      </c>
      <c r="AG400">
        <v>0.2</v>
      </c>
      <c r="AH400">
        <v>2</v>
      </c>
      <c r="AI400">
        <v>16688491</v>
      </c>
      <c r="AJ400">
        <v>432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</row>
    <row r="401" spans="1:44" x14ac:dyDescent="0.2">
      <c r="A401">
        <f>ROW(Source!A253)</f>
        <v>253</v>
      </c>
      <c r="B401">
        <v>16688490</v>
      </c>
      <c r="C401">
        <v>16688489</v>
      </c>
      <c r="D401">
        <v>15433629</v>
      </c>
      <c r="E401">
        <v>1</v>
      </c>
      <c r="F401">
        <v>1</v>
      </c>
      <c r="G401">
        <v>1</v>
      </c>
      <c r="H401">
        <v>1</v>
      </c>
      <c r="I401" t="s">
        <v>645</v>
      </c>
      <c r="J401" t="s">
        <v>6</v>
      </c>
      <c r="K401" t="s">
        <v>646</v>
      </c>
      <c r="L401">
        <v>1191</v>
      </c>
      <c r="N401">
        <v>1013</v>
      </c>
      <c r="O401" t="s">
        <v>466</v>
      </c>
      <c r="P401" t="s">
        <v>466</v>
      </c>
      <c r="Q401">
        <v>1</v>
      </c>
      <c r="X401">
        <v>1.03</v>
      </c>
      <c r="Y401">
        <v>0</v>
      </c>
      <c r="Z401">
        <v>0</v>
      </c>
      <c r="AA401">
        <v>0</v>
      </c>
      <c r="AB401">
        <v>7.19</v>
      </c>
      <c r="AC401">
        <v>0</v>
      </c>
      <c r="AD401">
        <v>1</v>
      </c>
      <c r="AE401">
        <v>1</v>
      </c>
      <c r="AF401" t="s">
        <v>6</v>
      </c>
      <c r="AG401">
        <v>1.03</v>
      </c>
      <c r="AH401">
        <v>2</v>
      </c>
      <c r="AI401">
        <v>16688490</v>
      </c>
      <c r="AJ401">
        <v>433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</row>
    <row r="402" spans="1:44" x14ac:dyDescent="0.2">
      <c r="A402">
        <f>ROW(Source!A253)</f>
        <v>253</v>
      </c>
      <c r="B402">
        <v>16688491</v>
      </c>
      <c r="C402">
        <v>16688489</v>
      </c>
      <c r="D402">
        <v>15170984</v>
      </c>
      <c r="E402">
        <v>1</v>
      </c>
      <c r="F402">
        <v>1</v>
      </c>
      <c r="G402">
        <v>1</v>
      </c>
      <c r="H402">
        <v>3</v>
      </c>
      <c r="I402" t="s">
        <v>647</v>
      </c>
      <c r="J402" t="s">
        <v>648</v>
      </c>
      <c r="K402" t="s">
        <v>649</v>
      </c>
      <c r="L402">
        <v>1355</v>
      </c>
      <c r="N402">
        <v>1010</v>
      </c>
      <c r="O402" t="s">
        <v>573</v>
      </c>
      <c r="P402" t="s">
        <v>573</v>
      </c>
      <c r="Q402">
        <v>100</v>
      </c>
      <c r="X402">
        <v>0.2</v>
      </c>
      <c r="Y402">
        <v>82</v>
      </c>
      <c r="Z402">
        <v>0</v>
      </c>
      <c r="AA402">
        <v>0</v>
      </c>
      <c r="AB402">
        <v>0</v>
      </c>
      <c r="AC402">
        <v>0</v>
      </c>
      <c r="AD402">
        <v>1</v>
      </c>
      <c r="AE402">
        <v>0</v>
      </c>
      <c r="AF402" t="s">
        <v>6</v>
      </c>
      <c r="AG402">
        <v>0.2</v>
      </c>
      <c r="AH402">
        <v>2</v>
      </c>
      <c r="AI402">
        <v>16688491</v>
      </c>
      <c r="AJ402">
        <v>434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4</vt:i4>
      </vt:variant>
    </vt:vector>
  </HeadingPairs>
  <TitlesOfParts>
    <vt:vector size="10" baseType="lpstr">
      <vt:lpstr>Смета 12 гр. по ФЕР</vt:lpstr>
      <vt:lpstr>Акт КС-2 c НР и СП</vt:lpstr>
      <vt:lpstr>Source</vt:lpstr>
      <vt:lpstr>SourceObSm</vt:lpstr>
      <vt:lpstr>SmtRes</vt:lpstr>
      <vt:lpstr>EtalonRes</vt:lpstr>
      <vt:lpstr>'Акт КС-2 c НР и СП'!Заголовки_для_печати</vt:lpstr>
      <vt:lpstr>'Смета 12 гр. по ФЕР'!Заголовки_для_печати</vt:lpstr>
      <vt:lpstr>'Акт КС-2 c НР и СП'!Область_печати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Администратор</cp:lastModifiedBy>
  <cp:lastPrinted>2018-06-22T08:27:45Z</cp:lastPrinted>
  <dcterms:created xsi:type="dcterms:W3CDTF">2018-06-18T08:57:01Z</dcterms:created>
  <dcterms:modified xsi:type="dcterms:W3CDTF">2018-07-13T08:17:23Z</dcterms:modified>
</cp:coreProperties>
</file>