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00" windowHeight="1188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ФЕР'!$22:$22</definedName>
    <definedName name="_xlnm.Print_Area" localSheetId="1">'Акт КС-2 c НР и СП'!$A$1:$H$475</definedName>
    <definedName name="_xlnm.Print_Area" localSheetId="0">'Смета 12 гр. по ФЕР'!$A$1:$L$324</definedName>
  </definedNames>
  <calcPr calcId="145621"/>
</workbook>
</file>

<file path=xl/calcChain.xml><?xml version="1.0" encoding="utf-8"?>
<calcChain xmlns="http://schemas.openxmlformats.org/spreadsheetml/2006/main">
  <c r="P277" i="1" l="1"/>
  <c r="K191" i="5"/>
  <c r="G470" i="6" l="1"/>
  <c r="G465" i="6"/>
  <c r="C470" i="6"/>
  <c r="C465" i="6"/>
  <c r="C462" i="6"/>
  <c r="C461" i="6"/>
  <c r="C460" i="6"/>
  <c r="AG458" i="6"/>
  <c r="H458" i="6"/>
  <c r="C458" i="6"/>
  <c r="G456" i="6"/>
  <c r="C456" i="6"/>
  <c r="G455" i="6"/>
  <c r="C455" i="6"/>
  <c r="G454" i="6"/>
  <c r="C454" i="6"/>
  <c r="H451" i="6"/>
  <c r="C451" i="6"/>
  <c r="G449" i="6"/>
  <c r="C449" i="6"/>
  <c r="G448" i="6"/>
  <c r="C448" i="6"/>
  <c r="G447" i="6"/>
  <c r="C447" i="6"/>
  <c r="H444" i="6"/>
  <c r="C444" i="6"/>
  <c r="D442" i="6"/>
  <c r="AB441" i="6"/>
  <c r="AA441" i="6"/>
  <c r="Z441" i="6"/>
  <c r="Y441" i="6"/>
  <c r="X441" i="6"/>
  <c r="W441" i="6"/>
  <c r="V441" i="6"/>
  <c r="U441" i="6"/>
  <c r="T441" i="6"/>
  <c r="H441" i="6"/>
  <c r="G441" i="6"/>
  <c r="F441" i="6"/>
  <c r="E441" i="6"/>
  <c r="C441" i="6"/>
  <c r="D441" i="6"/>
  <c r="B441" i="6"/>
  <c r="D440" i="6"/>
  <c r="AB439" i="6"/>
  <c r="AA439" i="6"/>
  <c r="Z439" i="6"/>
  <c r="Y439" i="6"/>
  <c r="X439" i="6"/>
  <c r="W439" i="6"/>
  <c r="V439" i="6"/>
  <c r="U439" i="6"/>
  <c r="T439" i="6"/>
  <c r="H439" i="6"/>
  <c r="G439" i="6"/>
  <c r="F439" i="6"/>
  <c r="E439" i="6"/>
  <c r="C439" i="6"/>
  <c r="D439" i="6"/>
  <c r="B439" i="6"/>
  <c r="D438" i="6"/>
  <c r="AB437" i="6"/>
  <c r="AA437" i="6"/>
  <c r="Z437" i="6"/>
  <c r="Y437" i="6"/>
  <c r="X437" i="6"/>
  <c r="W437" i="6"/>
  <c r="V437" i="6"/>
  <c r="U437" i="6"/>
  <c r="T437" i="6"/>
  <c r="H437" i="6"/>
  <c r="G437" i="6"/>
  <c r="F437" i="6"/>
  <c r="E437" i="6"/>
  <c r="C437" i="6"/>
  <c r="D437" i="6"/>
  <c r="B437" i="6"/>
  <c r="H436" i="6"/>
  <c r="G436" i="6"/>
  <c r="H435" i="6"/>
  <c r="G435" i="6"/>
  <c r="F435" i="6"/>
  <c r="H434" i="6"/>
  <c r="G434" i="6"/>
  <c r="F434" i="6"/>
  <c r="D433" i="6"/>
  <c r="D432" i="6"/>
  <c r="D431" i="6"/>
  <c r="D430" i="6"/>
  <c r="C429" i="6"/>
  <c r="AB428" i="6"/>
  <c r="AA428" i="6"/>
  <c r="Z428" i="6"/>
  <c r="Y428" i="6"/>
  <c r="X428" i="6"/>
  <c r="W428" i="6"/>
  <c r="V428" i="6"/>
  <c r="U428" i="6"/>
  <c r="T428" i="6"/>
  <c r="H428" i="6"/>
  <c r="G428" i="6"/>
  <c r="F428" i="6"/>
  <c r="E428" i="6"/>
  <c r="C428" i="6"/>
  <c r="D428" i="6"/>
  <c r="B428" i="6"/>
  <c r="D427" i="6"/>
  <c r="AB426" i="6"/>
  <c r="AA426" i="6"/>
  <c r="Z426" i="6"/>
  <c r="Y426" i="6"/>
  <c r="X426" i="6"/>
  <c r="W426" i="6"/>
  <c r="V426" i="6"/>
  <c r="U426" i="6"/>
  <c r="T426" i="6"/>
  <c r="H426" i="6"/>
  <c r="G426" i="6"/>
  <c r="F426" i="6"/>
  <c r="E426" i="6"/>
  <c r="C426" i="6"/>
  <c r="D426" i="6"/>
  <c r="B426" i="6"/>
  <c r="H425" i="6"/>
  <c r="G425" i="6"/>
  <c r="H424" i="6"/>
  <c r="G424" i="6"/>
  <c r="F424" i="6"/>
  <c r="H423" i="6"/>
  <c r="G423" i="6"/>
  <c r="F423" i="6"/>
  <c r="D422" i="6"/>
  <c r="D421" i="6"/>
  <c r="D420" i="6"/>
  <c r="D419" i="6"/>
  <c r="C418" i="6"/>
  <c r="AB417" i="6"/>
  <c r="AA417" i="6"/>
  <c r="Z417" i="6"/>
  <c r="Y417" i="6"/>
  <c r="X417" i="6"/>
  <c r="W417" i="6"/>
  <c r="V417" i="6"/>
  <c r="U417" i="6"/>
  <c r="T417" i="6"/>
  <c r="H417" i="6"/>
  <c r="G417" i="6"/>
  <c r="F417" i="6"/>
  <c r="E417" i="6"/>
  <c r="C417" i="6"/>
  <c r="D417" i="6"/>
  <c r="B417" i="6"/>
  <c r="D416" i="6"/>
  <c r="AB415" i="6"/>
  <c r="AA415" i="6"/>
  <c r="Z415" i="6"/>
  <c r="Y415" i="6"/>
  <c r="X415" i="6"/>
  <c r="W415" i="6"/>
  <c r="V415" i="6"/>
  <c r="U415" i="6"/>
  <c r="T415" i="6"/>
  <c r="H415" i="6"/>
  <c r="G415" i="6"/>
  <c r="F415" i="6"/>
  <c r="E415" i="6"/>
  <c r="C415" i="6"/>
  <c r="D415" i="6"/>
  <c r="B415" i="6"/>
  <c r="H414" i="6"/>
  <c r="G414" i="6"/>
  <c r="H413" i="6"/>
  <c r="G413" i="6"/>
  <c r="F413" i="6"/>
  <c r="H412" i="6"/>
  <c r="G412" i="6"/>
  <c r="F412" i="6"/>
  <c r="D411" i="6"/>
  <c r="D410" i="6"/>
  <c r="D409" i="6"/>
  <c r="D408" i="6"/>
  <c r="C407" i="6"/>
  <c r="AB406" i="6"/>
  <c r="AA406" i="6"/>
  <c r="Z406" i="6"/>
  <c r="Y406" i="6"/>
  <c r="X406" i="6"/>
  <c r="W406" i="6"/>
  <c r="V406" i="6"/>
  <c r="U406" i="6"/>
  <c r="T406" i="6"/>
  <c r="H406" i="6"/>
  <c r="G406" i="6"/>
  <c r="F406" i="6"/>
  <c r="E406" i="6"/>
  <c r="C406" i="6"/>
  <c r="D406" i="6"/>
  <c r="B406" i="6"/>
  <c r="H405" i="6"/>
  <c r="G405" i="6"/>
  <c r="H404" i="6"/>
  <c r="G404" i="6"/>
  <c r="F404" i="6"/>
  <c r="H403" i="6"/>
  <c r="G403" i="6"/>
  <c r="F403" i="6"/>
  <c r="D402" i="6"/>
  <c r="D401" i="6"/>
  <c r="D400" i="6"/>
  <c r="D399" i="6"/>
  <c r="C398" i="6"/>
  <c r="AB397" i="6"/>
  <c r="AA397" i="6"/>
  <c r="Z397" i="6"/>
  <c r="Y397" i="6"/>
  <c r="X397" i="6"/>
  <c r="W397" i="6"/>
  <c r="V397" i="6"/>
  <c r="U397" i="6"/>
  <c r="T397" i="6"/>
  <c r="H397" i="6"/>
  <c r="G397" i="6"/>
  <c r="F397" i="6"/>
  <c r="E397" i="6"/>
  <c r="C397" i="6"/>
  <c r="D397" i="6"/>
  <c r="B397" i="6"/>
  <c r="H396" i="6"/>
  <c r="G396" i="6"/>
  <c r="H395" i="6"/>
  <c r="G395" i="6"/>
  <c r="F395" i="6"/>
  <c r="H394" i="6"/>
  <c r="G394" i="6"/>
  <c r="F394" i="6"/>
  <c r="D393" i="6"/>
  <c r="D392" i="6"/>
  <c r="D391" i="6"/>
  <c r="D390" i="6"/>
  <c r="C389" i="6"/>
  <c r="AB388" i="6"/>
  <c r="AA388" i="6"/>
  <c r="Z388" i="6"/>
  <c r="Y388" i="6"/>
  <c r="X388" i="6"/>
  <c r="W388" i="6"/>
  <c r="V388" i="6"/>
  <c r="U388" i="6"/>
  <c r="T388" i="6"/>
  <c r="H388" i="6"/>
  <c r="G388" i="6"/>
  <c r="F388" i="6"/>
  <c r="E388" i="6"/>
  <c r="C388" i="6"/>
  <c r="D388" i="6"/>
  <c r="B388" i="6"/>
  <c r="A387" i="6"/>
  <c r="G385" i="6"/>
  <c r="C385" i="6"/>
  <c r="G384" i="6"/>
  <c r="C384" i="6"/>
  <c r="G383" i="6"/>
  <c r="C383" i="6"/>
  <c r="H380" i="6"/>
  <c r="C380" i="6"/>
  <c r="D378" i="6"/>
  <c r="AB377" i="6"/>
  <c r="AA377" i="6"/>
  <c r="Z377" i="6"/>
  <c r="Y377" i="6"/>
  <c r="X377" i="6"/>
  <c r="W377" i="6"/>
  <c r="V377" i="6"/>
  <c r="U377" i="6"/>
  <c r="T377" i="6"/>
  <c r="H377" i="6"/>
  <c r="G377" i="6"/>
  <c r="F377" i="6"/>
  <c r="E377" i="6"/>
  <c r="C377" i="6"/>
  <c r="D377" i="6"/>
  <c r="B377" i="6"/>
  <c r="D376" i="6"/>
  <c r="AB375" i="6"/>
  <c r="AA375" i="6"/>
  <c r="Z375" i="6"/>
  <c r="Y375" i="6"/>
  <c r="X375" i="6"/>
  <c r="W375" i="6"/>
  <c r="V375" i="6"/>
  <c r="U375" i="6"/>
  <c r="T375" i="6"/>
  <c r="H375" i="6"/>
  <c r="G375" i="6"/>
  <c r="F375" i="6"/>
  <c r="E375" i="6"/>
  <c r="C375" i="6"/>
  <c r="D375" i="6"/>
  <c r="B375" i="6"/>
  <c r="H374" i="6"/>
  <c r="G374" i="6"/>
  <c r="H373" i="6"/>
  <c r="G373" i="6"/>
  <c r="H372" i="6"/>
  <c r="G372" i="6"/>
  <c r="F372" i="6"/>
  <c r="H371" i="6"/>
  <c r="G371" i="6"/>
  <c r="H370" i="6"/>
  <c r="G370" i="6"/>
  <c r="F370" i="6"/>
  <c r="D369" i="6"/>
  <c r="D368" i="6"/>
  <c r="D367" i="6"/>
  <c r="D366" i="6"/>
  <c r="C365" i="6"/>
  <c r="AB364" i="6"/>
  <c r="AA364" i="6"/>
  <c r="Z364" i="6"/>
  <c r="Y364" i="6"/>
  <c r="X364" i="6"/>
  <c r="W364" i="6"/>
  <c r="V364" i="6"/>
  <c r="U364" i="6"/>
  <c r="T364" i="6"/>
  <c r="H364" i="6"/>
  <c r="G364" i="6"/>
  <c r="F364" i="6"/>
  <c r="E364" i="6"/>
  <c r="C364" i="6"/>
  <c r="D364" i="6"/>
  <c r="B364" i="6"/>
  <c r="H363" i="6"/>
  <c r="G363" i="6"/>
  <c r="H362" i="6"/>
  <c r="G362" i="6"/>
  <c r="H361" i="6"/>
  <c r="G361" i="6"/>
  <c r="F361" i="6"/>
  <c r="H360" i="6"/>
  <c r="G360" i="6"/>
  <c r="H359" i="6"/>
  <c r="G359" i="6"/>
  <c r="F359" i="6"/>
  <c r="D358" i="6"/>
  <c r="D357" i="6"/>
  <c r="D356" i="6"/>
  <c r="D355" i="6"/>
  <c r="AB354" i="6"/>
  <c r="AA354" i="6"/>
  <c r="Z354" i="6"/>
  <c r="Y354" i="6"/>
  <c r="X354" i="6"/>
  <c r="W354" i="6"/>
  <c r="V354" i="6"/>
  <c r="U354" i="6"/>
  <c r="T354" i="6"/>
  <c r="H354" i="6"/>
  <c r="G354" i="6"/>
  <c r="F354" i="6"/>
  <c r="E354" i="6"/>
  <c r="C354" i="6"/>
  <c r="D354" i="6"/>
  <c r="B354" i="6"/>
  <c r="D353" i="6"/>
  <c r="AB352" i="6"/>
  <c r="AA352" i="6"/>
  <c r="Z352" i="6"/>
  <c r="Y352" i="6"/>
  <c r="X352" i="6"/>
  <c r="W352" i="6"/>
  <c r="V352" i="6"/>
  <c r="U352" i="6"/>
  <c r="T352" i="6"/>
  <c r="H352" i="6"/>
  <c r="G352" i="6"/>
  <c r="F352" i="6"/>
  <c r="E352" i="6"/>
  <c r="C352" i="6"/>
  <c r="D352" i="6"/>
  <c r="B352" i="6"/>
  <c r="D351" i="6"/>
  <c r="AB350" i="6"/>
  <c r="AA350" i="6"/>
  <c r="Z350" i="6"/>
  <c r="Y350" i="6"/>
  <c r="X350" i="6"/>
  <c r="W350" i="6"/>
  <c r="V350" i="6"/>
  <c r="U350" i="6"/>
  <c r="T350" i="6"/>
  <c r="H350" i="6"/>
  <c r="G350" i="6"/>
  <c r="F350" i="6"/>
  <c r="E350" i="6"/>
  <c r="C350" i="6"/>
  <c r="D350" i="6"/>
  <c r="B350" i="6"/>
  <c r="H349" i="6"/>
  <c r="G349" i="6"/>
  <c r="H348" i="6"/>
  <c r="G348" i="6"/>
  <c r="F348" i="6"/>
  <c r="H347" i="6"/>
  <c r="G347" i="6"/>
  <c r="F347" i="6"/>
  <c r="D346" i="6"/>
  <c r="D345" i="6"/>
  <c r="D344" i="6"/>
  <c r="D343" i="6"/>
  <c r="C342" i="6"/>
  <c r="AB341" i="6"/>
  <c r="AA341" i="6"/>
  <c r="Z341" i="6"/>
  <c r="Y341" i="6"/>
  <c r="X341" i="6"/>
  <c r="W341" i="6"/>
  <c r="V341" i="6"/>
  <c r="U341" i="6"/>
  <c r="T341" i="6"/>
  <c r="H341" i="6"/>
  <c r="G341" i="6"/>
  <c r="F341" i="6"/>
  <c r="E341" i="6"/>
  <c r="C341" i="6"/>
  <c r="D341" i="6"/>
  <c r="B341" i="6"/>
  <c r="D340" i="6"/>
  <c r="AB339" i="6"/>
  <c r="AA339" i="6"/>
  <c r="Z339" i="6"/>
  <c r="Y339" i="6"/>
  <c r="X339" i="6"/>
  <c r="W339" i="6"/>
  <c r="V339" i="6"/>
  <c r="U339" i="6"/>
  <c r="T339" i="6"/>
  <c r="H339" i="6"/>
  <c r="G339" i="6"/>
  <c r="F339" i="6"/>
  <c r="E339" i="6"/>
  <c r="C339" i="6"/>
  <c r="D339" i="6"/>
  <c r="B339" i="6"/>
  <c r="D338" i="6"/>
  <c r="AB337" i="6"/>
  <c r="AA337" i="6"/>
  <c r="Z337" i="6"/>
  <c r="Y337" i="6"/>
  <c r="X337" i="6"/>
  <c r="W337" i="6"/>
  <c r="V337" i="6"/>
  <c r="U337" i="6"/>
  <c r="T337" i="6"/>
  <c r="H337" i="6"/>
  <c r="G337" i="6"/>
  <c r="F337" i="6"/>
  <c r="E337" i="6"/>
  <c r="C337" i="6"/>
  <c r="D337" i="6"/>
  <c r="B337" i="6"/>
  <c r="H336" i="6"/>
  <c r="G336" i="6"/>
  <c r="H335" i="6"/>
  <c r="G335" i="6"/>
  <c r="F335" i="6"/>
  <c r="H334" i="6"/>
  <c r="G334" i="6"/>
  <c r="F334" i="6"/>
  <c r="D333" i="6"/>
  <c r="D332" i="6"/>
  <c r="D331" i="6"/>
  <c r="D330" i="6"/>
  <c r="C329" i="6"/>
  <c r="AB328" i="6"/>
  <c r="AA328" i="6"/>
  <c r="Z328" i="6"/>
  <c r="Y328" i="6"/>
  <c r="X328" i="6"/>
  <c r="W328" i="6"/>
  <c r="V328" i="6"/>
  <c r="U328" i="6"/>
  <c r="T328" i="6"/>
  <c r="H328" i="6"/>
  <c r="G328" i="6"/>
  <c r="F328" i="6"/>
  <c r="E328" i="6"/>
  <c r="C328" i="6"/>
  <c r="D328" i="6"/>
  <c r="B328" i="6"/>
  <c r="D327" i="6"/>
  <c r="AB326" i="6"/>
  <c r="AA326" i="6"/>
  <c r="Z326" i="6"/>
  <c r="Y326" i="6"/>
  <c r="X326" i="6"/>
  <c r="W326" i="6"/>
  <c r="V326" i="6"/>
  <c r="U326" i="6"/>
  <c r="T326" i="6"/>
  <c r="H326" i="6"/>
  <c r="G326" i="6"/>
  <c r="F326" i="6"/>
  <c r="E326" i="6"/>
  <c r="C326" i="6"/>
  <c r="D326" i="6"/>
  <c r="B326" i="6"/>
  <c r="D325" i="6"/>
  <c r="AB324" i="6"/>
  <c r="AA324" i="6"/>
  <c r="Z324" i="6"/>
  <c r="Y324" i="6"/>
  <c r="X324" i="6"/>
  <c r="W324" i="6"/>
  <c r="V324" i="6"/>
  <c r="U324" i="6"/>
  <c r="T324" i="6"/>
  <c r="H324" i="6"/>
  <c r="G324" i="6"/>
  <c r="F324" i="6"/>
  <c r="E324" i="6"/>
  <c r="D324" i="6"/>
  <c r="B324" i="6"/>
  <c r="D323" i="6"/>
  <c r="AB322" i="6"/>
  <c r="AA322" i="6"/>
  <c r="Z322" i="6"/>
  <c r="Y322" i="6"/>
  <c r="X322" i="6"/>
  <c r="W322" i="6"/>
  <c r="V322" i="6"/>
  <c r="U322" i="6"/>
  <c r="T322" i="6"/>
  <c r="H322" i="6"/>
  <c r="G322" i="6"/>
  <c r="F322" i="6"/>
  <c r="E322" i="6"/>
  <c r="C322" i="6"/>
  <c r="D322" i="6"/>
  <c r="B322" i="6"/>
  <c r="H321" i="6"/>
  <c r="G321" i="6"/>
  <c r="H320" i="6"/>
  <c r="G320" i="6"/>
  <c r="H319" i="6"/>
  <c r="G319" i="6"/>
  <c r="F319" i="6"/>
  <c r="H318" i="6"/>
  <c r="G318" i="6"/>
  <c r="H317" i="6"/>
  <c r="G317" i="6"/>
  <c r="F317" i="6"/>
  <c r="D311" i="6"/>
  <c r="D310" i="6"/>
  <c r="D309" i="6"/>
  <c r="D308" i="6"/>
  <c r="C307" i="6"/>
  <c r="AB306" i="6"/>
  <c r="AA306" i="6"/>
  <c r="Z306" i="6"/>
  <c r="Y306" i="6"/>
  <c r="X306" i="6"/>
  <c r="W306" i="6"/>
  <c r="V306" i="6"/>
  <c r="U306" i="6"/>
  <c r="T306" i="6"/>
  <c r="H306" i="6"/>
  <c r="G306" i="6"/>
  <c r="F306" i="6"/>
  <c r="E306" i="6"/>
  <c r="C306" i="6"/>
  <c r="D306" i="6"/>
  <c r="B306" i="6"/>
  <c r="D305" i="6"/>
  <c r="AB304" i="6"/>
  <c r="AA304" i="6"/>
  <c r="Z304" i="6"/>
  <c r="Y304" i="6"/>
  <c r="X304" i="6"/>
  <c r="W304" i="6"/>
  <c r="V304" i="6"/>
  <c r="U304" i="6"/>
  <c r="T304" i="6"/>
  <c r="H304" i="6"/>
  <c r="G304" i="6"/>
  <c r="F304" i="6"/>
  <c r="E304" i="6"/>
  <c r="C304" i="6"/>
  <c r="D304" i="6"/>
  <c r="B304" i="6"/>
  <c r="D303" i="6"/>
  <c r="AB302" i="6"/>
  <c r="AA302" i="6"/>
  <c r="Z302" i="6"/>
  <c r="Y302" i="6"/>
  <c r="X302" i="6"/>
  <c r="W302" i="6"/>
  <c r="V302" i="6"/>
  <c r="U302" i="6"/>
  <c r="T302" i="6"/>
  <c r="H302" i="6"/>
  <c r="G302" i="6"/>
  <c r="F302" i="6"/>
  <c r="E302" i="6"/>
  <c r="C302" i="6"/>
  <c r="D302" i="6"/>
  <c r="B302" i="6"/>
  <c r="H301" i="6"/>
  <c r="G301" i="6"/>
  <c r="H300" i="6"/>
  <c r="G300" i="6"/>
  <c r="F300" i="6"/>
  <c r="H299" i="6"/>
  <c r="G299" i="6"/>
  <c r="F299" i="6"/>
  <c r="D298" i="6"/>
  <c r="D297" i="6"/>
  <c r="D296" i="6"/>
  <c r="D295" i="6"/>
  <c r="C294" i="6"/>
  <c r="AB293" i="6"/>
  <c r="AA293" i="6"/>
  <c r="Z293" i="6"/>
  <c r="Y293" i="6"/>
  <c r="X293" i="6"/>
  <c r="W293" i="6"/>
  <c r="V293" i="6"/>
  <c r="U293" i="6"/>
  <c r="T293" i="6"/>
  <c r="H293" i="6"/>
  <c r="G293" i="6"/>
  <c r="F293" i="6"/>
  <c r="E293" i="6"/>
  <c r="C293" i="6"/>
  <c r="D293" i="6"/>
  <c r="B293" i="6"/>
  <c r="D292" i="6"/>
  <c r="AB291" i="6"/>
  <c r="AA291" i="6"/>
  <c r="Z291" i="6"/>
  <c r="Y291" i="6"/>
  <c r="X291" i="6"/>
  <c r="W291" i="6"/>
  <c r="V291" i="6"/>
  <c r="U291" i="6"/>
  <c r="T291" i="6"/>
  <c r="H291" i="6"/>
  <c r="G291" i="6"/>
  <c r="F291" i="6"/>
  <c r="E291" i="6"/>
  <c r="C291" i="6"/>
  <c r="D291" i="6"/>
  <c r="B291" i="6"/>
  <c r="D290" i="6"/>
  <c r="AB289" i="6"/>
  <c r="AA289" i="6"/>
  <c r="Z289" i="6"/>
  <c r="Y289" i="6"/>
  <c r="X289" i="6"/>
  <c r="W289" i="6"/>
  <c r="V289" i="6"/>
  <c r="U289" i="6"/>
  <c r="T289" i="6"/>
  <c r="H289" i="6"/>
  <c r="G289" i="6"/>
  <c r="F289" i="6"/>
  <c r="E289" i="6"/>
  <c r="C289" i="6"/>
  <c r="D289" i="6"/>
  <c r="B289" i="6"/>
  <c r="H288" i="6"/>
  <c r="G288" i="6"/>
  <c r="H287" i="6"/>
  <c r="G287" i="6"/>
  <c r="F287" i="6"/>
  <c r="H286" i="6"/>
  <c r="G286" i="6"/>
  <c r="F286" i="6"/>
  <c r="D285" i="6"/>
  <c r="D284" i="6"/>
  <c r="D283" i="6"/>
  <c r="D282" i="6"/>
  <c r="C281" i="6"/>
  <c r="AB280" i="6"/>
  <c r="AA280" i="6"/>
  <c r="Z280" i="6"/>
  <c r="Y280" i="6"/>
  <c r="X280" i="6"/>
  <c r="W280" i="6"/>
  <c r="V280" i="6"/>
  <c r="U280" i="6"/>
  <c r="T280" i="6"/>
  <c r="H280" i="6"/>
  <c r="G280" i="6"/>
  <c r="F280" i="6"/>
  <c r="E280" i="6"/>
  <c r="C280" i="6"/>
  <c r="D280" i="6"/>
  <c r="B280" i="6"/>
  <c r="H279" i="6"/>
  <c r="G279" i="6"/>
  <c r="H278" i="6"/>
  <c r="G278" i="6"/>
  <c r="H277" i="6"/>
  <c r="G277" i="6"/>
  <c r="F277" i="6"/>
  <c r="H276" i="6"/>
  <c r="G276" i="6"/>
  <c r="H275" i="6"/>
  <c r="G275" i="6"/>
  <c r="F275" i="6"/>
  <c r="D269" i="6"/>
  <c r="D268" i="6"/>
  <c r="D267" i="6"/>
  <c r="D266" i="6"/>
  <c r="C265" i="6"/>
  <c r="AB264" i="6"/>
  <c r="AA264" i="6"/>
  <c r="Z264" i="6"/>
  <c r="Y264" i="6"/>
  <c r="X264" i="6"/>
  <c r="W264" i="6"/>
  <c r="V264" i="6"/>
  <c r="U264" i="6"/>
  <c r="T264" i="6"/>
  <c r="H264" i="6"/>
  <c r="G264" i="6"/>
  <c r="F264" i="6"/>
  <c r="E264" i="6"/>
  <c r="C264" i="6"/>
  <c r="D264" i="6"/>
  <c r="B264" i="6"/>
  <c r="D263" i="6"/>
  <c r="AB262" i="6"/>
  <c r="AA262" i="6"/>
  <c r="Z262" i="6"/>
  <c r="Y262" i="6"/>
  <c r="X262" i="6"/>
  <c r="W262" i="6"/>
  <c r="V262" i="6"/>
  <c r="U262" i="6"/>
  <c r="T262" i="6"/>
  <c r="H262" i="6"/>
  <c r="G262" i="6"/>
  <c r="F262" i="6"/>
  <c r="E262" i="6"/>
  <c r="C262" i="6"/>
  <c r="D262" i="6"/>
  <c r="B262" i="6"/>
  <c r="D261" i="6"/>
  <c r="AB260" i="6"/>
  <c r="AA260" i="6"/>
  <c r="Z260" i="6"/>
  <c r="Y260" i="6"/>
  <c r="X260" i="6"/>
  <c r="W260" i="6"/>
  <c r="V260" i="6"/>
  <c r="U260" i="6"/>
  <c r="T260" i="6"/>
  <c r="H260" i="6"/>
  <c r="G260" i="6"/>
  <c r="F260" i="6"/>
  <c r="E260" i="6"/>
  <c r="C260" i="6"/>
  <c r="D260" i="6"/>
  <c r="B260" i="6"/>
  <c r="H259" i="6"/>
  <c r="G259" i="6"/>
  <c r="H258" i="6"/>
  <c r="G258" i="6"/>
  <c r="H257" i="6"/>
  <c r="G257" i="6"/>
  <c r="F257" i="6"/>
  <c r="H256" i="6"/>
  <c r="G256" i="6"/>
  <c r="H255" i="6"/>
  <c r="G255" i="6"/>
  <c r="F255" i="6"/>
  <c r="D249" i="6"/>
  <c r="D248" i="6"/>
  <c r="D247" i="6"/>
  <c r="D246" i="6"/>
  <c r="C245" i="6"/>
  <c r="AB244" i="6"/>
  <c r="AA244" i="6"/>
  <c r="Z244" i="6"/>
  <c r="Y244" i="6"/>
  <c r="X244" i="6"/>
  <c r="W244" i="6"/>
  <c r="V244" i="6"/>
  <c r="U244" i="6"/>
  <c r="T244" i="6"/>
  <c r="H244" i="6"/>
  <c r="G244" i="6"/>
  <c r="F244" i="6"/>
  <c r="E244" i="6"/>
  <c r="C244" i="6"/>
  <c r="D244" i="6"/>
  <c r="B244" i="6"/>
  <c r="D243" i="6"/>
  <c r="AB242" i="6"/>
  <c r="AA242" i="6"/>
  <c r="Z242" i="6"/>
  <c r="Y242" i="6"/>
  <c r="X242" i="6"/>
  <c r="W242" i="6"/>
  <c r="V242" i="6"/>
  <c r="U242" i="6"/>
  <c r="T242" i="6"/>
  <c r="H242" i="6"/>
  <c r="G242" i="6"/>
  <c r="F242" i="6"/>
  <c r="E242" i="6"/>
  <c r="C242" i="6"/>
  <c r="D242" i="6"/>
  <c r="B242" i="6"/>
  <c r="D241" i="6"/>
  <c r="AB240" i="6"/>
  <c r="AA240" i="6"/>
  <c r="Z240" i="6"/>
  <c r="Y240" i="6"/>
  <c r="X240" i="6"/>
  <c r="W240" i="6"/>
  <c r="V240" i="6"/>
  <c r="U240" i="6"/>
  <c r="T240" i="6"/>
  <c r="H240" i="6"/>
  <c r="G240" i="6"/>
  <c r="F240" i="6"/>
  <c r="E240" i="6"/>
  <c r="C240" i="6"/>
  <c r="D240" i="6"/>
  <c r="B240" i="6"/>
  <c r="D239" i="6"/>
  <c r="AB238" i="6"/>
  <c r="AA238" i="6"/>
  <c r="Z238" i="6"/>
  <c r="Y238" i="6"/>
  <c r="X238" i="6"/>
  <c r="W238" i="6"/>
  <c r="V238" i="6"/>
  <c r="U238" i="6"/>
  <c r="T238" i="6"/>
  <c r="H238" i="6"/>
  <c r="G238" i="6"/>
  <c r="F238" i="6"/>
  <c r="E238" i="6"/>
  <c r="C238" i="6"/>
  <c r="D238" i="6"/>
  <c r="B238" i="6"/>
  <c r="D237" i="6"/>
  <c r="AB236" i="6"/>
  <c r="AA236" i="6"/>
  <c r="Z236" i="6"/>
  <c r="Y236" i="6"/>
  <c r="X236" i="6"/>
  <c r="W236" i="6"/>
  <c r="V236" i="6"/>
  <c r="U236" i="6"/>
  <c r="T236" i="6"/>
  <c r="H236" i="6"/>
  <c r="G236" i="6"/>
  <c r="F236" i="6"/>
  <c r="E236" i="6"/>
  <c r="C236" i="6"/>
  <c r="D236" i="6"/>
  <c r="B236" i="6"/>
  <c r="D235" i="6"/>
  <c r="AB234" i="6"/>
  <c r="AA234" i="6"/>
  <c r="Z234" i="6"/>
  <c r="Y234" i="6"/>
  <c r="X234" i="6"/>
  <c r="W234" i="6"/>
  <c r="V234" i="6"/>
  <c r="U234" i="6"/>
  <c r="T234" i="6"/>
  <c r="H234" i="6"/>
  <c r="G234" i="6"/>
  <c r="F234" i="6"/>
  <c r="E234" i="6"/>
  <c r="C234" i="6"/>
  <c r="D234" i="6"/>
  <c r="B234" i="6"/>
  <c r="D233" i="6"/>
  <c r="AB232" i="6"/>
  <c r="AA232" i="6"/>
  <c r="Z232" i="6"/>
  <c r="Y232" i="6"/>
  <c r="X232" i="6"/>
  <c r="W232" i="6"/>
  <c r="V232" i="6"/>
  <c r="U232" i="6"/>
  <c r="T232" i="6"/>
  <c r="H232" i="6"/>
  <c r="G232" i="6"/>
  <c r="F232" i="6"/>
  <c r="E232" i="6"/>
  <c r="C232" i="6"/>
  <c r="D232" i="6"/>
  <c r="B232" i="6"/>
  <c r="H231" i="6"/>
  <c r="G231" i="6"/>
  <c r="H230" i="6"/>
  <c r="G230" i="6"/>
  <c r="H229" i="6"/>
  <c r="G229" i="6"/>
  <c r="F229" i="6"/>
  <c r="H228" i="6"/>
  <c r="G228" i="6"/>
  <c r="H227" i="6"/>
  <c r="G227" i="6"/>
  <c r="F227" i="6"/>
  <c r="D221" i="6"/>
  <c r="D220" i="6"/>
  <c r="D219" i="6"/>
  <c r="D218" i="6"/>
  <c r="C217" i="6"/>
  <c r="AB216" i="6"/>
  <c r="AA216" i="6"/>
  <c r="Z216" i="6"/>
  <c r="Y216" i="6"/>
  <c r="X216" i="6"/>
  <c r="W216" i="6"/>
  <c r="V216" i="6"/>
  <c r="U216" i="6"/>
  <c r="T216" i="6"/>
  <c r="H216" i="6"/>
  <c r="G216" i="6"/>
  <c r="F216" i="6"/>
  <c r="E216" i="6"/>
  <c r="C216" i="6"/>
  <c r="D216" i="6"/>
  <c r="B216" i="6"/>
  <c r="H215" i="6"/>
  <c r="G215" i="6"/>
  <c r="H214" i="6"/>
  <c r="G214" i="6"/>
  <c r="H213" i="6"/>
  <c r="G213" i="6"/>
  <c r="F213" i="6"/>
  <c r="H212" i="6"/>
  <c r="G212" i="6"/>
  <c r="H211" i="6"/>
  <c r="G211" i="6"/>
  <c r="F211" i="6"/>
  <c r="D205" i="6"/>
  <c r="D204" i="6"/>
  <c r="D203" i="6"/>
  <c r="D202" i="6"/>
  <c r="C201" i="6"/>
  <c r="AB200" i="6"/>
  <c r="AA200" i="6"/>
  <c r="Z200" i="6"/>
  <c r="Y200" i="6"/>
  <c r="X200" i="6"/>
  <c r="W200" i="6"/>
  <c r="V200" i="6"/>
  <c r="U200" i="6"/>
  <c r="T200" i="6"/>
  <c r="H200" i="6"/>
  <c r="G200" i="6"/>
  <c r="F200" i="6"/>
  <c r="E200" i="6"/>
  <c r="C200" i="6"/>
  <c r="D200" i="6"/>
  <c r="B200" i="6"/>
  <c r="D199" i="6"/>
  <c r="AB198" i="6"/>
  <c r="AA198" i="6"/>
  <c r="Z198" i="6"/>
  <c r="Y198" i="6"/>
  <c r="X198" i="6"/>
  <c r="W198" i="6"/>
  <c r="V198" i="6"/>
  <c r="U198" i="6"/>
  <c r="T198" i="6"/>
  <c r="H198" i="6"/>
  <c r="G198" i="6"/>
  <c r="F198" i="6"/>
  <c r="E198" i="6"/>
  <c r="C198" i="6"/>
  <c r="D198" i="6"/>
  <c r="B198" i="6"/>
  <c r="H197" i="6"/>
  <c r="G197" i="6"/>
  <c r="H196" i="6"/>
  <c r="G196" i="6"/>
  <c r="H195" i="6"/>
  <c r="G195" i="6"/>
  <c r="F195" i="6"/>
  <c r="H194" i="6"/>
  <c r="G194" i="6"/>
  <c r="H193" i="6"/>
  <c r="G193" i="6"/>
  <c r="F193" i="6"/>
  <c r="D187" i="6"/>
  <c r="D186" i="6"/>
  <c r="D185" i="6"/>
  <c r="D184" i="6"/>
  <c r="C183" i="6"/>
  <c r="AB182" i="6"/>
  <c r="AA182" i="6"/>
  <c r="Z182" i="6"/>
  <c r="Y182" i="6"/>
  <c r="X182" i="6"/>
  <c r="W182" i="6"/>
  <c r="V182" i="6"/>
  <c r="U182" i="6"/>
  <c r="T182" i="6"/>
  <c r="H182" i="6"/>
  <c r="G182" i="6"/>
  <c r="F182" i="6"/>
  <c r="E182" i="6"/>
  <c r="C182" i="6"/>
  <c r="D182" i="6"/>
  <c r="B182" i="6"/>
  <c r="D181" i="6"/>
  <c r="AB180" i="6"/>
  <c r="AA180" i="6"/>
  <c r="Z180" i="6"/>
  <c r="Y180" i="6"/>
  <c r="X180" i="6"/>
  <c r="W180" i="6"/>
  <c r="V180" i="6"/>
  <c r="U180" i="6"/>
  <c r="T180" i="6"/>
  <c r="H180" i="6"/>
  <c r="G180" i="6"/>
  <c r="F180" i="6"/>
  <c r="E180" i="6"/>
  <c r="C180" i="6"/>
  <c r="D180" i="6"/>
  <c r="B180" i="6"/>
  <c r="D179" i="6"/>
  <c r="AB178" i="6"/>
  <c r="AA178" i="6"/>
  <c r="Z178" i="6"/>
  <c r="Y178" i="6"/>
  <c r="X178" i="6"/>
  <c r="W178" i="6"/>
  <c r="V178" i="6"/>
  <c r="U178" i="6"/>
  <c r="T178" i="6"/>
  <c r="H178" i="6"/>
  <c r="G178" i="6"/>
  <c r="F178" i="6"/>
  <c r="E178" i="6"/>
  <c r="C178" i="6"/>
  <c r="D178" i="6"/>
  <c r="B178" i="6"/>
  <c r="H177" i="6"/>
  <c r="G177" i="6"/>
  <c r="H176" i="6"/>
  <c r="G176" i="6"/>
  <c r="H175" i="6"/>
  <c r="G175" i="6"/>
  <c r="F175" i="6"/>
  <c r="H174" i="6"/>
  <c r="G174" i="6"/>
  <c r="H173" i="6"/>
  <c r="G173" i="6"/>
  <c r="F173" i="6"/>
  <c r="D167" i="6"/>
  <c r="D166" i="6"/>
  <c r="D165" i="6"/>
  <c r="D164" i="6"/>
  <c r="C163" i="6"/>
  <c r="AB162" i="6"/>
  <c r="AA162" i="6"/>
  <c r="Z162" i="6"/>
  <c r="Y162" i="6"/>
  <c r="X162" i="6"/>
  <c r="W162" i="6"/>
  <c r="V162" i="6"/>
  <c r="U162" i="6"/>
  <c r="T162" i="6"/>
  <c r="H162" i="6"/>
  <c r="G162" i="6"/>
  <c r="F162" i="6"/>
  <c r="E162" i="6"/>
  <c r="C162" i="6"/>
  <c r="D162" i="6"/>
  <c r="B162" i="6"/>
  <c r="D161" i="6"/>
  <c r="AB160" i="6"/>
  <c r="AA160" i="6"/>
  <c r="Z160" i="6"/>
  <c r="Y160" i="6"/>
  <c r="X160" i="6"/>
  <c r="W160" i="6"/>
  <c r="V160" i="6"/>
  <c r="U160" i="6"/>
  <c r="T160" i="6"/>
  <c r="H160" i="6"/>
  <c r="G160" i="6"/>
  <c r="F160" i="6"/>
  <c r="E160" i="6"/>
  <c r="C160" i="6"/>
  <c r="D160" i="6"/>
  <c r="B160" i="6"/>
  <c r="D159" i="6"/>
  <c r="AB158" i="6"/>
  <c r="AA158" i="6"/>
  <c r="Z158" i="6"/>
  <c r="Y158" i="6"/>
  <c r="X158" i="6"/>
  <c r="W158" i="6"/>
  <c r="V158" i="6"/>
  <c r="U158" i="6"/>
  <c r="T158" i="6"/>
  <c r="H158" i="6"/>
  <c r="G158" i="6"/>
  <c r="F158" i="6"/>
  <c r="E158" i="6"/>
  <c r="C158" i="6"/>
  <c r="D158" i="6"/>
  <c r="B158" i="6"/>
  <c r="D157" i="6"/>
  <c r="AB156" i="6"/>
  <c r="AA156" i="6"/>
  <c r="Z156" i="6"/>
  <c r="Y156" i="6"/>
  <c r="X156" i="6"/>
  <c r="W156" i="6"/>
  <c r="V156" i="6"/>
  <c r="U156" i="6"/>
  <c r="T156" i="6"/>
  <c r="H156" i="6"/>
  <c r="G156" i="6"/>
  <c r="F156" i="6"/>
  <c r="E156" i="6"/>
  <c r="C156" i="6"/>
  <c r="D156" i="6"/>
  <c r="B156" i="6"/>
  <c r="H155" i="6"/>
  <c r="G155" i="6"/>
  <c r="H154" i="6"/>
  <c r="G154" i="6"/>
  <c r="H153" i="6"/>
  <c r="G153" i="6"/>
  <c r="F153" i="6"/>
  <c r="H152" i="6"/>
  <c r="G152" i="6"/>
  <c r="H151" i="6"/>
  <c r="G151" i="6"/>
  <c r="F151" i="6"/>
  <c r="D145" i="6"/>
  <c r="D144" i="6"/>
  <c r="D143" i="6"/>
  <c r="D142" i="6"/>
  <c r="C141" i="6"/>
  <c r="AB140" i="6"/>
  <c r="AA140" i="6"/>
  <c r="Z140" i="6"/>
  <c r="Y140" i="6"/>
  <c r="X140" i="6"/>
  <c r="W140" i="6"/>
  <c r="V140" i="6"/>
  <c r="U140" i="6"/>
  <c r="T140" i="6"/>
  <c r="H140" i="6"/>
  <c r="G140" i="6"/>
  <c r="F140" i="6"/>
  <c r="E140" i="6"/>
  <c r="C140" i="6"/>
  <c r="D140" i="6"/>
  <c r="B140" i="6"/>
  <c r="D139" i="6"/>
  <c r="AB138" i="6"/>
  <c r="AA138" i="6"/>
  <c r="Z138" i="6"/>
  <c r="Y138" i="6"/>
  <c r="X138" i="6"/>
  <c r="W138" i="6"/>
  <c r="V138" i="6"/>
  <c r="U138" i="6"/>
  <c r="T138" i="6"/>
  <c r="H138" i="6"/>
  <c r="G138" i="6"/>
  <c r="F138" i="6"/>
  <c r="E138" i="6"/>
  <c r="C138" i="6"/>
  <c r="D138" i="6"/>
  <c r="B138" i="6"/>
  <c r="H137" i="6"/>
  <c r="G137" i="6"/>
  <c r="H136" i="6"/>
  <c r="G136" i="6"/>
  <c r="H135" i="6"/>
  <c r="G135" i="6"/>
  <c r="F135" i="6"/>
  <c r="H134" i="6"/>
  <c r="G134" i="6"/>
  <c r="H133" i="6"/>
  <c r="G133" i="6"/>
  <c r="F133" i="6"/>
  <c r="D127" i="6"/>
  <c r="D126" i="6"/>
  <c r="D125" i="6"/>
  <c r="D124" i="6"/>
  <c r="C123" i="6"/>
  <c r="AB122" i="6"/>
  <c r="AA122" i="6"/>
  <c r="Z122" i="6"/>
  <c r="Y122" i="6"/>
  <c r="X122" i="6"/>
  <c r="W122" i="6"/>
  <c r="V122" i="6"/>
  <c r="U122" i="6"/>
  <c r="T122" i="6"/>
  <c r="H122" i="6"/>
  <c r="G122" i="6"/>
  <c r="F122" i="6"/>
  <c r="E122" i="6"/>
  <c r="C122" i="6"/>
  <c r="D122" i="6"/>
  <c r="B122" i="6"/>
  <c r="H121" i="6"/>
  <c r="G121" i="6"/>
  <c r="H120" i="6"/>
  <c r="G120" i="6"/>
  <c r="H119" i="6"/>
  <c r="G119" i="6"/>
  <c r="F119" i="6"/>
  <c r="H118" i="6"/>
  <c r="G118" i="6"/>
  <c r="H117" i="6"/>
  <c r="G117" i="6"/>
  <c r="F117" i="6"/>
  <c r="D110" i="6"/>
  <c r="D109" i="6"/>
  <c r="D108" i="6"/>
  <c r="D107" i="6"/>
  <c r="C106" i="6"/>
  <c r="AB105" i="6"/>
  <c r="AA105" i="6"/>
  <c r="Z105" i="6"/>
  <c r="Y105" i="6"/>
  <c r="X105" i="6"/>
  <c r="W105" i="6"/>
  <c r="V105" i="6"/>
  <c r="U105" i="6"/>
  <c r="T105" i="6"/>
  <c r="H105" i="6"/>
  <c r="G105" i="6"/>
  <c r="F105" i="6"/>
  <c r="E105" i="6"/>
  <c r="C105" i="6"/>
  <c r="D105" i="6"/>
  <c r="B105" i="6"/>
  <c r="H104" i="6"/>
  <c r="G104" i="6"/>
  <c r="H103" i="6"/>
  <c r="G103" i="6"/>
  <c r="F103" i="6"/>
  <c r="H102" i="6"/>
  <c r="G102" i="6"/>
  <c r="F102" i="6"/>
  <c r="D101" i="6"/>
  <c r="D100" i="6"/>
  <c r="D99" i="6"/>
  <c r="D98" i="6"/>
  <c r="C97" i="6"/>
  <c r="AB96" i="6"/>
  <c r="AA96" i="6"/>
  <c r="Z96" i="6"/>
  <c r="Y96" i="6"/>
  <c r="X96" i="6"/>
  <c r="W96" i="6"/>
  <c r="V96" i="6"/>
  <c r="U96" i="6"/>
  <c r="T96" i="6"/>
  <c r="H96" i="6"/>
  <c r="G96" i="6"/>
  <c r="F96" i="6"/>
  <c r="E96" i="6"/>
  <c r="C96" i="6"/>
  <c r="D96" i="6"/>
  <c r="B96" i="6"/>
  <c r="H95" i="6"/>
  <c r="G95" i="6"/>
  <c r="H94" i="6"/>
  <c r="G94" i="6"/>
  <c r="F94" i="6"/>
  <c r="H93" i="6"/>
  <c r="G93" i="6"/>
  <c r="F93" i="6"/>
  <c r="D92" i="6"/>
  <c r="D91" i="6"/>
  <c r="D90" i="6"/>
  <c r="D89" i="6"/>
  <c r="C88" i="6"/>
  <c r="AB87" i="6"/>
  <c r="AA87" i="6"/>
  <c r="Z87" i="6"/>
  <c r="Y87" i="6"/>
  <c r="X87" i="6"/>
  <c r="W87" i="6"/>
  <c r="V87" i="6"/>
  <c r="U87" i="6"/>
  <c r="T87" i="6"/>
  <c r="H87" i="6"/>
  <c r="G87" i="6"/>
  <c r="F87" i="6"/>
  <c r="E87" i="6"/>
  <c r="C87" i="6"/>
  <c r="D87" i="6"/>
  <c r="B87" i="6"/>
  <c r="H86" i="6"/>
  <c r="G86" i="6"/>
  <c r="H85" i="6"/>
  <c r="G85" i="6"/>
  <c r="F85" i="6"/>
  <c r="H84" i="6"/>
  <c r="G84" i="6"/>
  <c r="F84" i="6"/>
  <c r="D83" i="6"/>
  <c r="D82" i="6"/>
  <c r="D81" i="6"/>
  <c r="D80" i="6"/>
  <c r="C79" i="6"/>
  <c r="AB78" i="6"/>
  <c r="AA78" i="6"/>
  <c r="Z78" i="6"/>
  <c r="Y78" i="6"/>
  <c r="X78" i="6"/>
  <c r="W78" i="6"/>
  <c r="V78" i="6"/>
  <c r="U78" i="6"/>
  <c r="T78" i="6"/>
  <c r="H78" i="6"/>
  <c r="G78" i="6"/>
  <c r="F78" i="6"/>
  <c r="E78" i="6"/>
  <c r="C78" i="6"/>
  <c r="D78" i="6"/>
  <c r="B78" i="6"/>
  <c r="H77" i="6"/>
  <c r="G77" i="6"/>
  <c r="H76" i="6"/>
  <c r="G76" i="6"/>
  <c r="H75" i="6"/>
  <c r="G75" i="6"/>
  <c r="F75" i="6"/>
  <c r="H74" i="6"/>
  <c r="G74" i="6"/>
  <c r="H73" i="6"/>
  <c r="G73" i="6"/>
  <c r="F73" i="6"/>
  <c r="D66" i="6"/>
  <c r="D65" i="6"/>
  <c r="D64" i="6"/>
  <c r="D63" i="6"/>
  <c r="AB62" i="6"/>
  <c r="AA62" i="6"/>
  <c r="Z62" i="6"/>
  <c r="Y62" i="6"/>
  <c r="X62" i="6"/>
  <c r="W62" i="6"/>
  <c r="V62" i="6"/>
  <c r="U62" i="6"/>
  <c r="T62" i="6"/>
  <c r="H62" i="6"/>
  <c r="G62" i="6"/>
  <c r="F62" i="6"/>
  <c r="E62" i="6"/>
  <c r="C62" i="6"/>
  <c r="D62" i="6"/>
  <c r="B62" i="6"/>
  <c r="H61" i="6"/>
  <c r="G61" i="6"/>
  <c r="H60" i="6"/>
  <c r="G60" i="6"/>
  <c r="H59" i="6"/>
  <c r="G59" i="6"/>
  <c r="F59" i="6"/>
  <c r="H58" i="6"/>
  <c r="G58" i="6"/>
  <c r="H57" i="6"/>
  <c r="G57" i="6"/>
  <c r="F57" i="6"/>
  <c r="D56" i="6"/>
  <c r="D55" i="6"/>
  <c r="D54" i="6"/>
  <c r="D53" i="6"/>
  <c r="C52" i="6"/>
  <c r="AB51" i="6"/>
  <c r="AA51" i="6"/>
  <c r="Z51" i="6"/>
  <c r="Y51" i="6"/>
  <c r="X51" i="6"/>
  <c r="W51" i="6"/>
  <c r="V51" i="6"/>
  <c r="U51" i="6"/>
  <c r="T51" i="6"/>
  <c r="H51" i="6"/>
  <c r="G51" i="6"/>
  <c r="F51" i="6"/>
  <c r="E51" i="6"/>
  <c r="C51" i="6"/>
  <c r="D51" i="6"/>
  <c r="B51" i="6"/>
  <c r="H50" i="6"/>
  <c r="G50" i="6"/>
  <c r="H49" i="6"/>
  <c r="G49" i="6"/>
  <c r="H48" i="6"/>
  <c r="G48" i="6"/>
  <c r="F48" i="6"/>
  <c r="H47" i="6"/>
  <c r="G47" i="6"/>
  <c r="H46" i="6"/>
  <c r="G46" i="6"/>
  <c r="F46" i="6"/>
  <c r="D45" i="6"/>
  <c r="D44" i="6"/>
  <c r="D43" i="6"/>
  <c r="D42" i="6"/>
  <c r="C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318" i="5"/>
  <c r="AF261" i="5"/>
  <c r="C322" i="5"/>
  <c r="C321" i="5"/>
  <c r="C320" i="5"/>
  <c r="I18" i="5"/>
  <c r="I17" i="5"/>
  <c r="G17" i="5" s="1"/>
  <c r="I16" i="5"/>
  <c r="I15" i="5"/>
  <c r="I14" i="5"/>
  <c r="I13" i="5"/>
  <c r="A318" i="5"/>
  <c r="L316" i="5"/>
  <c r="Q316" i="5" s="1"/>
  <c r="Z316" i="5"/>
  <c r="Y316" i="5"/>
  <c r="X316" i="5"/>
  <c r="K315" i="5"/>
  <c r="J316" i="5" s="1"/>
  <c r="P316" i="5" s="1"/>
  <c r="H315" i="5"/>
  <c r="G316" i="5" s="1"/>
  <c r="O316" i="5" s="1"/>
  <c r="J315" i="5"/>
  <c r="G315" i="5"/>
  <c r="F315" i="5"/>
  <c r="V315" i="5"/>
  <c r="T315" i="5"/>
  <c r="U315" i="5"/>
  <c r="S315" i="5"/>
  <c r="E315" i="5"/>
  <c r="D315" i="5"/>
  <c r="I315" i="5"/>
  <c r="C315" i="5"/>
  <c r="B315" i="5"/>
  <c r="A315" i="5"/>
  <c r="L314" i="5"/>
  <c r="Q314" i="5" s="1"/>
  <c r="Z314" i="5"/>
  <c r="Y314" i="5"/>
  <c r="X314" i="5"/>
  <c r="K313" i="5"/>
  <c r="J314" i="5" s="1"/>
  <c r="P314" i="5" s="1"/>
  <c r="H313" i="5"/>
  <c r="G314" i="5" s="1"/>
  <c r="O314" i="5" s="1"/>
  <c r="J313" i="5"/>
  <c r="G313" i="5"/>
  <c r="F313" i="5"/>
  <c r="V313" i="5"/>
  <c r="T313" i="5"/>
  <c r="U313" i="5"/>
  <c r="S313" i="5"/>
  <c r="E313" i="5"/>
  <c r="D313" i="5"/>
  <c r="I313" i="5"/>
  <c r="C313" i="5"/>
  <c r="B313" i="5"/>
  <c r="A313" i="5"/>
  <c r="L312" i="5"/>
  <c r="Q312" i="5" s="1"/>
  <c r="Z312" i="5"/>
  <c r="Y312" i="5"/>
  <c r="W312" i="5"/>
  <c r="K311" i="5"/>
  <c r="J311" i="5"/>
  <c r="Z311" i="5"/>
  <c r="Y311" i="5"/>
  <c r="W311" i="5"/>
  <c r="H311" i="5"/>
  <c r="X311" i="5" s="1"/>
  <c r="F311" i="5"/>
  <c r="V311" i="5"/>
  <c r="T311" i="5"/>
  <c r="U311" i="5"/>
  <c r="S311" i="5"/>
  <c r="E311" i="5"/>
  <c r="D311" i="5"/>
  <c r="C311" i="5"/>
  <c r="B311" i="5"/>
  <c r="A311" i="5"/>
  <c r="L310" i="5"/>
  <c r="G310" i="5"/>
  <c r="E310" i="5"/>
  <c r="J309" i="5"/>
  <c r="E309" i="5"/>
  <c r="J308" i="5"/>
  <c r="E308" i="5"/>
  <c r="K307" i="5"/>
  <c r="J307" i="5"/>
  <c r="H307" i="5"/>
  <c r="G307" i="5"/>
  <c r="F307" i="5"/>
  <c r="K306" i="5"/>
  <c r="J306" i="5"/>
  <c r="H306" i="5"/>
  <c r="R306" i="5" s="1"/>
  <c r="G306" i="5"/>
  <c r="F306" i="5"/>
  <c r="K305" i="5"/>
  <c r="J305" i="5"/>
  <c r="H305" i="5"/>
  <c r="G305" i="5"/>
  <c r="F305" i="5"/>
  <c r="K304" i="5"/>
  <c r="J304" i="5"/>
  <c r="H304" i="5"/>
  <c r="G304" i="5"/>
  <c r="F304" i="5"/>
  <c r="C303" i="5"/>
  <c r="V302" i="5"/>
  <c r="T302" i="5"/>
  <c r="U302" i="5"/>
  <c r="H309" i="5" s="1"/>
  <c r="S302" i="5"/>
  <c r="F302" i="5"/>
  <c r="E302" i="5"/>
  <c r="D302" i="5"/>
  <c r="I302" i="5"/>
  <c r="C302" i="5"/>
  <c r="B302" i="5"/>
  <c r="A302" i="5"/>
  <c r="L301" i="5"/>
  <c r="Q301" i="5" s="1"/>
  <c r="Z301" i="5"/>
  <c r="Y301" i="5"/>
  <c r="W301" i="5"/>
  <c r="K300" i="5"/>
  <c r="J300" i="5"/>
  <c r="Z300" i="5"/>
  <c r="Y300" i="5"/>
  <c r="W300" i="5"/>
  <c r="H300" i="5"/>
  <c r="X300" i="5" s="1"/>
  <c r="F300" i="5"/>
  <c r="V300" i="5"/>
  <c r="T300" i="5"/>
  <c r="U300" i="5"/>
  <c r="S300" i="5"/>
  <c r="E300" i="5"/>
  <c r="D300" i="5"/>
  <c r="C300" i="5"/>
  <c r="B300" i="5"/>
  <c r="A300" i="5"/>
  <c r="L299" i="5"/>
  <c r="G299" i="5"/>
  <c r="E299" i="5"/>
  <c r="J298" i="5"/>
  <c r="E298" i="5"/>
  <c r="J297" i="5"/>
  <c r="E297" i="5"/>
  <c r="K296" i="5"/>
  <c r="J296" i="5"/>
  <c r="H296" i="5"/>
  <c r="G296" i="5"/>
  <c r="F296" i="5"/>
  <c r="K295" i="5"/>
  <c r="J295" i="5"/>
  <c r="H295" i="5"/>
  <c r="R295" i="5" s="1"/>
  <c r="G295" i="5"/>
  <c r="F295" i="5"/>
  <c r="K294" i="5"/>
  <c r="J294" i="5"/>
  <c r="H294" i="5"/>
  <c r="G294" i="5"/>
  <c r="F294" i="5"/>
  <c r="K293" i="5"/>
  <c r="J293" i="5"/>
  <c r="H293" i="5"/>
  <c r="G293" i="5"/>
  <c r="F293" i="5"/>
  <c r="C292" i="5"/>
  <c r="V291" i="5"/>
  <c r="T291" i="5"/>
  <c r="U291" i="5"/>
  <c r="H298" i="5" s="1"/>
  <c r="S291" i="5"/>
  <c r="F291" i="5"/>
  <c r="E291" i="5"/>
  <c r="D291" i="5"/>
  <c r="I291" i="5"/>
  <c r="C291" i="5"/>
  <c r="B291" i="5"/>
  <c r="A291" i="5"/>
  <c r="L290" i="5"/>
  <c r="Q290" i="5" s="1"/>
  <c r="Z290" i="5"/>
  <c r="Y290" i="5"/>
  <c r="W290" i="5"/>
  <c r="K289" i="5"/>
  <c r="J289" i="5"/>
  <c r="Z289" i="5"/>
  <c r="Y289" i="5"/>
  <c r="W289" i="5"/>
  <c r="H289" i="5"/>
  <c r="X289" i="5" s="1"/>
  <c r="F289" i="5"/>
  <c r="V289" i="5"/>
  <c r="T289" i="5"/>
  <c r="U289" i="5"/>
  <c r="S289" i="5"/>
  <c r="E289" i="5"/>
  <c r="D289" i="5"/>
  <c r="C289" i="5"/>
  <c r="B289" i="5"/>
  <c r="A289" i="5"/>
  <c r="L288" i="5"/>
  <c r="G288" i="5"/>
  <c r="E288" i="5"/>
  <c r="J287" i="5"/>
  <c r="E287" i="5"/>
  <c r="J286" i="5"/>
  <c r="E286" i="5"/>
  <c r="K285" i="5"/>
  <c r="J285" i="5"/>
  <c r="H285" i="5"/>
  <c r="G285" i="5"/>
  <c r="F285" i="5"/>
  <c r="K284" i="5"/>
  <c r="J284" i="5"/>
  <c r="H284" i="5"/>
  <c r="R284" i="5" s="1"/>
  <c r="G284" i="5"/>
  <c r="F284" i="5"/>
  <c r="K283" i="5"/>
  <c r="J283" i="5"/>
  <c r="H283" i="5"/>
  <c r="G283" i="5"/>
  <c r="F283" i="5"/>
  <c r="K282" i="5"/>
  <c r="J282" i="5"/>
  <c r="H282" i="5"/>
  <c r="G282" i="5"/>
  <c r="F282" i="5"/>
  <c r="C281" i="5"/>
  <c r="V280" i="5"/>
  <c r="T280" i="5"/>
  <c r="U280" i="5"/>
  <c r="S280" i="5"/>
  <c r="F280" i="5"/>
  <c r="E280" i="5"/>
  <c r="D280" i="5"/>
  <c r="I280" i="5"/>
  <c r="C280" i="5"/>
  <c r="B280" i="5"/>
  <c r="A280" i="5"/>
  <c r="L279" i="5"/>
  <c r="Q279" i="5" s="1"/>
  <c r="Z279" i="5"/>
  <c r="Y279" i="5"/>
  <c r="X279" i="5"/>
  <c r="L278" i="5"/>
  <c r="G278" i="5"/>
  <c r="E278" i="5"/>
  <c r="J277" i="5"/>
  <c r="E277" i="5"/>
  <c r="J276" i="5"/>
  <c r="E276" i="5"/>
  <c r="K275" i="5"/>
  <c r="J275" i="5"/>
  <c r="H275" i="5"/>
  <c r="R275" i="5" s="1"/>
  <c r="G275" i="5"/>
  <c r="F275" i="5"/>
  <c r="C274" i="5"/>
  <c r="V273" i="5"/>
  <c r="K277" i="5" s="1"/>
  <c r="T273" i="5"/>
  <c r="K276" i="5" s="1"/>
  <c r="U273" i="5"/>
  <c r="H277" i="5" s="1"/>
  <c r="S273" i="5"/>
  <c r="H276" i="5" s="1"/>
  <c r="F273" i="5"/>
  <c r="E273" i="5"/>
  <c r="D273" i="5"/>
  <c r="I273" i="5"/>
  <c r="C273" i="5"/>
  <c r="B273" i="5"/>
  <c r="A273" i="5"/>
  <c r="L272" i="5"/>
  <c r="Q272" i="5" s="1"/>
  <c r="Z272" i="5"/>
  <c r="Y272" i="5"/>
  <c r="X272" i="5"/>
  <c r="L271" i="5"/>
  <c r="G271" i="5"/>
  <c r="E271" i="5"/>
  <c r="J270" i="5"/>
  <c r="E270" i="5"/>
  <c r="J269" i="5"/>
  <c r="E269" i="5"/>
  <c r="K268" i="5"/>
  <c r="J268" i="5"/>
  <c r="H268" i="5"/>
  <c r="R268" i="5" s="1"/>
  <c r="G268" i="5"/>
  <c r="F268" i="5"/>
  <c r="K267" i="5"/>
  <c r="J267" i="5"/>
  <c r="H267" i="5"/>
  <c r="G267" i="5"/>
  <c r="F267" i="5"/>
  <c r="K266" i="5"/>
  <c r="J266" i="5"/>
  <c r="H266" i="5"/>
  <c r="R266" i="5" s="1"/>
  <c r="G266" i="5"/>
  <c r="F266" i="5"/>
  <c r="C265" i="5"/>
  <c r="V264" i="5"/>
  <c r="K270" i="5" s="1"/>
  <c r="T264" i="5"/>
  <c r="K269" i="5" s="1"/>
  <c r="U264" i="5"/>
  <c r="H270" i="5" s="1"/>
  <c r="S264" i="5"/>
  <c r="H269" i="5" s="1"/>
  <c r="F264" i="5"/>
  <c r="E264" i="5"/>
  <c r="D264" i="5"/>
  <c r="I264" i="5"/>
  <c r="C264" i="5"/>
  <c r="B264" i="5"/>
  <c r="A264" i="5"/>
  <c r="A263" i="5"/>
  <c r="A261" i="5"/>
  <c r="L259" i="5"/>
  <c r="Q259" i="5" s="1"/>
  <c r="Z259" i="5"/>
  <c r="Y259" i="5"/>
  <c r="X259" i="5"/>
  <c r="K258" i="5"/>
  <c r="J258" i="5"/>
  <c r="Z258" i="5"/>
  <c r="Y258" i="5"/>
  <c r="X258" i="5"/>
  <c r="H258" i="5"/>
  <c r="W258" i="5" s="1"/>
  <c r="F258" i="5"/>
  <c r="V258" i="5"/>
  <c r="T258" i="5"/>
  <c r="U258" i="5"/>
  <c r="S258" i="5"/>
  <c r="E258" i="5"/>
  <c r="D258" i="5"/>
  <c r="C258" i="5"/>
  <c r="B258" i="5"/>
  <c r="A258" i="5"/>
  <c r="K257" i="5"/>
  <c r="J257" i="5"/>
  <c r="Z257" i="5"/>
  <c r="Y257" i="5"/>
  <c r="X257" i="5"/>
  <c r="H257" i="5"/>
  <c r="W257" i="5" s="1"/>
  <c r="F257" i="5"/>
  <c r="V257" i="5"/>
  <c r="T257" i="5"/>
  <c r="U257" i="5"/>
  <c r="S257" i="5"/>
  <c r="E257" i="5"/>
  <c r="D257" i="5"/>
  <c r="C257" i="5"/>
  <c r="B257" i="5"/>
  <c r="A257" i="5"/>
  <c r="L256" i="5"/>
  <c r="G256" i="5"/>
  <c r="E256" i="5"/>
  <c r="J255" i="5"/>
  <c r="F255" i="5"/>
  <c r="E255" i="5"/>
  <c r="J254" i="5"/>
  <c r="F254" i="5"/>
  <c r="E254" i="5"/>
  <c r="K253" i="5"/>
  <c r="J253" i="5"/>
  <c r="H253" i="5"/>
  <c r="G253" i="5"/>
  <c r="F253" i="5"/>
  <c r="K252" i="5"/>
  <c r="J252" i="5"/>
  <c r="H252" i="5"/>
  <c r="R252" i="5" s="1"/>
  <c r="G252" i="5"/>
  <c r="F252" i="5"/>
  <c r="K251" i="5"/>
  <c r="J251" i="5"/>
  <c r="H251" i="5"/>
  <c r="G251" i="5"/>
  <c r="F251" i="5"/>
  <c r="K250" i="5"/>
  <c r="J250" i="5"/>
  <c r="H250" i="5"/>
  <c r="R250" i="5" s="1"/>
  <c r="G250" i="5"/>
  <c r="F250" i="5"/>
  <c r="C249" i="5"/>
  <c r="V248" i="5"/>
  <c r="K255" i="5" s="1"/>
  <c r="T248" i="5"/>
  <c r="K254" i="5" s="1"/>
  <c r="U248" i="5"/>
  <c r="H255" i="5" s="1"/>
  <c r="S248" i="5"/>
  <c r="H254" i="5" s="1"/>
  <c r="F248" i="5"/>
  <c r="E248" i="5"/>
  <c r="D248" i="5"/>
  <c r="I248" i="5"/>
  <c r="C248" i="5"/>
  <c r="B248" i="5"/>
  <c r="A248" i="5"/>
  <c r="L247" i="5"/>
  <c r="Q247" i="5" s="1"/>
  <c r="Z247" i="5"/>
  <c r="Y247" i="5"/>
  <c r="X247" i="5"/>
  <c r="L246" i="5"/>
  <c r="G246" i="5"/>
  <c r="E246" i="5"/>
  <c r="J245" i="5"/>
  <c r="F245" i="5"/>
  <c r="E245" i="5"/>
  <c r="J244" i="5"/>
  <c r="F244" i="5"/>
  <c r="E244" i="5"/>
  <c r="K243" i="5"/>
  <c r="J243" i="5"/>
  <c r="H243" i="5"/>
  <c r="G243" i="5"/>
  <c r="F243" i="5"/>
  <c r="V242" i="5"/>
  <c r="K245" i="5" s="1"/>
  <c r="T242" i="5"/>
  <c r="K244" i="5" s="1"/>
  <c r="U242" i="5"/>
  <c r="H245" i="5" s="1"/>
  <c r="S242" i="5"/>
  <c r="H244" i="5" s="1"/>
  <c r="F242" i="5"/>
  <c r="E242" i="5"/>
  <c r="D242" i="5"/>
  <c r="I242" i="5"/>
  <c r="C242" i="5"/>
  <c r="B242" i="5"/>
  <c r="A242" i="5"/>
  <c r="L241" i="5"/>
  <c r="Q241" i="5" s="1"/>
  <c r="Z241" i="5"/>
  <c r="Y241" i="5"/>
  <c r="X241" i="5"/>
  <c r="K240" i="5"/>
  <c r="J240" i="5"/>
  <c r="Z240" i="5"/>
  <c r="Y240" i="5"/>
  <c r="X240" i="5"/>
  <c r="H240" i="5"/>
  <c r="W240" i="5" s="1"/>
  <c r="F240" i="5"/>
  <c r="V240" i="5"/>
  <c r="T240" i="5"/>
  <c r="U240" i="5"/>
  <c r="S240" i="5"/>
  <c r="E240" i="5"/>
  <c r="D240" i="5"/>
  <c r="C240" i="5"/>
  <c r="B240" i="5"/>
  <c r="A240" i="5"/>
  <c r="K239" i="5"/>
  <c r="J239" i="5"/>
  <c r="Z239" i="5"/>
  <c r="Y239" i="5"/>
  <c r="X239" i="5"/>
  <c r="H239" i="5"/>
  <c r="W239" i="5" s="1"/>
  <c r="F239" i="5"/>
  <c r="V239" i="5"/>
  <c r="T239" i="5"/>
  <c r="U239" i="5"/>
  <c r="S239" i="5"/>
  <c r="E239" i="5"/>
  <c r="D239" i="5"/>
  <c r="C239" i="5"/>
  <c r="B239" i="5"/>
  <c r="A239" i="5"/>
  <c r="L238" i="5"/>
  <c r="G238" i="5"/>
  <c r="E238" i="5"/>
  <c r="J237" i="5"/>
  <c r="E237" i="5"/>
  <c r="J236" i="5"/>
  <c r="E236" i="5"/>
  <c r="K235" i="5"/>
  <c r="J235" i="5"/>
  <c r="H235" i="5"/>
  <c r="G235" i="5"/>
  <c r="F235" i="5"/>
  <c r="K234" i="5"/>
  <c r="J234" i="5"/>
  <c r="H234" i="5"/>
  <c r="R234" i="5" s="1"/>
  <c r="G234" i="5"/>
  <c r="F234" i="5"/>
  <c r="K233" i="5"/>
  <c r="J233" i="5"/>
  <c r="H233" i="5"/>
  <c r="G233" i="5"/>
  <c r="F233" i="5"/>
  <c r="K232" i="5"/>
  <c r="J232" i="5"/>
  <c r="H232" i="5"/>
  <c r="G232" i="5"/>
  <c r="F232" i="5"/>
  <c r="C231" i="5"/>
  <c r="V230" i="5"/>
  <c r="K237" i="5" s="1"/>
  <c r="T230" i="5"/>
  <c r="U230" i="5"/>
  <c r="S230" i="5"/>
  <c r="F230" i="5"/>
  <c r="E230" i="5"/>
  <c r="D230" i="5"/>
  <c r="I230" i="5"/>
  <c r="C230" i="5"/>
  <c r="B230" i="5"/>
  <c r="A230" i="5"/>
  <c r="L229" i="5"/>
  <c r="Q229" i="5" s="1"/>
  <c r="Z229" i="5"/>
  <c r="Y229" i="5"/>
  <c r="X229" i="5"/>
  <c r="K228" i="5"/>
  <c r="J228" i="5"/>
  <c r="Z228" i="5"/>
  <c r="Y228" i="5"/>
  <c r="X228" i="5"/>
  <c r="H228" i="5"/>
  <c r="W228" i="5" s="1"/>
  <c r="F228" i="5"/>
  <c r="V228" i="5"/>
  <c r="T228" i="5"/>
  <c r="U228" i="5"/>
  <c r="S228" i="5"/>
  <c r="E228" i="5"/>
  <c r="D228" i="5"/>
  <c r="C228" i="5"/>
  <c r="B228" i="5"/>
  <c r="A228" i="5"/>
  <c r="K227" i="5"/>
  <c r="J227" i="5"/>
  <c r="Z227" i="5"/>
  <c r="Y227" i="5"/>
  <c r="X227" i="5"/>
  <c r="H227" i="5"/>
  <c r="W227" i="5" s="1"/>
  <c r="F227" i="5"/>
  <c r="V227" i="5"/>
  <c r="T227" i="5"/>
  <c r="U227" i="5"/>
  <c r="S227" i="5"/>
  <c r="E227" i="5"/>
  <c r="D227" i="5"/>
  <c r="C227" i="5"/>
  <c r="B227" i="5"/>
  <c r="A227" i="5"/>
  <c r="L226" i="5"/>
  <c r="G226" i="5"/>
  <c r="E226" i="5"/>
  <c r="J225" i="5"/>
  <c r="E225" i="5"/>
  <c r="J224" i="5"/>
  <c r="E224" i="5"/>
  <c r="K223" i="5"/>
  <c r="J223" i="5"/>
  <c r="H223" i="5"/>
  <c r="G223" i="5"/>
  <c r="F223" i="5"/>
  <c r="K222" i="5"/>
  <c r="J222" i="5"/>
  <c r="H222" i="5"/>
  <c r="R222" i="5" s="1"/>
  <c r="G222" i="5"/>
  <c r="F222" i="5"/>
  <c r="K221" i="5"/>
  <c r="J221" i="5"/>
  <c r="H221" i="5"/>
  <c r="G221" i="5"/>
  <c r="F221" i="5"/>
  <c r="K220" i="5"/>
  <c r="J220" i="5"/>
  <c r="H220" i="5"/>
  <c r="R220" i="5" s="1"/>
  <c r="G220" i="5"/>
  <c r="F220" i="5"/>
  <c r="C219" i="5"/>
  <c r="V218" i="5"/>
  <c r="T218" i="5"/>
  <c r="U218" i="5"/>
  <c r="H225" i="5" s="1"/>
  <c r="S218" i="5"/>
  <c r="F218" i="5"/>
  <c r="E218" i="5"/>
  <c r="D218" i="5"/>
  <c r="I218" i="5"/>
  <c r="C218" i="5"/>
  <c r="B218" i="5"/>
  <c r="A218" i="5"/>
  <c r="L217" i="5"/>
  <c r="Q217" i="5" s="1"/>
  <c r="Z217" i="5"/>
  <c r="Y217" i="5"/>
  <c r="X217" i="5"/>
  <c r="K216" i="5"/>
  <c r="J216" i="5"/>
  <c r="Z216" i="5"/>
  <c r="Y216" i="5"/>
  <c r="X216" i="5"/>
  <c r="H216" i="5"/>
  <c r="W216" i="5" s="1"/>
  <c r="F216" i="5"/>
  <c r="V216" i="5"/>
  <c r="T216" i="5"/>
  <c r="U216" i="5"/>
  <c r="S216" i="5"/>
  <c r="E216" i="5"/>
  <c r="D216" i="5"/>
  <c r="C216" i="5"/>
  <c r="B216" i="5"/>
  <c r="A216" i="5"/>
  <c r="K215" i="5"/>
  <c r="J215" i="5"/>
  <c r="Z215" i="5"/>
  <c r="Y215" i="5"/>
  <c r="X215" i="5"/>
  <c r="H215" i="5"/>
  <c r="W215" i="5" s="1"/>
  <c r="F215" i="5"/>
  <c r="V215" i="5"/>
  <c r="T215" i="5"/>
  <c r="U215" i="5"/>
  <c r="S215" i="5"/>
  <c r="E215" i="5"/>
  <c r="D215" i="5"/>
  <c r="C215" i="5"/>
  <c r="B215" i="5"/>
  <c r="A215" i="5"/>
  <c r="K214" i="5"/>
  <c r="J214" i="5"/>
  <c r="Z214" i="5"/>
  <c r="Y214" i="5"/>
  <c r="X214" i="5"/>
  <c r="H214" i="5"/>
  <c r="W214" i="5" s="1"/>
  <c r="F214" i="5"/>
  <c r="V214" i="5"/>
  <c r="T214" i="5"/>
  <c r="U214" i="5"/>
  <c r="S214" i="5"/>
  <c r="E214" i="5"/>
  <c r="D214" i="5"/>
  <c r="C214" i="5"/>
  <c r="B214" i="5"/>
  <c r="A214" i="5"/>
  <c r="L213" i="5"/>
  <c r="G213" i="5"/>
  <c r="E213" i="5"/>
  <c r="J212" i="5"/>
  <c r="F212" i="5"/>
  <c r="E212" i="5"/>
  <c r="J211" i="5"/>
  <c r="F211" i="5"/>
  <c r="E211" i="5"/>
  <c r="K210" i="5"/>
  <c r="J210" i="5"/>
  <c r="H210" i="5"/>
  <c r="G210" i="5"/>
  <c r="F210" i="5"/>
  <c r="K209" i="5"/>
  <c r="J209" i="5"/>
  <c r="H209" i="5"/>
  <c r="R209" i="5" s="1"/>
  <c r="G209" i="5"/>
  <c r="F209" i="5"/>
  <c r="K208" i="5"/>
  <c r="J208" i="5"/>
  <c r="H208" i="5"/>
  <c r="G208" i="5"/>
  <c r="F208" i="5"/>
  <c r="K207" i="5"/>
  <c r="J207" i="5"/>
  <c r="H207" i="5"/>
  <c r="R207" i="5" s="1"/>
  <c r="G207" i="5"/>
  <c r="F207" i="5"/>
  <c r="C206" i="5"/>
  <c r="V205" i="5"/>
  <c r="K212" i="5" s="1"/>
  <c r="T205" i="5"/>
  <c r="K211" i="5" s="1"/>
  <c r="U205" i="5"/>
  <c r="H212" i="5" s="1"/>
  <c r="S205" i="5"/>
  <c r="H211" i="5" s="1"/>
  <c r="F205" i="5"/>
  <c r="E205" i="5"/>
  <c r="D205" i="5"/>
  <c r="I205" i="5"/>
  <c r="C205" i="5"/>
  <c r="B205" i="5"/>
  <c r="A205" i="5"/>
  <c r="L204" i="5"/>
  <c r="Q204" i="5" s="1"/>
  <c r="Z204" i="5"/>
  <c r="Y204" i="5"/>
  <c r="X204" i="5"/>
  <c r="K203" i="5"/>
  <c r="J203" i="5"/>
  <c r="Z203" i="5"/>
  <c r="Y203" i="5"/>
  <c r="X203" i="5"/>
  <c r="H203" i="5"/>
  <c r="W203" i="5" s="1"/>
  <c r="F203" i="5"/>
  <c r="V203" i="5"/>
  <c r="T203" i="5"/>
  <c r="U203" i="5"/>
  <c r="S203" i="5"/>
  <c r="E203" i="5"/>
  <c r="D203" i="5"/>
  <c r="C203" i="5"/>
  <c r="B203" i="5"/>
  <c r="A203" i="5"/>
  <c r="K202" i="5"/>
  <c r="J202" i="5"/>
  <c r="Z202" i="5"/>
  <c r="Y202" i="5"/>
  <c r="X202" i="5"/>
  <c r="H202" i="5"/>
  <c r="W202" i="5" s="1"/>
  <c r="F202" i="5"/>
  <c r="V202" i="5"/>
  <c r="T202" i="5"/>
  <c r="U202" i="5"/>
  <c r="S202" i="5"/>
  <c r="E202" i="5"/>
  <c r="D202" i="5"/>
  <c r="C202" i="5"/>
  <c r="B202" i="5"/>
  <c r="A202" i="5"/>
  <c r="L201" i="5"/>
  <c r="G201" i="5"/>
  <c r="E201" i="5"/>
  <c r="J200" i="5"/>
  <c r="E200" i="5"/>
  <c r="J199" i="5"/>
  <c r="E199" i="5"/>
  <c r="K198" i="5"/>
  <c r="J198" i="5"/>
  <c r="H198" i="5"/>
  <c r="G198" i="5"/>
  <c r="F198" i="5"/>
  <c r="K197" i="5"/>
  <c r="J197" i="5"/>
  <c r="H197" i="5"/>
  <c r="R197" i="5" s="1"/>
  <c r="G197" i="5"/>
  <c r="F197" i="5"/>
  <c r="K196" i="5"/>
  <c r="J196" i="5"/>
  <c r="H196" i="5"/>
  <c r="G196" i="5"/>
  <c r="F196" i="5"/>
  <c r="K195" i="5"/>
  <c r="J195" i="5"/>
  <c r="H195" i="5"/>
  <c r="R195" i="5" s="1"/>
  <c r="G195" i="5"/>
  <c r="F195" i="5"/>
  <c r="C194" i="5"/>
  <c r="V193" i="5"/>
  <c r="T193" i="5"/>
  <c r="K199" i="5" s="1"/>
  <c r="U193" i="5"/>
  <c r="S193" i="5"/>
  <c r="F193" i="5"/>
  <c r="E193" i="5"/>
  <c r="D193" i="5"/>
  <c r="I193" i="5"/>
  <c r="C193" i="5"/>
  <c r="B193" i="5"/>
  <c r="A193" i="5"/>
  <c r="L192" i="5"/>
  <c r="Q192" i="5" s="1"/>
  <c r="Z192" i="5"/>
  <c r="Y192" i="5"/>
  <c r="X192" i="5"/>
  <c r="J191" i="5"/>
  <c r="Z191" i="5"/>
  <c r="Y191" i="5"/>
  <c r="X191" i="5"/>
  <c r="H191" i="5"/>
  <c r="W191" i="5" s="1"/>
  <c r="F191" i="5"/>
  <c r="V191" i="5"/>
  <c r="T191" i="5"/>
  <c r="U191" i="5"/>
  <c r="S191" i="5"/>
  <c r="E191" i="5"/>
  <c r="D191" i="5"/>
  <c r="C191" i="5"/>
  <c r="B191" i="5"/>
  <c r="A191" i="5"/>
  <c r="K190" i="5"/>
  <c r="J190" i="5"/>
  <c r="Z190" i="5"/>
  <c r="Y190" i="5"/>
  <c r="X190" i="5"/>
  <c r="H190" i="5"/>
  <c r="W190" i="5" s="1"/>
  <c r="F190" i="5"/>
  <c r="V190" i="5"/>
  <c r="T190" i="5"/>
  <c r="U190" i="5"/>
  <c r="S190" i="5"/>
  <c r="E190" i="5"/>
  <c r="D190" i="5"/>
  <c r="C190" i="5"/>
  <c r="B190" i="5"/>
  <c r="A190" i="5"/>
  <c r="L189" i="5"/>
  <c r="G189" i="5"/>
  <c r="E189" i="5"/>
  <c r="J188" i="5"/>
  <c r="E188" i="5"/>
  <c r="J187" i="5"/>
  <c r="E187" i="5"/>
  <c r="K186" i="5"/>
  <c r="J186" i="5"/>
  <c r="H186" i="5"/>
  <c r="G186" i="5"/>
  <c r="F186" i="5"/>
  <c r="K185" i="5"/>
  <c r="J185" i="5"/>
  <c r="H185" i="5"/>
  <c r="R185" i="5" s="1"/>
  <c r="G185" i="5"/>
  <c r="F185" i="5"/>
  <c r="K184" i="5"/>
  <c r="J184" i="5"/>
  <c r="H184" i="5"/>
  <c r="G184" i="5"/>
  <c r="F184" i="5"/>
  <c r="K183" i="5"/>
  <c r="J183" i="5"/>
  <c r="H183" i="5"/>
  <c r="R183" i="5" s="1"/>
  <c r="G183" i="5"/>
  <c r="F183" i="5"/>
  <c r="C182" i="5"/>
  <c r="V181" i="5"/>
  <c r="K188" i="5" s="1"/>
  <c r="T181" i="5"/>
  <c r="K187" i="5" s="1"/>
  <c r="U181" i="5"/>
  <c r="S181" i="5"/>
  <c r="F181" i="5"/>
  <c r="E181" i="5"/>
  <c r="D181" i="5"/>
  <c r="I181" i="5"/>
  <c r="C181" i="5"/>
  <c r="B181" i="5"/>
  <c r="A181" i="5"/>
  <c r="L180" i="5"/>
  <c r="Q180" i="5" s="1"/>
  <c r="Z180" i="5"/>
  <c r="Y180" i="5"/>
  <c r="X180" i="5"/>
  <c r="L179" i="5"/>
  <c r="G179" i="5"/>
  <c r="E179" i="5"/>
  <c r="J178" i="5"/>
  <c r="F178" i="5"/>
  <c r="E178" i="5"/>
  <c r="J177" i="5"/>
  <c r="F177" i="5"/>
  <c r="E177" i="5"/>
  <c r="K176" i="5"/>
  <c r="J176" i="5"/>
  <c r="H176" i="5"/>
  <c r="G176" i="5"/>
  <c r="F176" i="5"/>
  <c r="K175" i="5"/>
  <c r="J175" i="5"/>
  <c r="H175" i="5"/>
  <c r="R175" i="5" s="1"/>
  <c r="G175" i="5"/>
  <c r="F175" i="5"/>
  <c r="K174" i="5"/>
  <c r="J174" i="5"/>
  <c r="H174" i="5"/>
  <c r="G174" i="5"/>
  <c r="F174" i="5"/>
  <c r="K173" i="5"/>
  <c r="J173" i="5"/>
  <c r="H173" i="5"/>
  <c r="G173" i="5"/>
  <c r="F173" i="5"/>
  <c r="C172" i="5"/>
  <c r="V171" i="5"/>
  <c r="K178" i="5" s="1"/>
  <c r="T171" i="5"/>
  <c r="K177" i="5" s="1"/>
  <c r="U171" i="5"/>
  <c r="H178" i="5" s="1"/>
  <c r="S171" i="5"/>
  <c r="H177" i="5" s="1"/>
  <c r="F171" i="5"/>
  <c r="E171" i="5"/>
  <c r="D171" i="5"/>
  <c r="I171" i="5"/>
  <c r="C171" i="5"/>
  <c r="B171" i="5"/>
  <c r="A171" i="5"/>
  <c r="L170" i="5"/>
  <c r="Q170" i="5" s="1"/>
  <c r="Z170" i="5"/>
  <c r="Y170" i="5"/>
  <c r="X170" i="5"/>
  <c r="K169" i="5"/>
  <c r="J169" i="5"/>
  <c r="Z169" i="5"/>
  <c r="Y169" i="5"/>
  <c r="X169" i="5"/>
  <c r="H169" i="5"/>
  <c r="W169" i="5" s="1"/>
  <c r="F169" i="5"/>
  <c r="V169" i="5"/>
  <c r="T169" i="5"/>
  <c r="U169" i="5"/>
  <c r="S169" i="5"/>
  <c r="E169" i="5"/>
  <c r="D169" i="5"/>
  <c r="C169" i="5"/>
  <c r="B169" i="5"/>
  <c r="A169" i="5"/>
  <c r="K168" i="5"/>
  <c r="J168" i="5"/>
  <c r="Z168" i="5"/>
  <c r="Y168" i="5"/>
  <c r="X168" i="5"/>
  <c r="H168" i="5"/>
  <c r="W168" i="5" s="1"/>
  <c r="F168" i="5"/>
  <c r="V168" i="5"/>
  <c r="T168" i="5"/>
  <c r="U168" i="5"/>
  <c r="S168" i="5"/>
  <c r="E168" i="5"/>
  <c r="D168" i="5"/>
  <c r="C168" i="5"/>
  <c r="B168" i="5"/>
  <c r="A168" i="5"/>
  <c r="L167" i="5"/>
  <c r="G167" i="5"/>
  <c r="E167" i="5"/>
  <c r="J166" i="5"/>
  <c r="F166" i="5"/>
  <c r="E166" i="5"/>
  <c r="J165" i="5"/>
  <c r="F165" i="5"/>
  <c r="E165" i="5"/>
  <c r="K164" i="5"/>
  <c r="J164" i="5"/>
  <c r="H164" i="5"/>
  <c r="G164" i="5"/>
  <c r="F164" i="5"/>
  <c r="K163" i="5"/>
  <c r="J163" i="5"/>
  <c r="H163" i="5"/>
  <c r="G163" i="5"/>
  <c r="F163" i="5"/>
  <c r="C162" i="5"/>
  <c r="V161" i="5"/>
  <c r="K166" i="5" s="1"/>
  <c r="T161" i="5"/>
  <c r="U161" i="5"/>
  <c r="H166" i="5" s="1"/>
  <c r="S161" i="5"/>
  <c r="H165" i="5" s="1"/>
  <c r="F161" i="5"/>
  <c r="E161" i="5"/>
  <c r="D161" i="5"/>
  <c r="I161" i="5"/>
  <c r="C161" i="5"/>
  <c r="B161" i="5"/>
  <c r="A161" i="5"/>
  <c r="L160" i="5"/>
  <c r="Q160" i="5" s="1"/>
  <c r="Z160" i="5"/>
  <c r="Y160" i="5"/>
  <c r="X160" i="5"/>
  <c r="K159" i="5"/>
  <c r="J159" i="5"/>
  <c r="Z159" i="5"/>
  <c r="Y159" i="5"/>
  <c r="X159" i="5"/>
  <c r="H159" i="5"/>
  <c r="W159" i="5" s="1"/>
  <c r="F159" i="5"/>
  <c r="V159" i="5"/>
  <c r="T159" i="5"/>
  <c r="U159" i="5"/>
  <c r="S159" i="5"/>
  <c r="E159" i="5"/>
  <c r="D159" i="5"/>
  <c r="C159" i="5"/>
  <c r="B159" i="5"/>
  <c r="A159" i="5"/>
  <c r="K158" i="5"/>
  <c r="J158" i="5"/>
  <c r="Z158" i="5"/>
  <c r="Y158" i="5"/>
  <c r="X158" i="5"/>
  <c r="H158" i="5"/>
  <c r="W158" i="5" s="1"/>
  <c r="F158" i="5"/>
  <c r="V158" i="5"/>
  <c r="T158" i="5"/>
  <c r="U158" i="5"/>
  <c r="S158" i="5"/>
  <c r="E158" i="5"/>
  <c r="D158" i="5"/>
  <c r="C158" i="5"/>
  <c r="B158" i="5"/>
  <c r="A158" i="5"/>
  <c r="K157" i="5"/>
  <c r="J157" i="5"/>
  <c r="Z157" i="5"/>
  <c r="Y157" i="5"/>
  <c r="X157" i="5"/>
  <c r="H157" i="5"/>
  <c r="W157" i="5" s="1"/>
  <c r="F157" i="5"/>
  <c r="V157" i="5"/>
  <c r="T157" i="5"/>
  <c r="U157" i="5"/>
  <c r="S157" i="5"/>
  <c r="E157" i="5"/>
  <c r="D157" i="5"/>
  <c r="C157" i="5"/>
  <c r="B157" i="5"/>
  <c r="A157" i="5"/>
  <c r="K156" i="5"/>
  <c r="J156" i="5"/>
  <c r="Z156" i="5"/>
  <c r="Y156" i="5"/>
  <c r="X156" i="5"/>
  <c r="H156" i="5"/>
  <c r="W156" i="5" s="1"/>
  <c r="F156" i="5"/>
  <c r="V156" i="5"/>
  <c r="T156" i="5"/>
  <c r="U156" i="5"/>
  <c r="S156" i="5"/>
  <c r="E156" i="5"/>
  <c r="D156" i="5"/>
  <c r="C156" i="5"/>
  <c r="B156" i="5"/>
  <c r="A156" i="5"/>
  <c r="K155" i="5"/>
  <c r="J155" i="5"/>
  <c r="Z155" i="5"/>
  <c r="Y155" i="5"/>
  <c r="X155" i="5"/>
  <c r="H155" i="5"/>
  <c r="W155" i="5" s="1"/>
  <c r="F155" i="5"/>
  <c r="V155" i="5"/>
  <c r="T155" i="5"/>
  <c r="U155" i="5"/>
  <c r="S155" i="5"/>
  <c r="E155" i="5"/>
  <c r="D155" i="5"/>
  <c r="C155" i="5"/>
  <c r="B155" i="5"/>
  <c r="A155" i="5"/>
  <c r="K154" i="5"/>
  <c r="J154" i="5"/>
  <c r="Z154" i="5"/>
  <c r="Y154" i="5"/>
  <c r="X154" i="5"/>
  <c r="H154" i="5"/>
  <c r="W154" i="5" s="1"/>
  <c r="F154" i="5"/>
  <c r="V154" i="5"/>
  <c r="T154" i="5"/>
  <c r="U154" i="5"/>
  <c r="S154" i="5"/>
  <c r="E154" i="5"/>
  <c r="D154" i="5"/>
  <c r="C154" i="5"/>
  <c r="B154" i="5"/>
  <c r="A154" i="5"/>
  <c r="L153" i="5"/>
  <c r="G153" i="5"/>
  <c r="E153" i="5"/>
  <c r="J152" i="5"/>
  <c r="F152" i="5"/>
  <c r="E152" i="5"/>
  <c r="J151" i="5"/>
  <c r="F151" i="5"/>
  <c r="E151" i="5"/>
  <c r="K150" i="5"/>
  <c r="J150" i="5"/>
  <c r="H150" i="5"/>
  <c r="G150" i="5"/>
  <c r="F150" i="5"/>
  <c r="K149" i="5"/>
  <c r="J149" i="5"/>
  <c r="H149" i="5"/>
  <c r="R149" i="5" s="1"/>
  <c r="G149" i="5"/>
  <c r="F149" i="5"/>
  <c r="K148" i="5"/>
  <c r="J148" i="5"/>
  <c r="H148" i="5"/>
  <c r="G148" i="5"/>
  <c r="F148" i="5"/>
  <c r="K147" i="5"/>
  <c r="J147" i="5"/>
  <c r="H147" i="5"/>
  <c r="G147" i="5"/>
  <c r="F147" i="5"/>
  <c r="C146" i="5"/>
  <c r="V145" i="5"/>
  <c r="T145" i="5"/>
  <c r="K151" i="5" s="1"/>
  <c r="U145" i="5"/>
  <c r="S145" i="5"/>
  <c r="H151" i="5" s="1"/>
  <c r="F145" i="5"/>
  <c r="E145" i="5"/>
  <c r="D145" i="5"/>
  <c r="I145" i="5"/>
  <c r="C145" i="5"/>
  <c r="B145" i="5"/>
  <c r="A145" i="5"/>
  <c r="Q144" i="5"/>
  <c r="L144" i="5"/>
  <c r="Z144" i="5"/>
  <c r="Y144" i="5"/>
  <c r="X144" i="5"/>
  <c r="L143" i="5"/>
  <c r="G143" i="5"/>
  <c r="E143" i="5"/>
  <c r="J142" i="5"/>
  <c r="F142" i="5"/>
  <c r="E142" i="5"/>
  <c r="J141" i="5"/>
  <c r="F141" i="5"/>
  <c r="E141" i="5"/>
  <c r="K140" i="5"/>
  <c r="J140" i="5"/>
  <c r="H140" i="5"/>
  <c r="G140" i="5"/>
  <c r="F140" i="5"/>
  <c r="K139" i="5"/>
  <c r="J139" i="5"/>
  <c r="H139" i="5"/>
  <c r="R139" i="5" s="1"/>
  <c r="G139" i="5"/>
  <c r="F139" i="5"/>
  <c r="K138" i="5"/>
  <c r="J138" i="5"/>
  <c r="H138" i="5"/>
  <c r="G138" i="5"/>
  <c r="F138" i="5"/>
  <c r="K137" i="5"/>
  <c r="J137" i="5"/>
  <c r="H137" i="5"/>
  <c r="R137" i="5" s="1"/>
  <c r="G137" i="5"/>
  <c r="F137" i="5"/>
  <c r="C136" i="5"/>
  <c r="V135" i="5"/>
  <c r="K142" i="5" s="1"/>
  <c r="T135" i="5"/>
  <c r="K141" i="5" s="1"/>
  <c r="U135" i="5"/>
  <c r="H142" i="5" s="1"/>
  <c r="S135" i="5"/>
  <c r="H141" i="5" s="1"/>
  <c r="F135" i="5"/>
  <c r="E135" i="5"/>
  <c r="D135" i="5"/>
  <c r="I135" i="5"/>
  <c r="C135" i="5"/>
  <c r="B135" i="5"/>
  <c r="A135" i="5"/>
  <c r="L134" i="5"/>
  <c r="Q134" i="5" s="1"/>
  <c r="Z134" i="5"/>
  <c r="Y134" i="5"/>
  <c r="X134" i="5"/>
  <c r="K133" i="5"/>
  <c r="J133" i="5"/>
  <c r="Z133" i="5"/>
  <c r="Y133" i="5"/>
  <c r="X133" i="5"/>
  <c r="H133" i="5"/>
  <c r="W133" i="5" s="1"/>
  <c r="F133" i="5"/>
  <c r="V133" i="5"/>
  <c r="T133" i="5"/>
  <c r="U133" i="5"/>
  <c r="S133" i="5"/>
  <c r="E133" i="5"/>
  <c r="D133" i="5"/>
  <c r="C133" i="5"/>
  <c r="B133" i="5"/>
  <c r="A133" i="5"/>
  <c r="L132" i="5"/>
  <c r="G132" i="5"/>
  <c r="E132" i="5"/>
  <c r="J131" i="5"/>
  <c r="F131" i="5"/>
  <c r="E131" i="5"/>
  <c r="J130" i="5"/>
  <c r="F130" i="5"/>
  <c r="E130" i="5"/>
  <c r="K129" i="5"/>
  <c r="J129" i="5"/>
  <c r="H129" i="5"/>
  <c r="G129" i="5"/>
  <c r="F129" i="5"/>
  <c r="K128" i="5"/>
  <c r="J128" i="5"/>
  <c r="H128" i="5"/>
  <c r="R128" i="5" s="1"/>
  <c r="G128" i="5"/>
  <c r="F128" i="5"/>
  <c r="K127" i="5"/>
  <c r="J127" i="5"/>
  <c r="H127" i="5"/>
  <c r="G127" i="5"/>
  <c r="F127" i="5"/>
  <c r="K126" i="5"/>
  <c r="J126" i="5"/>
  <c r="H126" i="5"/>
  <c r="G126" i="5"/>
  <c r="F126" i="5"/>
  <c r="C125" i="5"/>
  <c r="V124" i="5"/>
  <c r="K131" i="5" s="1"/>
  <c r="T124" i="5"/>
  <c r="K130" i="5" s="1"/>
  <c r="U124" i="5"/>
  <c r="H131" i="5" s="1"/>
  <c r="S124" i="5"/>
  <c r="F124" i="5"/>
  <c r="E124" i="5"/>
  <c r="D124" i="5"/>
  <c r="I124" i="5"/>
  <c r="C124" i="5"/>
  <c r="B124" i="5"/>
  <c r="A124" i="5"/>
  <c r="L123" i="5"/>
  <c r="Q123" i="5" s="1"/>
  <c r="Z123" i="5"/>
  <c r="Y123" i="5"/>
  <c r="X123" i="5"/>
  <c r="K122" i="5"/>
  <c r="J122" i="5"/>
  <c r="Z122" i="5"/>
  <c r="Y122" i="5"/>
  <c r="X122" i="5"/>
  <c r="H122" i="5"/>
  <c r="W122" i="5" s="1"/>
  <c r="F122" i="5"/>
  <c r="V122" i="5"/>
  <c r="T122" i="5"/>
  <c r="U122" i="5"/>
  <c r="S122" i="5"/>
  <c r="E122" i="5"/>
  <c r="D122" i="5"/>
  <c r="C122" i="5"/>
  <c r="B122" i="5"/>
  <c r="A122" i="5"/>
  <c r="K121" i="5"/>
  <c r="J121" i="5"/>
  <c r="Z121" i="5"/>
  <c r="Y121" i="5"/>
  <c r="X121" i="5"/>
  <c r="H121" i="5"/>
  <c r="W121" i="5" s="1"/>
  <c r="F121" i="5"/>
  <c r="V121" i="5"/>
  <c r="T121" i="5"/>
  <c r="U121" i="5"/>
  <c r="S121" i="5"/>
  <c r="E121" i="5"/>
  <c r="D121" i="5"/>
  <c r="C121" i="5"/>
  <c r="B121" i="5"/>
  <c r="A121" i="5"/>
  <c r="L120" i="5"/>
  <c r="G120" i="5"/>
  <c r="E120" i="5"/>
  <c r="J119" i="5"/>
  <c r="F119" i="5"/>
  <c r="E119" i="5"/>
  <c r="J118" i="5"/>
  <c r="F118" i="5"/>
  <c r="E118" i="5"/>
  <c r="K117" i="5"/>
  <c r="J117" i="5"/>
  <c r="H117" i="5"/>
  <c r="G117" i="5"/>
  <c r="F117" i="5"/>
  <c r="K116" i="5"/>
  <c r="J116" i="5"/>
  <c r="H116" i="5"/>
  <c r="R116" i="5" s="1"/>
  <c r="G116" i="5"/>
  <c r="F116" i="5"/>
  <c r="K115" i="5"/>
  <c r="J115" i="5"/>
  <c r="H115" i="5"/>
  <c r="G115" i="5"/>
  <c r="F115" i="5"/>
  <c r="K114" i="5"/>
  <c r="J114" i="5"/>
  <c r="H114" i="5"/>
  <c r="R114" i="5" s="1"/>
  <c r="G114" i="5"/>
  <c r="F114" i="5"/>
  <c r="C113" i="5"/>
  <c r="V112" i="5"/>
  <c r="K119" i="5" s="1"/>
  <c r="T112" i="5"/>
  <c r="K118" i="5" s="1"/>
  <c r="U112" i="5"/>
  <c r="S112" i="5"/>
  <c r="F112" i="5"/>
  <c r="E112" i="5"/>
  <c r="D112" i="5"/>
  <c r="I112" i="5"/>
  <c r="C112" i="5"/>
  <c r="B112" i="5"/>
  <c r="A112" i="5"/>
  <c r="L111" i="5"/>
  <c r="Q111" i="5" s="1"/>
  <c r="Z111" i="5"/>
  <c r="Y111" i="5"/>
  <c r="X111" i="5"/>
  <c r="K110" i="5"/>
  <c r="J110" i="5"/>
  <c r="Z110" i="5"/>
  <c r="Y110" i="5"/>
  <c r="X110" i="5"/>
  <c r="H110" i="5"/>
  <c r="W110" i="5" s="1"/>
  <c r="F110" i="5"/>
  <c r="V110" i="5"/>
  <c r="T110" i="5"/>
  <c r="U110" i="5"/>
  <c r="S110" i="5"/>
  <c r="E110" i="5"/>
  <c r="D110" i="5"/>
  <c r="C110" i="5"/>
  <c r="B110" i="5"/>
  <c r="A110" i="5"/>
  <c r="K109" i="5"/>
  <c r="J109" i="5"/>
  <c r="Z109" i="5"/>
  <c r="Y109" i="5"/>
  <c r="X109" i="5"/>
  <c r="H109" i="5"/>
  <c r="W109" i="5" s="1"/>
  <c r="F109" i="5"/>
  <c r="V109" i="5"/>
  <c r="T109" i="5"/>
  <c r="U109" i="5"/>
  <c r="S109" i="5"/>
  <c r="E109" i="5"/>
  <c r="D109" i="5"/>
  <c r="C109" i="5"/>
  <c r="B109" i="5"/>
  <c r="A109" i="5"/>
  <c r="K108" i="5"/>
  <c r="J108" i="5"/>
  <c r="Z108" i="5"/>
  <c r="Y108" i="5"/>
  <c r="X108" i="5"/>
  <c r="H108" i="5"/>
  <c r="W108" i="5" s="1"/>
  <c r="F108" i="5"/>
  <c r="V108" i="5"/>
  <c r="T108" i="5"/>
  <c r="U108" i="5"/>
  <c r="S108" i="5"/>
  <c r="E108" i="5"/>
  <c r="D108" i="5"/>
  <c r="C108" i="5"/>
  <c r="B108" i="5"/>
  <c r="A108" i="5"/>
  <c r="L107" i="5"/>
  <c r="G107" i="5"/>
  <c r="E107" i="5"/>
  <c r="J106" i="5"/>
  <c r="F106" i="5"/>
  <c r="E106" i="5"/>
  <c r="J105" i="5"/>
  <c r="F105" i="5"/>
  <c r="E105" i="5"/>
  <c r="K104" i="5"/>
  <c r="J104" i="5"/>
  <c r="H104" i="5"/>
  <c r="G104" i="5"/>
  <c r="F104" i="5"/>
  <c r="K103" i="5"/>
  <c r="J103" i="5"/>
  <c r="H103" i="5"/>
  <c r="R103" i="5" s="1"/>
  <c r="G103" i="5"/>
  <c r="F103" i="5"/>
  <c r="K102" i="5"/>
  <c r="J102" i="5"/>
  <c r="H102" i="5"/>
  <c r="G102" i="5"/>
  <c r="F102" i="5"/>
  <c r="K101" i="5"/>
  <c r="J101" i="5"/>
  <c r="H101" i="5"/>
  <c r="R101" i="5" s="1"/>
  <c r="G101" i="5"/>
  <c r="F101" i="5"/>
  <c r="C100" i="5"/>
  <c r="V99" i="5"/>
  <c r="K106" i="5" s="1"/>
  <c r="T99" i="5"/>
  <c r="U99" i="5"/>
  <c r="S99" i="5"/>
  <c r="H105" i="5" s="1"/>
  <c r="F99" i="5"/>
  <c r="E99" i="5"/>
  <c r="D99" i="5"/>
  <c r="I99" i="5"/>
  <c r="C99" i="5"/>
  <c r="B99" i="5"/>
  <c r="A99" i="5"/>
  <c r="L98" i="5"/>
  <c r="Q98" i="5" s="1"/>
  <c r="Z98" i="5"/>
  <c r="Y98" i="5"/>
  <c r="X98" i="5"/>
  <c r="K97" i="5"/>
  <c r="J97" i="5"/>
  <c r="Z97" i="5"/>
  <c r="Y97" i="5"/>
  <c r="X97" i="5"/>
  <c r="H97" i="5"/>
  <c r="W97" i="5" s="1"/>
  <c r="F97" i="5"/>
  <c r="V97" i="5"/>
  <c r="T97" i="5"/>
  <c r="U97" i="5"/>
  <c r="S97" i="5"/>
  <c r="E97" i="5"/>
  <c r="D97" i="5"/>
  <c r="C97" i="5"/>
  <c r="B97" i="5"/>
  <c r="A97" i="5"/>
  <c r="L96" i="5"/>
  <c r="G96" i="5"/>
  <c r="E96" i="5"/>
  <c r="J95" i="5"/>
  <c r="F95" i="5"/>
  <c r="E95" i="5"/>
  <c r="J94" i="5"/>
  <c r="F94" i="5"/>
  <c r="E94" i="5"/>
  <c r="K93" i="5"/>
  <c r="J93" i="5"/>
  <c r="H93" i="5"/>
  <c r="G93" i="5"/>
  <c r="F93" i="5"/>
  <c r="K92" i="5"/>
  <c r="J92" i="5"/>
  <c r="H92" i="5"/>
  <c r="R92" i="5" s="1"/>
  <c r="G92" i="5"/>
  <c r="F92" i="5"/>
  <c r="K91" i="5"/>
  <c r="J91" i="5"/>
  <c r="H91" i="5"/>
  <c r="G91" i="5"/>
  <c r="F91" i="5"/>
  <c r="K90" i="5"/>
  <c r="J90" i="5"/>
  <c r="H90" i="5"/>
  <c r="G90" i="5"/>
  <c r="F90" i="5"/>
  <c r="C89" i="5"/>
  <c r="V88" i="5"/>
  <c r="T88" i="5"/>
  <c r="U88" i="5"/>
  <c r="H95" i="5" s="1"/>
  <c r="S88" i="5"/>
  <c r="H94" i="5" s="1"/>
  <c r="F88" i="5"/>
  <c r="E88" i="5"/>
  <c r="D88" i="5"/>
  <c r="I88" i="5"/>
  <c r="C88" i="5"/>
  <c r="B88" i="5"/>
  <c r="A88" i="5"/>
  <c r="L87" i="5"/>
  <c r="Q87" i="5" s="1"/>
  <c r="Z87" i="5"/>
  <c r="Y87" i="5"/>
  <c r="X87" i="5"/>
  <c r="L86" i="5"/>
  <c r="G86" i="5"/>
  <c r="E86" i="5"/>
  <c r="J85" i="5"/>
  <c r="F85" i="5"/>
  <c r="E85" i="5"/>
  <c r="J84" i="5"/>
  <c r="F84" i="5"/>
  <c r="E84" i="5"/>
  <c r="K83" i="5"/>
  <c r="J83" i="5"/>
  <c r="H83" i="5"/>
  <c r="R83" i="5" s="1"/>
  <c r="G83" i="5"/>
  <c r="F83" i="5"/>
  <c r="K82" i="5"/>
  <c r="J82" i="5"/>
  <c r="H82" i="5"/>
  <c r="G82" i="5"/>
  <c r="F82" i="5"/>
  <c r="K81" i="5"/>
  <c r="J81" i="5"/>
  <c r="H81" i="5"/>
  <c r="R81" i="5" s="1"/>
  <c r="G81" i="5"/>
  <c r="F81" i="5"/>
  <c r="C80" i="5"/>
  <c r="V79" i="5"/>
  <c r="K85" i="5" s="1"/>
  <c r="T79" i="5"/>
  <c r="K84" i="5" s="1"/>
  <c r="U79" i="5"/>
  <c r="H85" i="5" s="1"/>
  <c r="S79" i="5"/>
  <c r="H84" i="5" s="1"/>
  <c r="F79" i="5"/>
  <c r="E79" i="5"/>
  <c r="D79" i="5"/>
  <c r="I79" i="5"/>
  <c r="C79" i="5"/>
  <c r="B79" i="5"/>
  <c r="A79" i="5"/>
  <c r="L78" i="5"/>
  <c r="Q78" i="5" s="1"/>
  <c r="Z78" i="5"/>
  <c r="Y78" i="5"/>
  <c r="X78" i="5"/>
  <c r="L77" i="5"/>
  <c r="G77" i="5"/>
  <c r="E77" i="5"/>
  <c r="J76" i="5"/>
  <c r="E76" i="5"/>
  <c r="J75" i="5"/>
  <c r="E75" i="5"/>
  <c r="K74" i="5"/>
  <c r="J74" i="5"/>
  <c r="H74" i="5"/>
  <c r="G74" i="5"/>
  <c r="F74" i="5"/>
  <c r="K73" i="5"/>
  <c r="J73" i="5"/>
  <c r="H73" i="5"/>
  <c r="R73" i="5" s="1"/>
  <c r="G73" i="5"/>
  <c r="F73" i="5"/>
  <c r="C72" i="5"/>
  <c r="V71" i="5"/>
  <c r="K76" i="5" s="1"/>
  <c r="T71" i="5"/>
  <c r="K75" i="5" s="1"/>
  <c r="U71" i="5"/>
  <c r="H76" i="5" s="1"/>
  <c r="S71" i="5"/>
  <c r="H75" i="5" s="1"/>
  <c r="F71" i="5"/>
  <c r="E71" i="5"/>
  <c r="D71" i="5"/>
  <c r="I71" i="5"/>
  <c r="C71" i="5"/>
  <c r="B71" i="5"/>
  <c r="A71" i="5"/>
  <c r="L70" i="5"/>
  <c r="Q70" i="5" s="1"/>
  <c r="Z70" i="5"/>
  <c r="Y70" i="5"/>
  <c r="X70" i="5"/>
  <c r="L69" i="5"/>
  <c r="G69" i="5"/>
  <c r="E69" i="5"/>
  <c r="J68" i="5"/>
  <c r="E68" i="5"/>
  <c r="J67" i="5"/>
  <c r="E67" i="5"/>
  <c r="K66" i="5"/>
  <c r="J66" i="5"/>
  <c r="H66" i="5"/>
  <c r="R66" i="5" s="1"/>
  <c r="G66" i="5"/>
  <c r="F66" i="5"/>
  <c r="K65" i="5"/>
  <c r="J65" i="5"/>
  <c r="H65" i="5"/>
  <c r="G65" i="5"/>
  <c r="F65" i="5"/>
  <c r="K64" i="5"/>
  <c r="J64" i="5"/>
  <c r="H64" i="5"/>
  <c r="R64" i="5" s="1"/>
  <c r="G64" i="5"/>
  <c r="F64" i="5"/>
  <c r="C63" i="5"/>
  <c r="V62" i="5"/>
  <c r="K68" i="5" s="1"/>
  <c r="T62" i="5"/>
  <c r="K67" i="5" s="1"/>
  <c r="U62" i="5"/>
  <c r="H68" i="5" s="1"/>
  <c r="S62" i="5"/>
  <c r="H67" i="5" s="1"/>
  <c r="F62" i="5"/>
  <c r="E62" i="5"/>
  <c r="D62" i="5"/>
  <c r="I62" i="5"/>
  <c r="C62" i="5"/>
  <c r="B62" i="5"/>
  <c r="A62" i="5"/>
  <c r="L61" i="5"/>
  <c r="Q61" i="5" s="1"/>
  <c r="Z61" i="5"/>
  <c r="Y61" i="5"/>
  <c r="X61" i="5"/>
  <c r="L60" i="5"/>
  <c r="G60" i="5"/>
  <c r="E60" i="5"/>
  <c r="J59" i="5"/>
  <c r="E59" i="5"/>
  <c r="J58" i="5"/>
  <c r="E58" i="5"/>
  <c r="K57" i="5"/>
  <c r="J57" i="5"/>
  <c r="H57" i="5"/>
  <c r="R57" i="5" s="1"/>
  <c r="G57" i="5"/>
  <c r="F57" i="5"/>
  <c r="K56" i="5"/>
  <c r="J56" i="5"/>
  <c r="H56" i="5"/>
  <c r="G56" i="5"/>
  <c r="F56" i="5"/>
  <c r="K55" i="5"/>
  <c r="J55" i="5"/>
  <c r="H55" i="5"/>
  <c r="R55" i="5" s="1"/>
  <c r="G55" i="5"/>
  <c r="F55" i="5"/>
  <c r="C54" i="5"/>
  <c r="V53" i="5"/>
  <c r="K59" i="5" s="1"/>
  <c r="T53" i="5"/>
  <c r="K58" i="5" s="1"/>
  <c r="U53" i="5"/>
  <c r="H59" i="5" s="1"/>
  <c r="S53" i="5"/>
  <c r="H58" i="5" s="1"/>
  <c r="F53" i="5"/>
  <c r="E53" i="5"/>
  <c r="D53" i="5"/>
  <c r="I53" i="5"/>
  <c r="C53" i="5"/>
  <c r="B53" i="5"/>
  <c r="A53" i="5"/>
  <c r="L52" i="5"/>
  <c r="Q52" i="5" s="1"/>
  <c r="Z52" i="5"/>
  <c r="Y52" i="5"/>
  <c r="X52" i="5"/>
  <c r="L51" i="5"/>
  <c r="G51" i="5"/>
  <c r="E51" i="5"/>
  <c r="J50" i="5"/>
  <c r="F50" i="5"/>
  <c r="E50" i="5"/>
  <c r="J49" i="5"/>
  <c r="F49" i="5"/>
  <c r="E49" i="5"/>
  <c r="K48" i="5"/>
  <c r="J48" i="5"/>
  <c r="H48" i="5"/>
  <c r="R48" i="5" s="1"/>
  <c r="G48" i="5"/>
  <c r="F48" i="5"/>
  <c r="K47" i="5"/>
  <c r="J47" i="5"/>
  <c r="H47" i="5"/>
  <c r="G47" i="5"/>
  <c r="F47" i="5"/>
  <c r="K46" i="5"/>
  <c r="J46" i="5"/>
  <c r="H46" i="5"/>
  <c r="G46" i="5"/>
  <c r="F46" i="5"/>
  <c r="V45" i="5"/>
  <c r="K50" i="5" s="1"/>
  <c r="T45" i="5"/>
  <c r="K49" i="5" s="1"/>
  <c r="U45" i="5"/>
  <c r="H50" i="5" s="1"/>
  <c r="S45" i="5"/>
  <c r="H49" i="5" s="1"/>
  <c r="F45" i="5"/>
  <c r="E45" i="5"/>
  <c r="D45" i="5"/>
  <c r="I45" i="5"/>
  <c r="C45" i="5"/>
  <c r="B45" i="5"/>
  <c r="A45" i="5"/>
  <c r="L44" i="5"/>
  <c r="Q44" i="5" s="1"/>
  <c r="Z44" i="5"/>
  <c r="Y44" i="5"/>
  <c r="X44" i="5"/>
  <c r="L43" i="5"/>
  <c r="G43" i="5"/>
  <c r="E43" i="5"/>
  <c r="J42" i="5"/>
  <c r="F42" i="5"/>
  <c r="E42" i="5"/>
  <c r="J41" i="5"/>
  <c r="F41" i="5"/>
  <c r="E41" i="5"/>
  <c r="K40" i="5"/>
  <c r="J40" i="5"/>
  <c r="H40" i="5"/>
  <c r="R40" i="5" s="1"/>
  <c r="G40" i="5"/>
  <c r="F40" i="5"/>
  <c r="K39" i="5"/>
  <c r="J39" i="5"/>
  <c r="H39" i="5"/>
  <c r="G39" i="5"/>
  <c r="F39" i="5"/>
  <c r="K38" i="5"/>
  <c r="J38" i="5"/>
  <c r="H38" i="5"/>
  <c r="R38" i="5" s="1"/>
  <c r="G38" i="5"/>
  <c r="F38" i="5"/>
  <c r="C37" i="5"/>
  <c r="V36" i="5"/>
  <c r="K42" i="5" s="1"/>
  <c r="T36" i="5"/>
  <c r="K41" i="5" s="1"/>
  <c r="U36" i="5"/>
  <c r="H42" i="5" s="1"/>
  <c r="S36" i="5"/>
  <c r="H41" i="5" s="1"/>
  <c r="F36" i="5"/>
  <c r="E36" i="5"/>
  <c r="D36" i="5"/>
  <c r="I36" i="5"/>
  <c r="C36" i="5"/>
  <c r="B36" i="5"/>
  <c r="A36" i="5"/>
  <c r="L35" i="5"/>
  <c r="Q35" i="5" s="1"/>
  <c r="Z35" i="5"/>
  <c r="Y35" i="5"/>
  <c r="G15" i="5" s="1"/>
  <c r="X35" i="5"/>
  <c r="L34" i="5"/>
  <c r="G34" i="5"/>
  <c r="E34" i="5"/>
  <c r="J33" i="5"/>
  <c r="F33" i="5"/>
  <c r="E33" i="5"/>
  <c r="J32" i="5"/>
  <c r="F32" i="5"/>
  <c r="E32" i="5"/>
  <c r="K31" i="5"/>
  <c r="J31" i="5"/>
  <c r="H31" i="5"/>
  <c r="R31" i="5" s="1"/>
  <c r="G31" i="5"/>
  <c r="F31" i="5"/>
  <c r="K30" i="5"/>
  <c r="J30" i="5"/>
  <c r="H30" i="5"/>
  <c r="G30" i="5"/>
  <c r="F30" i="5"/>
  <c r="K29" i="5"/>
  <c r="J29" i="5"/>
  <c r="H29" i="5"/>
  <c r="R29" i="5" s="1"/>
  <c r="G29" i="5"/>
  <c r="F29" i="5"/>
  <c r="C28" i="5"/>
  <c r="V27" i="5"/>
  <c r="K33" i="5" s="1"/>
  <c r="T27" i="5"/>
  <c r="K32" i="5" s="1"/>
  <c r="U27" i="5"/>
  <c r="H33" i="5" s="1"/>
  <c r="S27" i="5"/>
  <c r="H32" i="5" s="1"/>
  <c r="F27" i="5"/>
  <c r="E27" i="5"/>
  <c r="D27" i="5"/>
  <c r="I27" i="5"/>
  <c r="C27" i="5"/>
  <c r="B27" i="5"/>
  <c r="A27" i="5"/>
  <c r="A26" i="5"/>
  <c r="A24" i="5"/>
  <c r="A1" i="5"/>
  <c r="K105" i="5" l="1"/>
  <c r="H119" i="5"/>
  <c r="H152" i="5"/>
  <c r="K297" i="5"/>
  <c r="J301" i="5" s="1"/>
  <c r="P301" i="5" s="1"/>
  <c r="J35" i="5"/>
  <c r="P35" i="5" s="1"/>
  <c r="J44" i="5"/>
  <c r="P44" i="5" s="1"/>
  <c r="K95" i="5"/>
  <c r="H106" i="5"/>
  <c r="W111" i="5" s="1"/>
  <c r="H118" i="5"/>
  <c r="H130" i="5"/>
  <c r="K152" i="5"/>
  <c r="J160" i="5" s="1"/>
  <c r="P160" i="5" s="1"/>
  <c r="K165" i="5"/>
  <c r="J170" i="5" s="1"/>
  <c r="P170" i="5" s="1"/>
  <c r="H188" i="5"/>
  <c r="H224" i="5"/>
  <c r="K236" i="5"/>
  <c r="J241" i="5" s="1"/>
  <c r="P241" i="5" s="1"/>
  <c r="K287" i="5"/>
  <c r="K298" i="5"/>
  <c r="K308" i="5"/>
  <c r="L318" i="5"/>
  <c r="J52" i="5"/>
  <c r="P52" i="5" s="1"/>
  <c r="K200" i="5"/>
  <c r="J61" i="5"/>
  <c r="P61" i="5" s="1"/>
  <c r="K94" i="5"/>
  <c r="J98" i="5" s="1"/>
  <c r="P98" i="5" s="1"/>
  <c r="H199" i="5"/>
  <c r="W204" i="5" s="1"/>
  <c r="K286" i="5"/>
  <c r="H297" i="5"/>
  <c r="G301" i="5" s="1"/>
  <c r="O301" i="5" s="1"/>
  <c r="J247" i="5"/>
  <c r="P247" i="5" s="1"/>
  <c r="J70" i="5"/>
  <c r="P70" i="5" s="1"/>
  <c r="J78" i="5"/>
  <c r="P78" i="5" s="1"/>
  <c r="J180" i="5"/>
  <c r="P180" i="5" s="1"/>
  <c r="H187" i="5"/>
  <c r="W192" i="5" s="1"/>
  <c r="K225" i="5"/>
  <c r="H237" i="5"/>
  <c r="H286" i="5"/>
  <c r="G134" i="5"/>
  <c r="O134" i="5" s="1"/>
  <c r="G170" i="5"/>
  <c r="O170" i="5" s="1"/>
  <c r="H308" i="5"/>
  <c r="G312" i="5" s="1"/>
  <c r="O312" i="5" s="1"/>
  <c r="H200" i="5"/>
  <c r="K224" i="5"/>
  <c r="H236" i="5"/>
  <c r="W241" i="5" s="1"/>
  <c r="H287" i="5"/>
  <c r="K309" i="5"/>
  <c r="J312" i="5" s="1"/>
  <c r="P312" i="5" s="1"/>
  <c r="G52" i="5"/>
  <c r="O52" i="5" s="1"/>
  <c r="G35" i="5"/>
  <c r="O35" i="5" s="1"/>
  <c r="G44" i="5"/>
  <c r="O44" i="5" s="1"/>
  <c r="G61" i="5"/>
  <c r="O61" i="5" s="1"/>
  <c r="G16" i="5"/>
  <c r="W52" i="5"/>
  <c r="W70" i="5"/>
  <c r="G70" i="5"/>
  <c r="O70" i="5" s="1"/>
  <c r="W78" i="5"/>
  <c r="G78" i="5"/>
  <c r="O78" i="5" s="1"/>
  <c r="W35" i="5"/>
  <c r="W44" i="5"/>
  <c r="R46" i="5"/>
  <c r="G98" i="5"/>
  <c r="O98" i="5" s="1"/>
  <c r="J111" i="5"/>
  <c r="P111" i="5" s="1"/>
  <c r="J144" i="5"/>
  <c r="P144" i="5" s="1"/>
  <c r="G180" i="5"/>
  <c r="O180" i="5" s="1"/>
  <c r="J192" i="5"/>
  <c r="P192" i="5" s="1"/>
  <c r="J272" i="5"/>
  <c r="P272" i="5" s="1"/>
  <c r="L261" i="5"/>
  <c r="W61" i="5"/>
  <c r="J87" i="5"/>
  <c r="P87" i="5" s="1"/>
  <c r="J123" i="5"/>
  <c r="P123" i="5" s="1"/>
  <c r="J134" i="5"/>
  <c r="P134" i="5" s="1"/>
  <c r="G144" i="5"/>
  <c r="O144" i="5" s="1"/>
  <c r="G160" i="5"/>
  <c r="O160" i="5" s="1"/>
  <c r="G192" i="5"/>
  <c r="O192" i="5" s="1"/>
  <c r="J217" i="5"/>
  <c r="P217" i="5" s="1"/>
  <c r="G247" i="5"/>
  <c r="O247" i="5" s="1"/>
  <c r="J259" i="5"/>
  <c r="P259" i="5" s="1"/>
  <c r="G272" i="5"/>
  <c r="O272" i="5" s="1"/>
  <c r="J279" i="5"/>
  <c r="P279" i="5" s="1"/>
  <c r="G87" i="5"/>
  <c r="O87" i="5" s="1"/>
  <c r="J204" i="5"/>
  <c r="P204" i="5" s="1"/>
  <c r="G217" i="5"/>
  <c r="O217" i="5" s="1"/>
  <c r="G229" i="5"/>
  <c r="O229" i="5" s="1"/>
  <c r="G259" i="5"/>
  <c r="O259" i="5" s="1"/>
  <c r="G279" i="5"/>
  <c r="O279" i="5" s="1"/>
  <c r="W279" i="5"/>
  <c r="W87" i="5"/>
  <c r="W144" i="5"/>
  <c r="R163" i="5"/>
  <c r="R173" i="5"/>
  <c r="W180" i="5"/>
  <c r="R232" i="5"/>
  <c r="R243" i="5"/>
  <c r="W247" i="5"/>
  <c r="W272" i="5"/>
  <c r="R282" i="5"/>
  <c r="R293" i="5"/>
  <c r="X301" i="5"/>
  <c r="R304" i="5"/>
  <c r="X312" i="5"/>
  <c r="W314" i="5"/>
  <c r="R90" i="5"/>
  <c r="W123" i="5"/>
  <c r="G123" i="5"/>
  <c r="O123" i="5" s="1"/>
  <c r="R147" i="5"/>
  <c r="W316" i="5"/>
  <c r="W98" i="5"/>
  <c r="R126" i="5"/>
  <c r="W217" i="5"/>
  <c r="W134" i="5"/>
  <c r="W160" i="5"/>
  <c r="W170" i="5"/>
  <c r="W229" i="5"/>
  <c r="W259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P28" i="1"/>
  <c r="T28" i="1"/>
  <c r="AC28" i="1"/>
  <c r="AD28" i="1"/>
  <c r="AE28" i="1"/>
  <c r="AF28" i="1"/>
  <c r="CT28" i="1" s="1"/>
  <c r="S28" i="1" s="1"/>
  <c r="AG28" i="1"/>
  <c r="AH28" i="1"/>
  <c r="CV28" i="1" s="1"/>
  <c r="U28" i="1" s="1"/>
  <c r="AI28" i="1"/>
  <c r="AJ28" i="1"/>
  <c r="CX28" i="1" s="1"/>
  <c r="W28" i="1" s="1"/>
  <c r="CQ28" i="1"/>
  <c r="CS28" i="1"/>
  <c r="R28" i="1" s="1"/>
  <c r="GK28" i="1" s="1"/>
  <c r="CU28" i="1"/>
  <c r="CW28" i="1"/>
  <c r="V28" i="1" s="1"/>
  <c r="FR28" i="1"/>
  <c r="GL28" i="1"/>
  <c r="GO28" i="1"/>
  <c r="GP28" i="1"/>
  <c r="GV28" i="1"/>
  <c r="GX28" i="1"/>
  <c r="C29" i="1"/>
  <c r="D29" i="1"/>
  <c r="I29" i="1"/>
  <c r="AC29" i="1"/>
  <c r="CQ29" i="1" s="1"/>
  <c r="P29" i="1" s="1"/>
  <c r="AE29" i="1"/>
  <c r="AF29" i="1"/>
  <c r="AG29" i="1"/>
  <c r="CU29" i="1" s="1"/>
  <c r="T29" i="1" s="1"/>
  <c r="AH29" i="1"/>
  <c r="AI29" i="1"/>
  <c r="CW29" i="1" s="1"/>
  <c r="V29" i="1" s="1"/>
  <c r="AJ29" i="1"/>
  <c r="CT29" i="1"/>
  <c r="S29" i="1" s="1"/>
  <c r="CV29" i="1"/>
  <c r="U29" i="1" s="1"/>
  <c r="CX29" i="1"/>
  <c r="W29" i="1" s="1"/>
  <c r="FR29" i="1"/>
  <c r="GL29" i="1"/>
  <c r="GO29" i="1"/>
  <c r="GP29" i="1"/>
  <c r="GV29" i="1"/>
  <c r="GX29" i="1" s="1"/>
  <c r="C30" i="1"/>
  <c r="D30" i="1"/>
  <c r="I30" i="1"/>
  <c r="GX30" i="1" s="1"/>
  <c r="R30" i="1"/>
  <c r="GK30" i="1" s="1"/>
  <c r="AC30" i="1"/>
  <c r="AD30" i="1"/>
  <c r="CR30" i="1" s="1"/>
  <c r="Q30" i="1" s="1"/>
  <c r="AE30" i="1"/>
  <c r="AF30" i="1"/>
  <c r="CT30" i="1" s="1"/>
  <c r="AG30" i="1"/>
  <c r="AH30" i="1"/>
  <c r="CV30" i="1" s="1"/>
  <c r="U30" i="1" s="1"/>
  <c r="AI30" i="1"/>
  <c r="AJ30" i="1"/>
  <c r="CX30" i="1" s="1"/>
  <c r="CQ30" i="1"/>
  <c r="P30" i="1" s="1"/>
  <c r="CS30" i="1"/>
  <c r="CU30" i="1"/>
  <c r="CW30" i="1"/>
  <c r="V30" i="1" s="1"/>
  <c r="FR30" i="1"/>
  <c r="GL30" i="1"/>
  <c r="GO30" i="1"/>
  <c r="GP30" i="1"/>
  <c r="GV30" i="1"/>
  <c r="C31" i="1"/>
  <c r="D31" i="1"/>
  <c r="I31" i="1"/>
  <c r="W31" i="1"/>
  <c r="AC31" i="1"/>
  <c r="AE31" i="1"/>
  <c r="CS31" i="1" s="1"/>
  <c r="R31" i="1" s="1"/>
  <c r="AF31" i="1"/>
  <c r="AG31" i="1"/>
  <c r="CU31" i="1" s="1"/>
  <c r="T31" i="1" s="1"/>
  <c r="AH31" i="1"/>
  <c r="AI31" i="1"/>
  <c r="CW31" i="1" s="1"/>
  <c r="V31" i="1" s="1"/>
  <c r="AJ31" i="1"/>
  <c r="CT31" i="1"/>
  <c r="S31" i="1" s="1"/>
  <c r="CV31" i="1"/>
  <c r="U31" i="1" s="1"/>
  <c r="CX31" i="1"/>
  <c r="FR31" i="1"/>
  <c r="GK31" i="1"/>
  <c r="GL31" i="1"/>
  <c r="GO31" i="1"/>
  <c r="GP31" i="1"/>
  <c r="GV31" i="1"/>
  <c r="GX31" i="1" s="1"/>
  <c r="C32" i="1"/>
  <c r="D32" i="1"/>
  <c r="U32" i="1"/>
  <c r="AC32" i="1"/>
  <c r="CQ32" i="1" s="1"/>
  <c r="P32" i="1" s="1"/>
  <c r="AE32" i="1"/>
  <c r="AF32" i="1"/>
  <c r="AG32" i="1"/>
  <c r="CU32" i="1" s="1"/>
  <c r="T32" i="1" s="1"/>
  <c r="AH32" i="1"/>
  <c r="AI32" i="1"/>
  <c r="CW32" i="1" s="1"/>
  <c r="V32" i="1" s="1"/>
  <c r="AJ32" i="1"/>
  <c r="CT32" i="1"/>
  <c r="S32" i="1" s="1"/>
  <c r="CV32" i="1"/>
  <c r="CX32" i="1"/>
  <c r="W32" i="1" s="1"/>
  <c r="FR32" i="1"/>
  <c r="GL32" i="1"/>
  <c r="GO32" i="1"/>
  <c r="GP32" i="1"/>
  <c r="GV32" i="1"/>
  <c r="GX32" i="1" s="1"/>
  <c r="C33" i="1"/>
  <c r="D33" i="1"/>
  <c r="S33" i="1"/>
  <c r="W33" i="1"/>
  <c r="AC33" i="1"/>
  <c r="AE33" i="1"/>
  <c r="CS33" i="1" s="1"/>
  <c r="R33" i="1" s="1"/>
  <c r="GK33" i="1" s="1"/>
  <c r="AF33" i="1"/>
  <c r="AG33" i="1"/>
  <c r="CU33" i="1" s="1"/>
  <c r="T33" i="1" s="1"/>
  <c r="AH33" i="1"/>
  <c r="AI33" i="1"/>
  <c r="CW33" i="1" s="1"/>
  <c r="V33" i="1" s="1"/>
  <c r="AJ33" i="1"/>
  <c r="CT33" i="1"/>
  <c r="CV33" i="1"/>
  <c r="U33" i="1" s="1"/>
  <c r="CX33" i="1"/>
  <c r="FR33" i="1"/>
  <c r="GL33" i="1"/>
  <c r="GO33" i="1"/>
  <c r="GP33" i="1"/>
  <c r="GV33" i="1"/>
  <c r="GX33" i="1" s="1"/>
  <c r="C34" i="1"/>
  <c r="D34" i="1"/>
  <c r="I34" i="1"/>
  <c r="AC34" i="1"/>
  <c r="AD34" i="1"/>
  <c r="AE34" i="1"/>
  <c r="AF34" i="1"/>
  <c r="CT34" i="1" s="1"/>
  <c r="S34" i="1" s="1"/>
  <c r="CZ34" i="1" s="1"/>
  <c r="Y34" i="1" s="1"/>
  <c r="AG34" i="1"/>
  <c r="AH34" i="1"/>
  <c r="CV34" i="1" s="1"/>
  <c r="U34" i="1" s="1"/>
  <c r="AI34" i="1"/>
  <c r="AJ34" i="1"/>
  <c r="CX34" i="1" s="1"/>
  <c r="W34" i="1" s="1"/>
  <c r="CQ34" i="1"/>
  <c r="P34" i="1" s="1"/>
  <c r="CS34" i="1"/>
  <c r="R34" i="1" s="1"/>
  <c r="GK34" i="1" s="1"/>
  <c r="CU34" i="1"/>
  <c r="T34" i="1" s="1"/>
  <c r="CW34" i="1"/>
  <c r="V34" i="1" s="1"/>
  <c r="CY34" i="1"/>
  <c r="X34" i="1" s="1"/>
  <c r="FR34" i="1"/>
  <c r="GL34" i="1"/>
  <c r="GO34" i="1"/>
  <c r="GP34" i="1"/>
  <c r="GV34" i="1"/>
  <c r="GX34" i="1"/>
  <c r="C35" i="1"/>
  <c r="D35" i="1"/>
  <c r="I35" i="1"/>
  <c r="U35" i="1"/>
  <c r="AC35" i="1"/>
  <c r="CQ35" i="1" s="1"/>
  <c r="P35" i="1" s="1"/>
  <c r="AE35" i="1"/>
  <c r="AF35" i="1"/>
  <c r="AG35" i="1"/>
  <c r="CU35" i="1" s="1"/>
  <c r="T35" i="1" s="1"/>
  <c r="AH35" i="1"/>
  <c r="AI35" i="1"/>
  <c r="CW35" i="1" s="1"/>
  <c r="V35" i="1" s="1"/>
  <c r="AJ35" i="1"/>
  <c r="CT35" i="1"/>
  <c r="S35" i="1" s="1"/>
  <c r="CV35" i="1"/>
  <c r="CX35" i="1"/>
  <c r="W35" i="1" s="1"/>
  <c r="FR35" i="1"/>
  <c r="GL35" i="1"/>
  <c r="GO35" i="1"/>
  <c r="GP35" i="1"/>
  <c r="GV35" i="1"/>
  <c r="GX35" i="1" s="1"/>
  <c r="C36" i="1"/>
  <c r="D36" i="1"/>
  <c r="I36" i="1"/>
  <c r="AC36" i="1"/>
  <c r="AD36" i="1"/>
  <c r="CR36" i="1" s="1"/>
  <c r="Q36" i="1" s="1"/>
  <c r="AE36" i="1"/>
  <c r="AF36" i="1"/>
  <c r="CT36" i="1" s="1"/>
  <c r="S36" i="1" s="1"/>
  <c r="AG36" i="1"/>
  <c r="AH36" i="1"/>
  <c r="CV36" i="1" s="1"/>
  <c r="U36" i="1" s="1"/>
  <c r="AI36" i="1"/>
  <c r="AJ36" i="1"/>
  <c r="CX36" i="1" s="1"/>
  <c r="W36" i="1" s="1"/>
  <c r="CQ36" i="1"/>
  <c r="P36" i="1" s="1"/>
  <c r="CS36" i="1"/>
  <c r="R36" i="1" s="1"/>
  <c r="GK36" i="1" s="1"/>
  <c r="CU36" i="1"/>
  <c r="T36" i="1" s="1"/>
  <c r="CW36" i="1"/>
  <c r="V36" i="1" s="1"/>
  <c r="FR36" i="1"/>
  <c r="GL36" i="1"/>
  <c r="GO36" i="1"/>
  <c r="GP36" i="1"/>
  <c r="GV36" i="1"/>
  <c r="GX36" i="1"/>
  <c r="C37" i="1"/>
  <c r="D37" i="1"/>
  <c r="I37" i="1"/>
  <c r="S37" i="1"/>
  <c r="AC37" i="1"/>
  <c r="AE37" i="1"/>
  <c r="CS37" i="1" s="1"/>
  <c r="R37" i="1" s="1"/>
  <c r="GK37" i="1" s="1"/>
  <c r="AF37" i="1"/>
  <c r="AG37" i="1"/>
  <c r="CU37" i="1" s="1"/>
  <c r="T37" i="1" s="1"/>
  <c r="AH37" i="1"/>
  <c r="AI37" i="1"/>
  <c r="CW37" i="1" s="1"/>
  <c r="V37" i="1" s="1"/>
  <c r="AJ37" i="1"/>
  <c r="CT37" i="1"/>
  <c r="CV37" i="1"/>
  <c r="U37" i="1" s="1"/>
  <c r="CX37" i="1"/>
  <c r="W37" i="1" s="1"/>
  <c r="FR37" i="1"/>
  <c r="GL37" i="1"/>
  <c r="GO37" i="1"/>
  <c r="GP37" i="1"/>
  <c r="GV37" i="1"/>
  <c r="GX37" i="1" s="1"/>
  <c r="C38" i="1"/>
  <c r="D38" i="1"/>
  <c r="I38" i="1"/>
  <c r="AC38" i="1"/>
  <c r="AD38" i="1"/>
  <c r="CR38" i="1" s="1"/>
  <c r="Q38" i="1" s="1"/>
  <c r="AE38" i="1"/>
  <c r="AF38" i="1"/>
  <c r="CT38" i="1" s="1"/>
  <c r="S38" i="1" s="1"/>
  <c r="AG38" i="1"/>
  <c r="AH38" i="1"/>
  <c r="CV38" i="1" s="1"/>
  <c r="U38" i="1" s="1"/>
  <c r="AI38" i="1"/>
  <c r="AJ38" i="1"/>
  <c r="CX38" i="1" s="1"/>
  <c r="W38" i="1" s="1"/>
  <c r="CQ38" i="1"/>
  <c r="P38" i="1" s="1"/>
  <c r="CP38" i="1" s="1"/>
  <c r="O38" i="1" s="1"/>
  <c r="CS38" i="1"/>
  <c r="R38" i="1" s="1"/>
  <c r="GK38" i="1" s="1"/>
  <c r="CU38" i="1"/>
  <c r="T38" i="1" s="1"/>
  <c r="CW38" i="1"/>
  <c r="V38" i="1" s="1"/>
  <c r="FR38" i="1"/>
  <c r="GL38" i="1"/>
  <c r="GO38" i="1"/>
  <c r="GP38" i="1"/>
  <c r="GV38" i="1"/>
  <c r="GX38" i="1"/>
  <c r="C39" i="1"/>
  <c r="D39" i="1"/>
  <c r="I39" i="1"/>
  <c r="U39" i="1"/>
  <c r="AC39" i="1"/>
  <c r="AE39" i="1"/>
  <c r="AF39" i="1"/>
  <c r="AG39" i="1"/>
  <c r="CU39" i="1" s="1"/>
  <c r="T39" i="1" s="1"/>
  <c r="AH39" i="1"/>
  <c r="AI39" i="1"/>
  <c r="CW39" i="1" s="1"/>
  <c r="V39" i="1" s="1"/>
  <c r="AJ39" i="1"/>
  <c r="CT39" i="1"/>
  <c r="S39" i="1" s="1"/>
  <c r="CV39" i="1"/>
  <c r="CX39" i="1"/>
  <c r="W39" i="1" s="1"/>
  <c r="FR39" i="1"/>
  <c r="GL39" i="1"/>
  <c r="GO39" i="1"/>
  <c r="GP39" i="1"/>
  <c r="GV39" i="1"/>
  <c r="GX39" i="1" s="1"/>
  <c r="C40" i="1"/>
  <c r="D40" i="1"/>
  <c r="I40" i="1"/>
  <c r="R40" i="1"/>
  <c r="GK40" i="1" s="1"/>
  <c r="T40" i="1"/>
  <c r="AC40" i="1"/>
  <c r="AD40" i="1"/>
  <c r="CR40" i="1" s="1"/>
  <c r="Q40" i="1" s="1"/>
  <c r="AE40" i="1"/>
  <c r="AF40" i="1"/>
  <c r="CT40" i="1" s="1"/>
  <c r="S40" i="1" s="1"/>
  <c r="AG40" i="1"/>
  <c r="AH40" i="1"/>
  <c r="CV40" i="1" s="1"/>
  <c r="U40" i="1" s="1"/>
  <c r="AI40" i="1"/>
  <c r="AJ40" i="1"/>
  <c r="CX40" i="1" s="1"/>
  <c r="W40" i="1" s="1"/>
  <c r="CQ40" i="1"/>
  <c r="P40" i="1" s="1"/>
  <c r="CS40" i="1"/>
  <c r="CU40" i="1"/>
  <c r="CW40" i="1"/>
  <c r="V40" i="1" s="1"/>
  <c r="FR40" i="1"/>
  <c r="GL40" i="1"/>
  <c r="GO40" i="1"/>
  <c r="GP40" i="1"/>
  <c r="GV40" i="1"/>
  <c r="GX40" i="1"/>
  <c r="C41" i="1"/>
  <c r="D41" i="1"/>
  <c r="I41" i="1"/>
  <c r="AC41" i="1"/>
  <c r="AE41" i="1"/>
  <c r="AF41" i="1"/>
  <c r="AG41" i="1"/>
  <c r="CU41" i="1" s="1"/>
  <c r="T41" i="1" s="1"/>
  <c r="AH41" i="1"/>
  <c r="AI41" i="1"/>
  <c r="CW41" i="1" s="1"/>
  <c r="V41" i="1" s="1"/>
  <c r="AJ41" i="1"/>
  <c r="CT41" i="1"/>
  <c r="S41" i="1" s="1"/>
  <c r="CV41" i="1"/>
  <c r="U41" i="1" s="1"/>
  <c r="CX41" i="1"/>
  <c r="W41" i="1" s="1"/>
  <c r="FR41" i="1"/>
  <c r="GL41" i="1"/>
  <c r="GO41" i="1"/>
  <c r="GP41" i="1"/>
  <c r="GV41" i="1"/>
  <c r="GX41" i="1" s="1"/>
  <c r="C42" i="1"/>
  <c r="D42" i="1"/>
  <c r="I42" i="1"/>
  <c r="V42" i="1" s="1"/>
  <c r="P42" i="1"/>
  <c r="AC42" i="1"/>
  <c r="AD42" i="1"/>
  <c r="AE42" i="1"/>
  <c r="AF42" i="1"/>
  <c r="CT42" i="1" s="1"/>
  <c r="AG42" i="1"/>
  <c r="AH42" i="1"/>
  <c r="CV42" i="1" s="1"/>
  <c r="U42" i="1" s="1"/>
  <c r="AI42" i="1"/>
  <c r="AJ42" i="1"/>
  <c r="CX42" i="1" s="1"/>
  <c r="CQ42" i="1"/>
  <c r="CS42" i="1"/>
  <c r="R42" i="1" s="1"/>
  <c r="GK42" i="1" s="1"/>
  <c r="CU42" i="1"/>
  <c r="CW42" i="1"/>
  <c r="FR42" i="1"/>
  <c r="GL42" i="1"/>
  <c r="GO42" i="1"/>
  <c r="GP42" i="1"/>
  <c r="GV42" i="1"/>
  <c r="C43" i="1"/>
  <c r="D43" i="1"/>
  <c r="I43" i="1"/>
  <c r="S43" i="1"/>
  <c r="U43" i="1"/>
  <c r="AC43" i="1"/>
  <c r="AE43" i="1"/>
  <c r="AF43" i="1"/>
  <c r="AG43" i="1"/>
  <c r="CU43" i="1" s="1"/>
  <c r="T43" i="1" s="1"/>
  <c r="AH43" i="1"/>
  <c r="AI43" i="1"/>
  <c r="CW43" i="1" s="1"/>
  <c r="V43" i="1" s="1"/>
  <c r="AJ43" i="1"/>
  <c r="CT43" i="1"/>
  <c r="CV43" i="1"/>
  <c r="CX43" i="1"/>
  <c r="W43" i="1" s="1"/>
  <c r="FR43" i="1"/>
  <c r="GL43" i="1"/>
  <c r="GO43" i="1"/>
  <c r="GP43" i="1"/>
  <c r="GV43" i="1"/>
  <c r="GX43" i="1" s="1"/>
  <c r="I44" i="1"/>
  <c r="GX44" i="1" s="1"/>
  <c r="P44" i="1"/>
  <c r="AC44" i="1"/>
  <c r="AD44" i="1"/>
  <c r="AE44" i="1"/>
  <c r="AF44" i="1"/>
  <c r="CT44" i="1" s="1"/>
  <c r="AG44" i="1"/>
  <c r="AH44" i="1"/>
  <c r="CV44" i="1" s="1"/>
  <c r="U44" i="1" s="1"/>
  <c r="AI44" i="1"/>
  <c r="AJ44" i="1"/>
  <c r="CX44" i="1" s="1"/>
  <c r="CQ44" i="1"/>
  <c r="CS44" i="1"/>
  <c r="R44" i="1" s="1"/>
  <c r="GK44" i="1" s="1"/>
  <c r="CU44" i="1"/>
  <c r="CW44" i="1"/>
  <c r="FR44" i="1"/>
  <c r="GL44" i="1"/>
  <c r="GO44" i="1"/>
  <c r="GP44" i="1"/>
  <c r="GV44" i="1"/>
  <c r="I45" i="1"/>
  <c r="AC45" i="1"/>
  <c r="AE45" i="1"/>
  <c r="AF45" i="1"/>
  <c r="AG45" i="1"/>
  <c r="CU45" i="1" s="1"/>
  <c r="T45" i="1" s="1"/>
  <c r="AH45" i="1"/>
  <c r="AI45" i="1"/>
  <c r="CW45" i="1" s="1"/>
  <c r="V45" i="1" s="1"/>
  <c r="AJ45" i="1"/>
  <c r="CT45" i="1"/>
  <c r="S45" i="1" s="1"/>
  <c r="CV45" i="1"/>
  <c r="U45" i="1" s="1"/>
  <c r="CX45" i="1"/>
  <c r="W45" i="1" s="1"/>
  <c r="FR45" i="1"/>
  <c r="GL45" i="1"/>
  <c r="GO45" i="1"/>
  <c r="GP45" i="1"/>
  <c r="GV45" i="1"/>
  <c r="GX45" i="1" s="1"/>
  <c r="C46" i="1"/>
  <c r="D46" i="1"/>
  <c r="I46" i="1"/>
  <c r="I50" i="1" s="1"/>
  <c r="AC46" i="1"/>
  <c r="AD46" i="1"/>
  <c r="AB46" i="1" s="1"/>
  <c r="AE46" i="1"/>
  <c r="AF46" i="1"/>
  <c r="CT46" i="1" s="1"/>
  <c r="AG46" i="1"/>
  <c r="AH46" i="1"/>
  <c r="CV46" i="1" s="1"/>
  <c r="AI46" i="1"/>
  <c r="AJ46" i="1"/>
  <c r="CX46" i="1" s="1"/>
  <c r="CQ46" i="1"/>
  <c r="CR46" i="1"/>
  <c r="CS46" i="1"/>
  <c r="CU46" i="1"/>
  <c r="CW46" i="1"/>
  <c r="FR46" i="1"/>
  <c r="GL46" i="1"/>
  <c r="GO46" i="1"/>
  <c r="GP46" i="1"/>
  <c r="GV46" i="1"/>
  <c r="C47" i="1"/>
  <c r="D47" i="1"/>
  <c r="I47" i="1"/>
  <c r="Q47" i="1"/>
  <c r="R47" i="1"/>
  <c r="GK47" i="1" s="1"/>
  <c r="AB47" i="1"/>
  <c r="AC47" i="1"/>
  <c r="AE47" i="1"/>
  <c r="AD47" i="1" s="1"/>
  <c r="CR47" i="1" s="1"/>
  <c r="AF47" i="1"/>
  <c r="CT47" i="1" s="1"/>
  <c r="S47" i="1" s="1"/>
  <c r="AG47" i="1"/>
  <c r="AH47" i="1"/>
  <c r="AI47" i="1"/>
  <c r="CW47" i="1" s="1"/>
  <c r="V47" i="1" s="1"/>
  <c r="AJ47" i="1"/>
  <c r="CX47" i="1" s="1"/>
  <c r="W47" i="1" s="1"/>
  <c r="CQ47" i="1"/>
  <c r="P47" i="1" s="1"/>
  <c r="CS47" i="1"/>
  <c r="CU47" i="1"/>
  <c r="T47" i="1" s="1"/>
  <c r="CV47" i="1"/>
  <c r="U47" i="1" s="1"/>
  <c r="FR47" i="1"/>
  <c r="GL47" i="1"/>
  <c r="GO47" i="1"/>
  <c r="GP47" i="1"/>
  <c r="GV47" i="1"/>
  <c r="GX47" i="1"/>
  <c r="AC48" i="1"/>
  <c r="AE48" i="1"/>
  <c r="AF48" i="1"/>
  <c r="AG48" i="1"/>
  <c r="AH48" i="1"/>
  <c r="CV48" i="1" s="1"/>
  <c r="AI48" i="1"/>
  <c r="CW48" i="1" s="1"/>
  <c r="AJ48" i="1"/>
  <c r="CQ48" i="1"/>
  <c r="CT48" i="1"/>
  <c r="CU48" i="1"/>
  <c r="CX48" i="1"/>
  <c r="FR48" i="1"/>
  <c r="GL48" i="1"/>
  <c r="GO48" i="1"/>
  <c r="GP48" i="1"/>
  <c r="GV48" i="1"/>
  <c r="AC49" i="1"/>
  <c r="AD49" i="1"/>
  <c r="CR49" i="1" s="1"/>
  <c r="AE49" i="1"/>
  <c r="AF49" i="1"/>
  <c r="AG49" i="1"/>
  <c r="AH49" i="1"/>
  <c r="CV49" i="1" s="1"/>
  <c r="AI49" i="1"/>
  <c r="AJ49" i="1"/>
  <c r="CQ49" i="1"/>
  <c r="CS49" i="1"/>
  <c r="CT49" i="1"/>
  <c r="CU49" i="1"/>
  <c r="CW49" i="1"/>
  <c r="CX49" i="1"/>
  <c r="FR49" i="1"/>
  <c r="GL49" i="1"/>
  <c r="GO49" i="1"/>
  <c r="GP49" i="1"/>
  <c r="GV49" i="1"/>
  <c r="AC50" i="1"/>
  <c r="CQ50" i="1" s="1"/>
  <c r="AE50" i="1"/>
  <c r="AD50" i="1" s="1"/>
  <c r="CR50" i="1" s="1"/>
  <c r="AF50" i="1"/>
  <c r="AG50" i="1"/>
  <c r="CU50" i="1" s="1"/>
  <c r="AH50" i="1"/>
  <c r="AI50" i="1"/>
  <c r="AJ50" i="1"/>
  <c r="CX50" i="1" s="1"/>
  <c r="CS50" i="1"/>
  <c r="CT50" i="1"/>
  <c r="CV50" i="1"/>
  <c r="CW50" i="1"/>
  <c r="FR50" i="1"/>
  <c r="GL50" i="1"/>
  <c r="GO50" i="1"/>
  <c r="GP50" i="1"/>
  <c r="GV50" i="1"/>
  <c r="I51" i="1"/>
  <c r="U51" i="1" s="1"/>
  <c r="V51" i="1"/>
  <c r="AC51" i="1"/>
  <c r="AE51" i="1"/>
  <c r="AD51" i="1" s="1"/>
  <c r="AF51" i="1"/>
  <c r="CT51" i="1" s="1"/>
  <c r="S51" i="1" s="1"/>
  <c r="AG51" i="1"/>
  <c r="AH51" i="1"/>
  <c r="AI51" i="1"/>
  <c r="CW51" i="1" s="1"/>
  <c r="AJ51" i="1"/>
  <c r="CX51" i="1" s="1"/>
  <c r="W51" i="1" s="1"/>
  <c r="CQ51" i="1"/>
  <c r="CU51" i="1"/>
  <c r="T51" i="1" s="1"/>
  <c r="CV51" i="1"/>
  <c r="FR51" i="1"/>
  <c r="GL51" i="1"/>
  <c r="GO51" i="1"/>
  <c r="GP51" i="1"/>
  <c r="GV51" i="1"/>
  <c r="GX51" i="1"/>
  <c r="AC52" i="1"/>
  <c r="AD52" i="1"/>
  <c r="AE52" i="1"/>
  <c r="CS52" i="1" s="1"/>
  <c r="AF52" i="1"/>
  <c r="AG52" i="1"/>
  <c r="AH52" i="1"/>
  <c r="CV52" i="1" s="1"/>
  <c r="AI52" i="1"/>
  <c r="CW52" i="1" s="1"/>
  <c r="AJ52" i="1"/>
  <c r="CQ52" i="1"/>
  <c r="CR52" i="1"/>
  <c r="CT52" i="1"/>
  <c r="CU52" i="1"/>
  <c r="CX52" i="1"/>
  <c r="FR52" i="1"/>
  <c r="GL52" i="1"/>
  <c r="GO52" i="1"/>
  <c r="GP52" i="1"/>
  <c r="GV52" i="1"/>
  <c r="I53" i="1"/>
  <c r="V53" i="1"/>
  <c r="AC53" i="1"/>
  <c r="CQ53" i="1" s="1"/>
  <c r="P53" i="1" s="1"/>
  <c r="AD53" i="1"/>
  <c r="CR53" i="1" s="1"/>
  <c r="AE53" i="1"/>
  <c r="AF53" i="1"/>
  <c r="CT53" i="1" s="1"/>
  <c r="S53" i="1" s="1"/>
  <c r="AG53" i="1"/>
  <c r="AH53" i="1"/>
  <c r="CV53" i="1" s="1"/>
  <c r="AI53" i="1"/>
  <c r="AJ53" i="1"/>
  <c r="CX53" i="1" s="1"/>
  <c r="W53" i="1" s="1"/>
  <c r="CS53" i="1"/>
  <c r="R53" i="1" s="1"/>
  <c r="GK53" i="1" s="1"/>
  <c r="CU53" i="1"/>
  <c r="T53" i="1" s="1"/>
  <c r="CW53" i="1"/>
  <c r="FR53" i="1"/>
  <c r="GL53" i="1"/>
  <c r="GO53" i="1"/>
  <c r="GP53" i="1"/>
  <c r="GV53" i="1"/>
  <c r="GX53" i="1"/>
  <c r="C54" i="1"/>
  <c r="D54" i="1"/>
  <c r="I54" i="1"/>
  <c r="U54" i="1"/>
  <c r="AC54" i="1"/>
  <c r="AE54" i="1"/>
  <c r="CS54" i="1" s="1"/>
  <c r="R54" i="1" s="1"/>
  <c r="AF54" i="1"/>
  <c r="AG54" i="1"/>
  <c r="AH54" i="1"/>
  <c r="AI54" i="1"/>
  <c r="CW54" i="1" s="1"/>
  <c r="V54" i="1" s="1"/>
  <c r="AJ54" i="1"/>
  <c r="CT54" i="1"/>
  <c r="S54" i="1" s="1"/>
  <c r="CU54" i="1"/>
  <c r="T54" i="1" s="1"/>
  <c r="CV54" i="1"/>
  <c r="CX54" i="1"/>
  <c r="W54" i="1" s="1"/>
  <c r="CY54" i="1"/>
  <c r="X54" i="1" s="1"/>
  <c r="CZ54" i="1"/>
  <c r="Y54" i="1" s="1"/>
  <c r="FR54" i="1"/>
  <c r="GK54" i="1"/>
  <c r="GL54" i="1"/>
  <c r="GO54" i="1"/>
  <c r="GP54" i="1"/>
  <c r="GV54" i="1"/>
  <c r="GX54" i="1" s="1"/>
  <c r="C55" i="1"/>
  <c r="D55" i="1"/>
  <c r="I55" i="1"/>
  <c r="U55" i="1"/>
  <c r="AC55" i="1"/>
  <c r="AE55" i="1"/>
  <c r="AD55" i="1" s="1"/>
  <c r="AF55" i="1"/>
  <c r="CT55" i="1" s="1"/>
  <c r="S55" i="1" s="1"/>
  <c r="AG55" i="1"/>
  <c r="AH55" i="1"/>
  <c r="AI55" i="1"/>
  <c r="CW55" i="1" s="1"/>
  <c r="V55" i="1" s="1"/>
  <c r="AJ55" i="1"/>
  <c r="CX55" i="1" s="1"/>
  <c r="W55" i="1" s="1"/>
  <c r="CQ55" i="1"/>
  <c r="P55" i="1" s="1"/>
  <c r="CS55" i="1"/>
  <c r="R55" i="1" s="1"/>
  <c r="GK55" i="1" s="1"/>
  <c r="CU55" i="1"/>
  <c r="T55" i="1" s="1"/>
  <c r="CV55" i="1"/>
  <c r="FR55" i="1"/>
  <c r="GL55" i="1"/>
  <c r="GO55" i="1"/>
  <c r="GP55" i="1"/>
  <c r="GV55" i="1"/>
  <c r="GX55" i="1"/>
  <c r="I56" i="1"/>
  <c r="S56" i="1"/>
  <c r="AC56" i="1"/>
  <c r="AD56" i="1"/>
  <c r="AE56" i="1"/>
  <c r="CS56" i="1" s="1"/>
  <c r="R56" i="1" s="1"/>
  <c r="AF56" i="1"/>
  <c r="AG56" i="1"/>
  <c r="AH56" i="1"/>
  <c r="CV56" i="1" s="1"/>
  <c r="U56" i="1" s="1"/>
  <c r="AI56" i="1"/>
  <c r="CW56" i="1" s="1"/>
  <c r="V56" i="1" s="1"/>
  <c r="AJ56" i="1"/>
  <c r="CQ56" i="1"/>
  <c r="P56" i="1" s="1"/>
  <c r="CR56" i="1"/>
  <c r="Q56" i="1" s="1"/>
  <c r="CT56" i="1"/>
  <c r="CU56" i="1"/>
  <c r="T56" i="1" s="1"/>
  <c r="CX56" i="1"/>
  <c r="W56" i="1" s="1"/>
  <c r="FR56" i="1"/>
  <c r="GK56" i="1"/>
  <c r="GL56" i="1"/>
  <c r="GO56" i="1"/>
  <c r="GP56" i="1"/>
  <c r="GV56" i="1"/>
  <c r="GX56" i="1" s="1"/>
  <c r="I57" i="1"/>
  <c r="V57" i="1"/>
  <c r="AC57" i="1"/>
  <c r="CQ57" i="1" s="1"/>
  <c r="P57" i="1" s="1"/>
  <c r="AD57" i="1"/>
  <c r="CR57" i="1" s="1"/>
  <c r="AE57" i="1"/>
  <c r="AF57" i="1"/>
  <c r="CT57" i="1" s="1"/>
  <c r="S57" i="1" s="1"/>
  <c r="AG57" i="1"/>
  <c r="AH57" i="1"/>
  <c r="CV57" i="1" s="1"/>
  <c r="AI57" i="1"/>
  <c r="AJ57" i="1"/>
  <c r="CX57" i="1" s="1"/>
  <c r="W57" i="1" s="1"/>
  <c r="CS57" i="1"/>
  <c r="R57" i="1" s="1"/>
  <c r="GK57" i="1" s="1"/>
  <c r="CU57" i="1"/>
  <c r="T57" i="1" s="1"/>
  <c r="CW57" i="1"/>
  <c r="FR57" i="1"/>
  <c r="GL57" i="1"/>
  <c r="GO57" i="1"/>
  <c r="GP57" i="1"/>
  <c r="GV57" i="1"/>
  <c r="GX57" i="1"/>
  <c r="I58" i="1"/>
  <c r="S58" i="1"/>
  <c r="AC58" i="1"/>
  <c r="CQ58" i="1" s="1"/>
  <c r="AE58" i="1"/>
  <c r="AF58" i="1"/>
  <c r="AG58" i="1"/>
  <c r="CU58" i="1" s="1"/>
  <c r="AH58" i="1"/>
  <c r="AI58" i="1"/>
  <c r="CW58" i="1" s="1"/>
  <c r="V58" i="1" s="1"/>
  <c r="AJ58" i="1"/>
  <c r="CT58" i="1"/>
  <c r="CV58" i="1"/>
  <c r="U58" i="1" s="1"/>
  <c r="CX58" i="1"/>
  <c r="W58" i="1" s="1"/>
  <c r="FR58" i="1"/>
  <c r="GL58" i="1"/>
  <c r="GO58" i="1"/>
  <c r="GP58" i="1"/>
  <c r="GV58" i="1"/>
  <c r="GX58" i="1" s="1"/>
  <c r="I59" i="1"/>
  <c r="U59" i="1"/>
  <c r="AC59" i="1"/>
  <c r="AE59" i="1"/>
  <c r="AD59" i="1" s="1"/>
  <c r="AF59" i="1"/>
  <c r="CT59" i="1" s="1"/>
  <c r="S59" i="1" s="1"/>
  <c r="AG59" i="1"/>
  <c r="AH59" i="1"/>
  <c r="AI59" i="1"/>
  <c r="CW59" i="1" s="1"/>
  <c r="V59" i="1" s="1"/>
  <c r="AJ59" i="1"/>
  <c r="CX59" i="1" s="1"/>
  <c r="W59" i="1" s="1"/>
  <c r="CQ59" i="1"/>
  <c r="P59" i="1" s="1"/>
  <c r="CS59" i="1"/>
  <c r="R59" i="1" s="1"/>
  <c r="GK59" i="1" s="1"/>
  <c r="CU59" i="1"/>
  <c r="T59" i="1" s="1"/>
  <c r="CV59" i="1"/>
  <c r="FR59" i="1"/>
  <c r="GL59" i="1"/>
  <c r="GO59" i="1"/>
  <c r="GP59" i="1"/>
  <c r="GV59" i="1"/>
  <c r="GX59" i="1"/>
  <c r="C60" i="1"/>
  <c r="D60" i="1"/>
  <c r="I60" i="1"/>
  <c r="S60" i="1"/>
  <c r="CY60" i="1" s="1"/>
  <c r="X60" i="1" s="1"/>
  <c r="U60" i="1"/>
  <c r="AC60" i="1"/>
  <c r="AE60" i="1"/>
  <c r="AD60" i="1" s="1"/>
  <c r="AF60" i="1"/>
  <c r="AG60" i="1"/>
  <c r="CU60" i="1" s="1"/>
  <c r="T60" i="1" s="1"/>
  <c r="AH60" i="1"/>
  <c r="AI60" i="1"/>
  <c r="AJ60" i="1"/>
  <c r="CX60" i="1" s="1"/>
  <c r="W60" i="1" s="1"/>
  <c r="CR60" i="1"/>
  <c r="Q60" i="1" s="1"/>
  <c r="CS60" i="1"/>
  <c r="R60" i="1" s="1"/>
  <c r="CT60" i="1"/>
  <c r="CV60" i="1"/>
  <c r="CW60" i="1"/>
  <c r="V60" i="1" s="1"/>
  <c r="FR60" i="1"/>
  <c r="GK60" i="1"/>
  <c r="GL60" i="1"/>
  <c r="GO60" i="1"/>
  <c r="GP60" i="1"/>
  <c r="GV60" i="1"/>
  <c r="GX60" i="1"/>
  <c r="C61" i="1"/>
  <c r="D61" i="1"/>
  <c r="I61" i="1"/>
  <c r="P61" i="1"/>
  <c r="V61" i="1"/>
  <c r="AC61" i="1"/>
  <c r="CQ61" i="1" s="1"/>
  <c r="AD61" i="1"/>
  <c r="CR61" i="1" s="1"/>
  <c r="AE61" i="1"/>
  <c r="AF61" i="1"/>
  <c r="CT61" i="1" s="1"/>
  <c r="S61" i="1" s="1"/>
  <c r="AG61" i="1"/>
  <c r="AH61" i="1"/>
  <c r="CV61" i="1" s="1"/>
  <c r="AI61" i="1"/>
  <c r="AJ61" i="1"/>
  <c r="CX61" i="1" s="1"/>
  <c r="W61" i="1" s="1"/>
  <c r="CS61" i="1"/>
  <c r="R61" i="1" s="1"/>
  <c r="CU61" i="1"/>
  <c r="T61" i="1" s="1"/>
  <c r="CW61" i="1"/>
  <c r="FR61" i="1"/>
  <c r="GK61" i="1"/>
  <c r="GL61" i="1"/>
  <c r="GO61" i="1"/>
  <c r="GP61" i="1"/>
  <c r="GV61" i="1"/>
  <c r="GX61" i="1"/>
  <c r="I62" i="1"/>
  <c r="AC62" i="1"/>
  <c r="AE62" i="1"/>
  <c r="AF62" i="1"/>
  <c r="AG62" i="1"/>
  <c r="AH62" i="1"/>
  <c r="AI62" i="1"/>
  <c r="CW62" i="1" s="1"/>
  <c r="V62" i="1" s="1"/>
  <c r="AJ62" i="1"/>
  <c r="CQ62" i="1"/>
  <c r="P62" i="1" s="1"/>
  <c r="CT62" i="1"/>
  <c r="S62" i="1" s="1"/>
  <c r="CU62" i="1"/>
  <c r="T62" i="1" s="1"/>
  <c r="CV62" i="1"/>
  <c r="U62" i="1" s="1"/>
  <c r="CX62" i="1"/>
  <c r="W62" i="1" s="1"/>
  <c r="FR62" i="1"/>
  <c r="GL62" i="1"/>
  <c r="GO62" i="1"/>
  <c r="GP62" i="1"/>
  <c r="GV62" i="1"/>
  <c r="GX62" i="1" s="1"/>
  <c r="I63" i="1"/>
  <c r="AC63" i="1"/>
  <c r="AB63" i="1" s="1"/>
  <c r="AD63" i="1"/>
  <c r="CR63" i="1" s="1"/>
  <c r="Q63" i="1" s="1"/>
  <c r="AE63" i="1"/>
  <c r="AF63" i="1"/>
  <c r="AG63" i="1"/>
  <c r="AH63" i="1"/>
  <c r="CV63" i="1" s="1"/>
  <c r="U63" i="1" s="1"/>
  <c r="AI63" i="1"/>
  <c r="AJ63" i="1"/>
  <c r="CQ63" i="1"/>
  <c r="P63" i="1" s="1"/>
  <c r="CP63" i="1" s="1"/>
  <c r="O63" i="1" s="1"/>
  <c r="CS63" i="1"/>
  <c r="R63" i="1" s="1"/>
  <c r="GK63" i="1" s="1"/>
  <c r="CT63" i="1"/>
  <c r="S63" i="1" s="1"/>
  <c r="CU63" i="1"/>
  <c r="T63" i="1" s="1"/>
  <c r="CW63" i="1"/>
  <c r="V63" i="1" s="1"/>
  <c r="CX63" i="1"/>
  <c r="W63" i="1" s="1"/>
  <c r="FR63" i="1"/>
  <c r="GL63" i="1"/>
  <c r="GO63" i="1"/>
  <c r="GP63" i="1"/>
  <c r="GV63" i="1"/>
  <c r="GX63" i="1"/>
  <c r="C64" i="1"/>
  <c r="D64" i="1"/>
  <c r="I64" i="1"/>
  <c r="U64" i="1"/>
  <c r="AC64" i="1"/>
  <c r="AE64" i="1"/>
  <c r="AF64" i="1"/>
  <c r="AG64" i="1"/>
  <c r="AH64" i="1"/>
  <c r="AI64" i="1"/>
  <c r="CW64" i="1" s="1"/>
  <c r="V64" i="1" s="1"/>
  <c r="AJ64" i="1"/>
  <c r="CQ64" i="1"/>
  <c r="P64" i="1" s="1"/>
  <c r="CT64" i="1"/>
  <c r="S64" i="1" s="1"/>
  <c r="CU64" i="1"/>
  <c r="T64" i="1" s="1"/>
  <c r="CV64" i="1"/>
  <c r="CX64" i="1"/>
  <c r="W64" i="1" s="1"/>
  <c r="FR64" i="1"/>
  <c r="GL64" i="1"/>
  <c r="GO64" i="1"/>
  <c r="GP64" i="1"/>
  <c r="GV64" i="1"/>
  <c r="GX64" i="1" s="1"/>
  <c r="C65" i="1"/>
  <c r="D65" i="1"/>
  <c r="I65" i="1"/>
  <c r="AC65" i="1"/>
  <c r="AE65" i="1"/>
  <c r="AD65" i="1" s="1"/>
  <c r="CR65" i="1" s="1"/>
  <c r="AF65" i="1"/>
  <c r="CT65" i="1" s="1"/>
  <c r="S65" i="1" s="1"/>
  <c r="AG65" i="1"/>
  <c r="AH65" i="1"/>
  <c r="AI65" i="1"/>
  <c r="AJ65" i="1"/>
  <c r="CX65" i="1" s="1"/>
  <c r="W65" i="1" s="1"/>
  <c r="CQ65" i="1"/>
  <c r="P65" i="1" s="1"/>
  <c r="CS65" i="1"/>
  <c r="R65" i="1" s="1"/>
  <c r="GK65" i="1" s="1"/>
  <c r="CU65" i="1"/>
  <c r="CV65" i="1"/>
  <c r="U65" i="1" s="1"/>
  <c r="CW65" i="1"/>
  <c r="V65" i="1" s="1"/>
  <c r="FR65" i="1"/>
  <c r="GL65" i="1"/>
  <c r="GO65" i="1"/>
  <c r="GP65" i="1"/>
  <c r="GV65" i="1"/>
  <c r="GX65" i="1"/>
  <c r="C66" i="1"/>
  <c r="D66" i="1"/>
  <c r="I66" i="1"/>
  <c r="I70" i="1" s="1"/>
  <c r="W66" i="1"/>
  <c r="AC66" i="1"/>
  <c r="AE66" i="1"/>
  <c r="AD66" i="1" s="1"/>
  <c r="CR66" i="1" s="1"/>
  <c r="Q66" i="1" s="1"/>
  <c r="AF66" i="1"/>
  <c r="AG66" i="1"/>
  <c r="CU66" i="1" s="1"/>
  <c r="T66" i="1" s="1"/>
  <c r="AH66" i="1"/>
  <c r="AI66" i="1"/>
  <c r="AJ66" i="1"/>
  <c r="CS66" i="1"/>
  <c r="R66" i="1" s="1"/>
  <c r="CT66" i="1"/>
  <c r="S66" i="1" s="1"/>
  <c r="CV66" i="1"/>
  <c r="U66" i="1" s="1"/>
  <c r="CW66" i="1"/>
  <c r="V66" i="1" s="1"/>
  <c r="CX66" i="1"/>
  <c r="FR66" i="1"/>
  <c r="GK66" i="1"/>
  <c r="GL66" i="1"/>
  <c r="GO66" i="1"/>
  <c r="GP66" i="1"/>
  <c r="GV66" i="1"/>
  <c r="GX66" i="1"/>
  <c r="C67" i="1"/>
  <c r="D67" i="1"/>
  <c r="I67" i="1"/>
  <c r="AC67" i="1"/>
  <c r="AB67" i="1" s="1"/>
  <c r="AD67" i="1"/>
  <c r="CR67" i="1" s="1"/>
  <c r="Q67" i="1" s="1"/>
  <c r="AE67" i="1"/>
  <c r="AF67" i="1"/>
  <c r="AG67" i="1"/>
  <c r="AH67" i="1"/>
  <c r="CV67" i="1" s="1"/>
  <c r="U67" i="1" s="1"/>
  <c r="AI67" i="1"/>
  <c r="AJ67" i="1"/>
  <c r="CQ67" i="1"/>
  <c r="P67" i="1" s="1"/>
  <c r="CP67" i="1" s="1"/>
  <c r="O67" i="1" s="1"/>
  <c r="CS67" i="1"/>
  <c r="R67" i="1" s="1"/>
  <c r="GK67" i="1" s="1"/>
  <c r="CT67" i="1"/>
  <c r="S67" i="1" s="1"/>
  <c r="CU67" i="1"/>
  <c r="T67" i="1" s="1"/>
  <c r="CW67" i="1"/>
  <c r="V67" i="1" s="1"/>
  <c r="CX67" i="1"/>
  <c r="W67" i="1" s="1"/>
  <c r="FR67" i="1"/>
  <c r="GL67" i="1"/>
  <c r="GO67" i="1"/>
  <c r="GP67" i="1"/>
  <c r="GV67" i="1"/>
  <c r="GX67" i="1"/>
  <c r="I68" i="1"/>
  <c r="S68" i="1"/>
  <c r="W68" i="1"/>
  <c r="AC68" i="1"/>
  <c r="AE68" i="1"/>
  <c r="AD68" i="1" s="1"/>
  <c r="CR68" i="1" s="1"/>
  <c r="Q68" i="1" s="1"/>
  <c r="AF68" i="1"/>
  <c r="AG68" i="1"/>
  <c r="CU68" i="1" s="1"/>
  <c r="T68" i="1" s="1"/>
  <c r="AH68" i="1"/>
  <c r="AI68" i="1"/>
  <c r="AJ68" i="1"/>
  <c r="CS68" i="1"/>
  <c r="R68" i="1" s="1"/>
  <c r="CT68" i="1"/>
  <c r="CV68" i="1"/>
  <c r="U68" i="1" s="1"/>
  <c r="CW68" i="1"/>
  <c r="V68" i="1" s="1"/>
  <c r="CX68" i="1"/>
  <c r="FR68" i="1"/>
  <c r="GK68" i="1"/>
  <c r="GL68" i="1"/>
  <c r="GO68" i="1"/>
  <c r="GP68" i="1"/>
  <c r="GV68" i="1"/>
  <c r="GX68" i="1"/>
  <c r="I69" i="1"/>
  <c r="V69" i="1"/>
  <c r="AC69" i="1"/>
  <c r="AE69" i="1"/>
  <c r="AD69" i="1" s="1"/>
  <c r="CR69" i="1" s="1"/>
  <c r="AF69" i="1"/>
  <c r="CT69" i="1" s="1"/>
  <c r="S69" i="1" s="1"/>
  <c r="AG69" i="1"/>
  <c r="AH69" i="1"/>
  <c r="AI69" i="1"/>
  <c r="AJ69" i="1"/>
  <c r="CX69" i="1" s="1"/>
  <c r="W69" i="1" s="1"/>
  <c r="CQ69" i="1"/>
  <c r="P69" i="1" s="1"/>
  <c r="CS69" i="1"/>
  <c r="R69" i="1" s="1"/>
  <c r="GK69" i="1" s="1"/>
  <c r="CU69" i="1"/>
  <c r="CV69" i="1"/>
  <c r="U69" i="1" s="1"/>
  <c r="CW69" i="1"/>
  <c r="FR69" i="1"/>
  <c r="GL69" i="1"/>
  <c r="GO69" i="1"/>
  <c r="GP69" i="1"/>
  <c r="GV69" i="1"/>
  <c r="GX69" i="1"/>
  <c r="U70" i="1"/>
  <c r="AC70" i="1"/>
  <c r="AE70" i="1"/>
  <c r="AF70" i="1"/>
  <c r="AG70" i="1"/>
  <c r="AH70" i="1"/>
  <c r="AI70" i="1"/>
  <c r="CW70" i="1" s="1"/>
  <c r="V70" i="1" s="1"/>
  <c r="AJ70" i="1"/>
  <c r="CQ70" i="1"/>
  <c r="P70" i="1" s="1"/>
  <c r="CT70" i="1"/>
  <c r="S70" i="1" s="1"/>
  <c r="CU70" i="1"/>
  <c r="T70" i="1" s="1"/>
  <c r="CV70" i="1"/>
  <c r="CX70" i="1"/>
  <c r="W70" i="1" s="1"/>
  <c r="FR70" i="1"/>
  <c r="GL70" i="1"/>
  <c r="GO70" i="1"/>
  <c r="GP70" i="1"/>
  <c r="GV70" i="1"/>
  <c r="GX70" i="1" s="1"/>
  <c r="I71" i="1"/>
  <c r="T71" i="1"/>
  <c r="AC71" i="1"/>
  <c r="AB71" i="1" s="1"/>
  <c r="AD71" i="1"/>
  <c r="CR71" i="1" s="1"/>
  <c r="Q71" i="1" s="1"/>
  <c r="AE71" i="1"/>
  <c r="AF71" i="1"/>
  <c r="AG71" i="1"/>
  <c r="AH71" i="1"/>
  <c r="CV71" i="1" s="1"/>
  <c r="U71" i="1" s="1"/>
  <c r="AI71" i="1"/>
  <c r="AJ71" i="1"/>
  <c r="CQ71" i="1"/>
  <c r="P71" i="1" s="1"/>
  <c r="CP71" i="1" s="1"/>
  <c r="O71" i="1" s="1"/>
  <c r="CS71" i="1"/>
  <c r="R71" i="1" s="1"/>
  <c r="GK71" i="1" s="1"/>
  <c r="CT71" i="1"/>
  <c r="S71" i="1" s="1"/>
  <c r="CU71" i="1"/>
  <c r="CW71" i="1"/>
  <c r="V71" i="1" s="1"/>
  <c r="CX71" i="1"/>
  <c r="W71" i="1" s="1"/>
  <c r="FR71" i="1"/>
  <c r="GL71" i="1"/>
  <c r="GO71" i="1"/>
  <c r="GP71" i="1"/>
  <c r="GV71" i="1"/>
  <c r="GX71" i="1"/>
  <c r="I72" i="1"/>
  <c r="W72" i="1"/>
  <c r="AC72" i="1"/>
  <c r="AE72" i="1"/>
  <c r="AD72" i="1" s="1"/>
  <c r="CR72" i="1" s="1"/>
  <c r="Q72" i="1" s="1"/>
  <c r="AF72" i="1"/>
  <c r="AG72" i="1"/>
  <c r="CU72" i="1" s="1"/>
  <c r="T72" i="1" s="1"/>
  <c r="AH72" i="1"/>
  <c r="AI72" i="1"/>
  <c r="AJ72" i="1"/>
  <c r="CS72" i="1"/>
  <c r="R72" i="1" s="1"/>
  <c r="GK72" i="1" s="1"/>
  <c r="CT72" i="1"/>
  <c r="S72" i="1" s="1"/>
  <c r="CV72" i="1"/>
  <c r="U72" i="1" s="1"/>
  <c r="CW72" i="1"/>
  <c r="V72" i="1" s="1"/>
  <c r="CX72" i="1"/>
  <c r="FR72" i="1"/>
  <c r="GL72" i="1"/>
  <c r="GO72" i="1"/>
  <c r="GP72" i="1"/>
  <c r="GV72" i="1"/>
  <c r="GX72" i="1"/>
  <c r="I73" i="1"/>
  <c r="GX73" i="1" s="1"/>
  <c r="AB73" i="1"/>
  <c r="AC73" i="1"/>
  <c r="AE73" i="1"/>
  <c r="AD73" i="1" s="1"/>
  <c r="CR73" i="1" s="1"/>
  <c r="AF73" i="1"/>
  <c r="CT73" i="1" s="1"/>
  <c r="AG73" i="1"/>
  <c r="AH73" i="1"/>
  <c r="AI73" i="1"/>
  <c r="AJ73" i="1"/>
  <c r="CX73" i="1" s="1"/>
  <c r="CQ73" i="1"/>
  <c r="P73" i="1" s="1"/>
  <c r="CS73" i="1"/>
  <c r="R73" i="1" s="1"/>
  <c r="GK73" i="1" s="1"/>
  <c r="CU73" i="1"/>
  <c r="CV73" i="1"/>
  <c r="CW73" i="1"/>
  <c r="V73" i="1" s="1"/>
  <c r="FR73" i="1"/>
  <c r="GL73" i="1"/>
  <c r="GO73" i="1"/>
  <c r="GP73" i="1"/>
  <c r="GV73" i="1"/>
  <c r="AC74" i="1"/>
  <c r="AE74" i="1"/>
  <c r="AF74" i="1"/>
  <c r="AG74" i="1"/>
  <c r="AH74" i="1"/>
  <c r="AI74" i="1"/>
  <c r="CW74" i="1" s="1"/>
  <c r="AJ74" i="1"/>
  <c r="CQ74" i="1"/>
  <c r="CT74" i="1"/>
  <c r="CU74" i="1"/>
  <c r="CV74" i="1"/>
  <c r="CX74" i="1"/>
  <c r="FR74" i="1"/>
  <c r="GL74" i="1"/>
  <c r="GO74" i="1"/>
  <c r="GP74" i="1"/>
  <c r="GV74" i="1"/>
  <c r="I75" i="1"/>
  <c r="P75" i="1"/>
  <c r="T75" i="1"/>
  <c r="AC75" i="1"/>
  <c r="AD75" i="1"/>
  <c r="CR75" i="1" s="1"/>
  <c r="Q75" i="1" s="1"/>
  <c r="AE75" i="1"/>
  <c r="AF75" i="1"/>
  <c r="AG75" i="1"/>
  <c r="AH75" i="1"/>
  <c r="CV75" i="1" s="1"/>
  <c r="U75" i="1" s="1"/>
  <c r="AI75" i="1"/>
  <c r="AJ75" i="1"/>
  <c r="CQ75" i="1"/>
  <c r="CS75" i="1"/>
  <c r="R75" i="1" s="1"/>
  <c r="GK75" i="1" s="1"/>
  <c r="CT75" i="1"/>
  <c r="S75" i="1" s="1"/>
  <c r="CU75" i="1"/>
  <c r="CW75" i="1"/>
  <c r="V75" i="1" s="1"/>
  <c r="CX75" i="1"/>
  <c r="W75" i="1" s="1"/>
  <c r="FR75" i="1"/>
  <c r="GL75" i="1"/>
  <c r="GO75" i="1"/>
  <c r="GP75" i="1"/>
  <c r="GV75" i="1"/>
  <c r="GX75" i="1"/>
  <c r="I76" i="1"/>
  <c r="AC76" i="1"/>
  <c r="AE76" i="1"/>
  <c r="AD76" i="1" s="1"/>
  <c r="CR76" i="1" s="1"/>
  <c r="Q76" i="1" s="1"/>
  <c r="AF76" i="1"/>
  <c r="AG76" i="1"/>
  <c r="CU76" i="1" s="1"/>
  <c r="T76" i="1" s="1"/>
  <c r="AH76" i="1"/>
  <c r="AI76" i="1"/>
  <c r="AJ76" i="1"/>
  <c r="CS76" i="1"/>
  <c r="R76" i="1" s="1"/>
  <c r="GK76" i="1" s="1"/>
  <c r="CT76" i="1"/>
  <c r="S76" i="1" s="1"/>
  <c r="CV76" i="1"/>
  <c r="U76" i="1" s="1"/>
  <c r="CW76" i="1"/>
  <c r="V76" i="1" s="1"/>
  <c r="CX76" i="1"/>
  <c r="W76" i="1" s="1"/>
  <c r="FR76" i="1"/>
  <c r="GL76" i="1"/>
  <c r="GO76" i="1"/>
  <c r="GP76" i="1"/>
  <c r="GV76" i="1"/>
  <c r="GX76" i="1"/>
  <c r="I77" i="1"/>
  <c r="V77" i="1" s="1"/>
  <c r="AC77" i="1"/>
  <c r="AE77" i="1"/>
  <c r="AD77" i="1" s="1"/>
  <c r="CR77" i="1" s="1"/>
  <c r="AF77" i="1"/>
  <c r="CT77" i="1" s="1"/>
  <c r="AG77" i="1"/>
  <c r="AH77" i="1"/>
  <c r="AI77" i="1"/>
  <c r="AJ77" i="1"/>
  <c r="CX77" i="1" s="1"/>
  <c r="CQ77" i="1"/>
  <c r="CS77" i="1"/>
  <c r="R77" i="1" s="1"/>
  <c r="GK77" i="1" s="1"/>
  <c r="CU77" i="1"/>
  <c r="CV77" i="1"/>
  <c r="CW77" i="1"/>
  <c r="FR77" i="1"/>
  <c r="GL77" i="1"/>
  <c r="GO77" i="1"/>
  <c r="GP77" i="1"/>
  <c r="GV77" i="1"/>
  <c r="AC78" i="1"/>
  <c r="AE78" i="1"/>
  <c r="AF78" i="1"/>
  <c r="AG78" i="1"/>
  <c r="AH78" i="1"/>
  <c r="AI78" i="1"/>
  <c r="CW78" i="1" s="1"/>
  <c r="AJ78" i="1"/>
  <c r="CQ78" i="1"/>
  <c r="CT78" i="1"/>
  <c r="CU78" i="1"/>
  <c r="CV78" i="1"/>
  <c r="CX78" i="1"/>
  <c r="FR78" i="1"/>
  <c r="GL78" i="1"/>
  <c r="GO78" i="1"/>
  <c r="GP78" i="1"/>
  <c r="GV78" i="1"/>
  <c r="I79" i="1"/>
  <c r="T79" i="1"/>
  <c r="AC79" i="1"/>
  <c r="AB79" i="1" s="1"/>
  <c r="AD79" i="1"/>
  <c r="CR79" i="1" s="1"/>
  <c r="Q79" i="1" s="1"/>
  <c r="AE79" i="1"/>
  <c r="AF79" i="1"/>
  <c r="AG79" i="1"/>
  <c r="AH79" i="1"/>
  <c r="CV79" i="1" s="1"/>
  <c r="U79" i="1" s="1"/>
  <c r="AI79" i="1"/>
  <c r="AJ79" i="1"/>
  <c r="CQ79" i="1"/>
  <c r="P79" i="1" s="1"/>
  <c r="CP79" i="1" s="1"/>
  <c r="O79" i="1" s="1"/>
  <c r="CS79" i="1"/>
  <c r="R79" i="1" s="1"/>
  <c r="GK79" i="1" s="1"/>
  <c r="CT79" i="1"/>
  <c r="S79" i="1" s="1"/>
  <c r="CZ79" i="1" s="1"/>
  <c r="Y79" i="1" s="1"/>
  <c r="CU79" i="1"/>
  <c r="CW79" i="1"/>
  <c r="V79" i="1" s="1"/>
  <c r="CX79" i="1"/>
  <c r="W79" i="1" s="1"/>
  <c r="CY79" i="1"/>
  <c r="X79" i="1" s="1"/>
  <c r="FR79" i="1"/>
  <c r="GL79" i="1"/>
  <c r="GO79" i="1"/>
  <c r="GP79" i="1"/>
  <c r="GV79" i="1"/>
  <c r="GX79" i="1"/>
  <c r="C80" i="1"/>
  <c r="D80" i="1"/>
  <c r="I80" i="1"/>
  <c r="AC80" i="1"/>
  <c r="AE80" i="1"/>
  <c r="AF80" i="1"/>
  <c r="AG80" i="1"/>
  <c r="AH80" i="1"/>
  <c r="AI80" i="1"/>
  <c r="CW80" i="1" s="1"/>
  <c r="V80" i="1" s="1"/>
  <c r="AJ80" i="1"/>
  <c r="CQ80" i="1"/>
  <c r="P80" i="1" s="1"/>
  <c r="CT80" i="1"/>
  <c r="S80" i="1" s="1"/>
  <c r="CU80" i="1"/>
  <c r="T80" i="1" s="1"/>
  <c r="CV80" i="1"/>
  <c r="U80" i="1" s="1"/>
  <c r="CX80" i="1"/>
  <c r="W80" i="1" s="1"/>
  <c r="FR80" i="1"/>
  <c r="GL80" i="1"/>
  <c r="GO80" i="1"/>
  <c r="GP80" i="1"/>
  <c r="GV80" i="1"/>
  <c r="GX80" i="1" s="1"/>
  <c r="C81" i="1"/>
  <c r="D81" i="1"/>
  <c r="I81" i="1"/>
  <c r="R81" i="1"/>
  <c r="GK81" i="1" s="1"/>
  <c r="V81" i="1"/>
  <c r="AC81" i="1"/>
  <c r="AE81" i="1"/>
  <c r="AD81" i="1" s="1"/>
  <c r="CR81" i="1" s="1"/>
  <c r="Q81" i="1" s="1"/>
  <c r="AF81" i="1"/>
  <c r="CT81" i="1" s="1"/>
  <c r="S81" i="1" s="1"/>
  <c r="AG81" i="1"/>
  <c r="AH81" i="1"/>
  <c r="AI81" i="1"/>
  <c r="AJ81" i="1"/>
  <c r="CX81" i="1" s="1"/>
  <c r="W81" i="1" s="1"/>
  <c r="CQ81" i="1"/>
  <c r="P81" i="1" s="1"/>
  <c r="CS81" i="1"/>
  <c r="CU81" i="1"/>
  <c r="T81" i="1" s="1"/>
  <c r="CV81" i="1"/>
  <c r="U81" i="1" s="1"/>
  <c r="CW81" i="1"/>
  <c r="FR81" i="1"/>
  <c r="GL81" i="1"/>
  <c r="GO81" i="1"/>
  <c r="GP81" i="1"/>
  <c r="GV81" i="1"/>
  <c r="GX81" i="1"/>
  <c r="I82" i="1"/>
  <c r="U82" i="1"/>
  <c r="AC82" i="1"/>
  <c r="AE82" i="1"/>
  <c r="AF82" i="1"/>
  <c r="AG82" i="1"/>
  <c r="AH82" i="1"/>
  <c r="AI82" i="1"/>
  <c r="CW82" i="1" s="1"/>
  <c r="V82" i="1" s="1"/>
  <c r="AJ82" i="1"/>
  <c r="CQ82" i="1"/>
  <c r="P82" i="1" s="1"/>
  <c r="CT82" i="1"/>
  <c r="S82" i="1" s="1"/>
  <c r="CU82" i="1"/>
  <c r="T82" i="1" s="1"/>
  <c r="CV82" i="1"/>
  <c r="CX82" i="1"/>
  <c r="W82" i="1" s="1"/>
  <c r="FR82" i="1"/>
  <c r="GL82" i="1"/>
  <c r="GO82" i="1"/>
  <c r="GP82" i="1"/>
  <c r="GV82" i="1"/>
  <c r="GX82" i="1" s="1"/>
  <c r="AC83" i="1"/>
  <c r="AB83" i="1" s="1"/>
  <c r="AD83" i="1"/>
  <c r="CR83" i="1" s="1"/>
  <c r="AE83" i="1"/>
  <c r="AF83" i="1"/>
  <c r="AG83" i="1"/>
  <c r="AH83" i="1"/>
  <c r="CV83" i="1" s="1"/>
  <c r="AI83" i="1"/>
  <c r="AJ83" i="1"/>
  <c r="CQ83" i="1"/>
  <c r="CS83" i="1"/>
  <c r="CT83" i="1"/>
  <c r="CU83" i="1"/>
  <c r="CW83" i="1"/>
  <c r="CX83" i="1"/>
  <c r="FR83" i="1"/>
  <c r="GL83" i="1"/>
  <c r="GO83" i="1"/>
  <c r="GP83" i="1"/>
  <c r="GV83" i="1"/>
  <c r="I84" i="1"/>
  <c r="W84" i="1"/>
  <c r="AC84" i="1"/>
  <c r="AE84" i="1"/>
  <c r="AD84" i="1" s="1"/>
  <c r="CR84" i="1" s="1"/>
  <c r="Q84" i="1" s="1"/>
  <c r="AF84" i="1"/>
  <c r="AG84" i="1"/>
  <c r="CU84" i="1" s="1"/>
  <c r="T84" i="1" s="1"/>
  <c r="AH84" i="1"/>
  <c r="AI84" i="1"/>
  <c r="AJ84" i="1"/>
  <c r="CS84" i="1"/>
  <c r="R84" i="1" s="1"/>
  <c r="GK84" i="1" s="1"/>
  <c r="CT84" i="1"/>
  <c r="S84" i="1" s="1"/>
  <c r="CV84" i="1"/>
  <c r="U84" i="1" s="1"/>
  <c r="CW84" i="1"/>
  <c r="V84" i="1" s="1"/>
  <c r="CX84" i="1"/>
  <c r="FR84" i="1"/>
  <c r="GL84" i="1"/>
  <c r="GO84" i="1"/>
  <c r="GP84" i="1"/>
  <c r="GV84" i="1"/>
  <c r="GX84" i="1"/>
  <c r="I85" i="1"/>
  <c r="GX85" i="1" s="1"/>
  <c r="AB85" i="1"/>
  <c r="AC85" i="1"/>
  <c r="AE85" i="1"/>
  <c r="AD85" i="1" s="1"/>
  <c r="CR85" i="1" s="1"/>
  <c r="AF85" i="1"/>
  <c r="CT85" i="1" s="1"/>
  <c r="AG85" i="1"/>
  <c r="AH85" i="1"/>
  <c r="AI85" i="1"/>
  <c r="AJ85" i="1"/>
  <c r="CX85" i="1" s="1"/>
  <c r="CQ85" i="1"/>
  <c r="P85" i="1" s="1"/>
  <c r="CS85" i="1"/>
  <c r="R85" i="1" s="1"/>
  <c r="GK85" i="1" s="1"/>
  <c r="CU85" i="1"/>
  <c r="CV85" i="1"/>
  <c r="CW85" i="1"/>
  <c r="V85" i="1" s="1"/>
  <c r="FR85" i="1"/>
  <c r="GL85" i="1"/>
  <c r="GO85" i="1"/>
  <c r="GP85" i="1"/>
  <c r="GV85" i="1"/>
  <c r="C86" i="1"/>
  <c r="D86" i="1"/>
  <c r="I86" i="1"/>
  <c r="S86" i="1"/>
  <c r="W86" i="1"/>
  <c r="AC86" i="1"/>
  <c r="AE86" i="1"/>
  <c r="AD86" i="1" s="1"/>
  <c r="CR86" i="1" s="1"/>
  <c r="Q86" i="1" s="1"/>
  <c r="AF86" i="1"/>
  <c r="AG86" i="1"/>
  <c r="CU86" i="1" s="1"/>
  <c r="T86" i="1" s="1"/>
  <c r="AH86" i="1"/>
  <c r="AI86" i="1"/>
  <c r="AJ86" i="1"/>
  <c r="CS86" i="1"/>
  <c r="R86" i="1" s="1"/>
  <c r="CT86" i="1"/>
  <c r="CV86" i="1"/>
  <c r="U86" i="1" s="1"/>
  <c r="CW86" i="1"/>
  <c r="V86" i="1" s="1"/>
  <c r="CX86" i="1"/>
  <c r="FR86" i="1"/>
  <c r="GK86" i="1"/>
  <c r="GL86" i="1"/>
  <c r="GO86" i="1"/>
  <c r="GP86" i="1"/>
  <c r="GV86" i="1"/>
  <c r="GX86" i="1"/>
  <c r="C87" i="1"/>
  <c r="D87" i="1"/>
  <c r="I87" i="1"/>
  <c r="T87" i="1"/>
  <c r="AC87" i="1"/>
  <c r="AD87" i="1"/>
  <c r="CR87" i="1" s="1"/>
  <c r="Q87" i="1" s="1"/>
  <c r="AE87" i="1"/>
  <c r="AF87" i="1"/>
  <c r="AG87" i="1"/>
  <c r="AH87" i="1"/>
  <c r="CV87" i="1" s="1"/>
  <c r="U87" i="1" s="1"/>
  <c r="AI87" i="1"/>
  <c r="AJ87" i="1"/>
  <c r="CQ87" i="1"/>
  <c r="P87" i="1" s="1"/>
  <c r="CP87" i="1" s="1"/>
  <c r="O87" i="1" s="1"/>
  <c r="CS87" i="1"/>
  <c r="R87" i="1" s="1"/>
  <c r="CT87" i="1"/>
  <c r="S87" i="1" s="1"/>
  <c r="CU87" i="1"/>
  <c r="CW87" i="1"/>
  <c r="V87" i="1" s="1"/>
  <c r="CX87" i="1"/>
  <c r="W87" i="1" s="1"/>
  <c r="FR87" i="1"/>
  <c r="GK87" i="1"/>
  <c r="GL87" i="1"/>
  <c r="GO87" i="1"/>
  <c r="GP87" i="1"/>
  <c r="GV87" i="1"/>
  <c r="GX87" i="1"/>
  <c r="C88" i="1"/>
  <c r="D88" i="1"/>
  <c r="I88" i="1"/>
  <c r="U88" i="1"/>
  <c r="W88" i="1"/>
  <c r="AC88" i="1"/>
  <c r="AB88" i="1" s="1"/>
  <c r="AD88" i="1"/>
  <c r="CR88" i="1" s="1"/>
  <c r="Q88" i="1" s="1"/>
  <c r="AE88" i="1"/>
  <c r="CS88" i="1" s="1"/>
  <c r="R88" i="1" s="1"/>
  <c r="CY88" i="1" s="1"/>
  <c r="X88" i="1" s="1"/>
  <c r="AF88" i="1"/>
  <c r="AG88" i="1"/>
  <c r="AH88" i="1"/>
  <c r="AI88" i="1"/>
  <c r="CW88" i="1" s="1"/>
  <c r="V88" i="1" s="1"/>
  <c r="AJ88" i="1"/>
  <c r="CT88" i="1"/>
  <c r="S88" i="1" s="1"/>
  <c r="CU88" i="1"/>
  <c r="T88" i="1" s="1"/>
  <c r="CV88" i="1"/>
  <c r="CX88" i="1"/>
  <c r="CZ88" i="1"/>
  <c r="Y88" i="1" s="1"/>
  <c r="FR88" i="1"/>
  <c r="GK88" i="1"/>
  <c r="GL88" i="1"/>
  <c r="GO88" i="1"/>
  <c r="GP88" i="1"/>
  <c r="GV88" i="1"/>
  <c r="GX88" i="1" s="1"/>
  <c r="C89" i="1"/>
  <c r="D89" i="1"/>
  <c r="I89" i="1"/>
  <c r="Q89" i="1"/>
  <c r="R89" i="1"/>
  <c r="GK89" i="1" s="1"/>
  <c r="T89" i="1"/>
  <c r="V89" i="1"/>
  <c r="AC89" i="1"/>
  <c r="AD89" i="1"/>
  <c r="AB89" i="1" s="1"/>
  <c r="AE89" i="1"/>
  <c r="AF89" i="1"/>
  <c r="CT89" i="1" s="1"/>
  <c r="AG89" i="1"/>
  <c r="AH89" i="1"/>
  <c r="AI89" i="1"/>
  <c r="AJ89" i="1"/>
  <c r="CX89" i="1" s="1"/>
  <c r="CQ89" i="1"/>
  <c r="P89" i="1" s="1"/>
  <c r="CR89" i="1"/>
  <c r="CS89" i="1"/>
  <c r="CU89" i="1"/>
  <c r="CV89" i="1"/>
  <c r="U89" i="1" s="1"/>
  <c r="CW89" i="1"/>
  <c r="FR89" i="1"/>
  <c r="GL89" i="1"/>
  <c r="GO89" i="1"/>
  <c r="GP89" i="1"/>
  <c r="GV89" i="1"/>
  <c r="GX89" i="1" s="1"/>
  <c r="I90" i="1"/>
  <c r="S90" i="1"/>
  <c r="CY90" i="1" s="1"/>
  <c r="X90" i="1" s="1"/>
  <c r="T90" i="1"/>
  <c r="U90" i="1"/>
  <c r="AC90" i="1"/>
  <c r="CQ90" i="1" s="1"/>
  <c r="P90" i="1" s="1"/>
  <c r="AE90" i="1"/>
  <c r="CS90" i="1" s="1"/>
  <c r="R90" i="1" s="1"/>
  <c r="AF90" i="1"/>
  <c r="AG90" i="1"/>
  <c r="AH90" i="1"/>
  <c r="AI90" i="1"/>
  <c r="CW90" i="1" s="1"/>
  <c r="V90" i="1" s="1"/>
  <c r="AJ90" i="1"/>
  <c r="CT90" i="1"/>
  <c r="CU90" i="1"/>
  <c r="CV90" i="1"/>
  <c r="CX90" i="1"/>
  <c r="W90" i="1" s="1"/>
  <c r="FR90" i="1"/>
  <c r="GK90" i="1"/>
  <c r="GL90" i="1"/>
  <c r="GO90" i="1"/>
  <c r="GP90" i="1"/>
  <c r="GV90" i="1"/>
  <c r="GX90" i="1" s="1"/>
  <c r="I91" i="1"/>
  <c r="GX91" i="1" s="1"/>
  <c r="R91" i="1"/>
  <c r="S91" i="1"/>
  <c r="CY91" i="1" s="1"/>
  <c r="X91" i="1" s="1"/>
  <c r="V91" i="1"/>
  <c r="W91" i="1"/>
  <c r="AC91" i="1"/>
  <c r="CQ91" i="1" s="1"/>
  <c r="P91" i="1" s="1"/>
  <c r="CP91" i="1" s="1"/>
  <c r="O91" i="1" s="1"/>
  <c r="AD91" i="1"/>
  <c r="CR91" i="1" s="1"/>
  <c r="Q91" i="1" s="1"/>
  <c r="AE91" i="1"/>
  <c r="AF91" i="1"/>
  <c r="AG91" i="1"/>
  <c r="AH91" i="1"/>
  <c r="CV91" i="1" s="1"/>
  <c r="U91" i="1" s="1"/>
  <c r="AI91" i="1"/>
  <c r="AJ91" i="1"/>
  <c r="CS91" i="1"/>
  <c r="CT91" i="1"/>
  <c r="CU91" i="1"/>
  <c r="T91" i="1" s="1"/>
  <c r="CW91" i="1"/>
  <c r="CX91" i="1"/>
  <c r="FR91" i="1"/>
  <c r="GK91" i="1"/>
  <c r="GL91" i="1"/>
  <c r="GO91" i="1"/>
  <c r="GP91" i="1"/>
  <c r="GV91" i="1"/>
  <c r="I92" i="1"/>
  <c r="AC92" i="1"/>
  <c r="CQ92" i="1" s="1"/>
  <c r="AE92" i="1"/>
  <c r="AD92" i="1" s="1"/>
  <c r="AF92" i="1"/>
  <c r="AB92" i="1" s="1"/>
  <c r="AG92" i="1"/>
  <c r="CU92" i="1" s="1"/>
  <c r="AH92" i="1"/>
  <c r="AI92" i="1"/>
  <c r="AJ92" i="1"/>
  <c r="CX92" i="1" s="1"/>
  <c r="W92" i="1" s="1"/>
  <c r="CR92" i="1"/>
  <c r="Q92" i="1" s="1"/>
  <c r="CS92" i="1"/>
  <c r="R92" i="1" s="1"/>
  <c r="GK92" i="1" s="1"/>
  <c r="CT92" i="1"/>
  <c r="S92" i="1" s="1"/>
  <c r="CV92" i="1"/>
  <c r="U92" i="1" s="1"/>
  <c r="CW92" i="1"/>
  <c r="V92" i="1" s="1"/>
  <c r="FR92" i="1"/>
  <c r="GL92" i="1"/>
  <c r="GO92" i="1"/>
  <c r="GP92" i="1"/>
  <c r="GV92" i="1"/>
  <c r="GX92" i="1" s="1"/>
  <c r="I93" i="1"/>
  <c r="R93" i="1"/>
  <c r="GK93" i="1" s="1"/>
  <c r="T93" i="1"/>
  <c r="AC93" i="1"/>
  <c r="AD93" i="1"/>
  <c r="AB93" i="1" s="1"/>
  <c r="AE93" i="1"/>
  <c r="AF93" i="1"/>
  <c r="CT93" i="1" s="1"/>
  <c r="AG93" i="1"/>
  <c r="AH93" i="1"/>
  <c r="AI93" i="1"/>
  <c r="AJ93" i="1"/>
  <c r="CX93" i="1" s="1"/>
  <c r="CQ93" i="1"/>
  <c r="P93" i="1" s="1"/>
  <c r="CR93" i="1"/>
  <c r="Q93" i="1" s="1"/>
  <c r="CS93" i="1"/>
  <c r="CU93" i="1"/>
  <c r="CV93" i="1"/>
  <c r="U93" i="1" s="1"/>
  <c r="CW93" i="1"/>
  <c r="V93" i="1" s="1"/>
  <c r="FR93" i="1"/>
  <c r="GL93" i="1"/>
  <c r="GO93" i="1"/>
  <c r="GP93" i="1"/>
  <c r="GV93" i="1"/>
  <c r="GX93" i="1" s="1"/>
  <c r="C94" i="1"/>
  <c r="D94" i="1"/>
  <c r="I94" i="1"/>
  <c r="AC94" i="1"/>
  <c r="CQ94" i="1" s="1"/>
  <c r="P94" i="1" s="1"/>
  <c r="AE94" i="1"/>
  <c r="AD94" i="1" s="1"/>
  <c r="CR94" i="1" s="1"/>
  <c r="Q94" i="1" s="1"/>
  <c r="AF94" i="1"/>
  <c r="AG94" i="1"/>
  <c r="CU94" i="1" s="1"/>
  <c r="AH94" i="1"/>
  <c r="AI94" i="1"/>
  <c r="CW94" i="1" s="1"/>
  <c r="V94" i="1" s="1"/>
  <c r="AJ94" i="1"/>
  <c r="CS94" i="1"/>
  <c r="R94" i="1" s="1"/>
  <c r="GK94" i="1" s="1"/>
  <c r="CT94" i="1"/>
  <c r="S94" i="1" s="1"/>
  <c r="CV94" i="1"/>
  <c r="U94" i="1" s="1"/>
  <c r="CX94" i="1"/>
  <c r="W94" i="1" s="1"/>
  <c r="FR94" i="1"/>
  <c r="GL94" i="1"/>
  <c r="GO94" i="1"/>
  <c r="GP94" i="1"/>
  <c r="GV94" i="1"/>
  <c r="GX94" i="1" s="1"/>
  <c r="C95" i="1"/>
  <c r="D95" i="1"/>
  <c r="I95" i="1"/>
  <c r="GX95" i="1" s="1"/>
  <c r="R95" i="1"/>
  <c r="S95" i="1"/>
  <c r="CY95" i="1" s="1"/>
  <c r="X95" i="1" s="1"/>
  <c r="W95" i="1"/>
  <c r="AC95" i="1"/>
  <c r="AB95" i="1" s="1"/>
  <c r="AD95" i="1"/>
  <c r="CR95" i="1" s="1"/>
  <c r="Q95" i="1" s="1"/>
  <c r="AE95" i="1"/>
  <c r="AF95" i="1"/>
  <c r="AG95" i="1"/>
  <c r="AH95" i="1"/>
  <c r="CV95" i="1" s="1"/>
  <c r="U95" i="1" s="1"/>
  <c r="AI95" i="1"/>
  <c r="AJ95" i="1"/>
  <c r="CQ95" i="1"/>
  <c r="P95" i="1" s="1"/>
  <c r="CP95" i="1" s="1"/>
  <c r="O95" i="1" s="1"/>
  <c r="CS95" i="1"/>
  <c r="CT95" i="1"/>
  <c r="CU95" i="1"/>
  <c r="T95" i="1" s="1"/>
  <c r="CW95" i="1"/>
  <c r="V95" i="1" s="1"/>
  <c r="CX95" i="1"/>
  <c r="FR95" i="1"/>
  <c r="GK95" i="1"/>
  <c r="GL95" i="1"/>
  <c r="GO95" i="1"/>
  <c r="GP95" i="1"/>
  <c r="GV95" i="1"/>
  <c r="I96" i="1"/>
  <c r="AC96" i="1"/>
  <c r="CQ96" i="1" s="1"/>
  <c r="AE96" i="1"/>
  <c r="AD96" i="1" s="1"/>
  <c r="AF96" i="1"/>
  <c r="AB96" i="1" s="1"/>
  <c r="AG96" i="1"/>
  <c r="CU96" i="1" s="1"/>
  <c r="AH96" i="1"/>
  <c r="AI96" i="1"/>
  <c r="AJ96" i="1"/>
  <c r="CX96" i="1" s="1"/>
  <c r="W96" i="1" s="1"/>
  <c r="CR96" i="1"/>
  <c r="CS96" i="1"/>
  <c r="CV96" i="1"/>
  <c r="CW96" i="1"/>
  <c r="FR96" i="1"/>
  <c r="GL96" i="1"/>
  <c r="GO96" i="1"/>
  <c r="GP96" i="1"/>
  <c r="GV96" i="1"/>
  <c r="I97" i="1"/>
  <c r="R97" i="1"/>
  <c r="GK97" i="1" s="1"/>
  <c r="T97" i="1"/>
  <c r="V97" i="1"/>
  <c r="AC97" i="1"/>
  <c r="AD97" i="1"/>
  <c r="AB97" i="1" s="1"/>
  <c r="AE97" i="1"/>
  <c r="AF97" i="1"/>
  <c r="CT97" i="1" s="1"/>
  <c r="AG97" i="1"/>
  <c r="AH97" i="1"/>
  <c r="CV97" i="1" s="1"/>
  <c r="U97" i="1" s="1"/>
  <c r="AI97" i="1"/>
  <c r="AJ97" i="1"/>
  <c r="CX97" i="1" s="1"/>
  <c r="CQ97" i="1"/>
  <c r="P97" i="1" s="1"/>
  <c r="CR97" i="1"/>
  <c r="Q97" i="1" s="1"/>
  <c r="CS97" i="1"/>
  <c r="CU97" i="1"/>
  <c r="CW97" i="1"/>
  <c r="FR97" i="1"/>
  <c r="GL97" i="1"/>
  <c r="GO97" i="1"/>
  <c r="GP97" i="1"/>
  <c r="GV97" i="1"/>
  <c r="GX97" i="1" s="1"/>
  <c r="AC98" i="1"/>
  <c r="AD98" i="1"/>
  <c r="CR98" i="1" s="1"/>
  <c r="AE98" i="1"/>
  <c r="CS98" i="1" s="1"/>
  <c r="AF98" i="1"/>
  <c r="AG98" i="1"/>
  <c r="AH98" i="1"/>
  <c r="AI98" i="1"/>
  <c r="CW98" i="1" s="1"/>
  <c r="AJ98" i="1"/>
  <c r="CT98" i="1"/>
  <c r="CU98" i="1"/>
  <c r="CV98" i="1"/>
  <c r="CX98" i="1"/>
  <c r="FR98" i="1"/>
  <c r="GL98" i="1"/>
  <c r="GO98" i="1"/>
  <c r="GP98" i="1"/>
  <c r="GV98" i="1"/>
  <c r="I99" i="1"/>
  <c r="S99" i="1" s="1"/>
  <c r="R99" i="1"/>
  <c r="GK99" i="1" s="1"/>
  <c r="AC99" i="1"/>
  <c r="AD99" i="1"/>
  <c r="AE99" i="1"/>
  <c r="AF99" i="1"/>
  <c r="AG99" i="1"/>
  <c r="AH99" i="1"/>
  <c r="CV99" i="1" s="1"/>
  <c r="AI99" i="1"/>
  <c r="AJ99" i="1"/>
  <c r="CQ99" i="1"/>
  <c r="P99" i="1" s="1"/>
  <c r="CS99" i="1"/>
  <c r="CT99" i="1"/>
  <c r="CU99" i="1"/>
  <c r="CW99" i="1"/>
  <c r="V99" i="1" s="1"/>
  <c r="CX99" i="1"/>
  <c r="W99" i="1" s="1"/>
  <c r="FR99" i="1"/>
  <c r="GL99" i="1"/>
  <c r="GO99" i="1"/>
  <c r="GP99" i="1"/>
  <c r="GV99" i="1"/>
  <c r="C100" i="1"/>
  <c r="D100" i="1"/>
  <c r="I100" i="1"/>
  <c r="Q100" i="1"/>
  <c r="S100" i="1"/>
  <c r="T100" i="1"/>
  <c r="AC100" i="1"/>
  <c r="AD100" i="1"/>
  <c r="AE100" i="1"/>
  <c r="CS100" i="1" s="1"/>
  <c r="R100" i="1" s="1"/>
  <c r="AF100" i="1"/>
  <c r="AG100" i="1"/>
  <c r="AH100" i="1"/>
  <c r="AI100" i="1"/>
  <c r="CW100" i="1" s="1"/>
  <c r="V100" i="1" s="1"/>
  <c r="AJ100" i="1"/>
  <c r="CQ100" i="1"/>
  <c r="P100" i="1" s="1"/>
  <c r="CP100" i="1" s="1"/>
  <c r="O100" i="1" s="1"/>
  <c r="CR100" i="1"/>
  <c r="CT100" i="1"/>
  <c r="CU100" i="1"/>
  <c r="CV100" i="1"/>
  <c r="U100" i="1" s="1"/>
  <c r="CX100" i="1"/>
  <c r="W100" i="1" s="1"/>
  <c r="FR100" i="1"/>
  <c r="GK100" i="1"/>
  <c r="GL100" i="1"/>
  <c r="GO100" i="1"/>
  <c r="GP100" i="1"/>
  <c r="GV100" i="1"/>
  <c r="GX100" i="1" s="1"/>
  <c r="C101" i="1"/>
  <c r="D101" i="1"/>
  <c r="I101" i="1"/>
  <c r="R101" i="1"/>
  <c r="GK101" i="1" s="1"/>
  <c r="T101" i="1"/>
  <c r="AC101" i="1"/>
  <c r="AD101" i="1"/>
  <c r="AB101" i="1" s="1"/>
  <c r="AE101" i="1"/>
  <c r="AF101" i="1"/>
  <c r="CT101" i="1" s="1"/>
  <c r="AG101" i="1"/>
  <c r="AH101" i="1"/>
  <c r="CV101" i="1" s="1"/>
  <c r="U101" i="1" s="1"/>
  <c r="AI101" i="1"/>
  <c r="AJ101" i="1"/>
  <c r="CX101" i="1" s="1"/>
  <c r="CQ101" i="1"/>
  <c r="CR101" i="1"/>
  <c r="Q101" i="1" s="1"/>
  <c r="CS101" i="1"/>
  <c r="CU101" i="1"/>
  <c r="CW101" i="1"/>
  <c r="V101" i="1" s="1"/>
  <c r="FR101" i="1"/>
  <c r="GL101" i="1"/>
  <c r="GO101" i="1"/>
  <c r="GP101" i="1"/>
  <c r="GV101" i="1"/>
  <c r="GX101" i="1" s="1"/>
  <c r="I102" i="1"/>
  <c r="U102" i="1"/>
  <c r="W102" i="1"/>
  <c r="AC102" i="1"/>
  <c r="AD102" i="1"/>
  <c r="CR102" i="1" s="1"/>
  <c r="Q102" i="1" s="1"/>
  <c r="AE102" i="1"/>
  <c r="CS102" i="1" s="1"/>
  <c r="R102" i="1" s="1"/>
  <c r="AF102" i="1"/>
  <c r="AG102" i="1"/>
  <c r="AH102" i="1"/>
  <c r="AI102" i="1"/>
  <c r="CW102" i="1" s="1"/>
  <c r="V102" i="1" s="1"/>
  <c r="AJ102" i="1"/>
  <c r="CT102" i="1"/>
  <c r="S102" i="1" s="1"/>
  <c r="CU102" i="1"/>
  <c r="T102" i="1" s="1"/>
  <c r="CV102" i="1"/>
  <c r="CX102" i="1"/>
  <c r="CY102" i="1"/>
  <c r="X102" i="1" s="1"/>
  <c r="CZ102" i="1"/>
  <c r="Y102" i="1" s="1"/>
  <c r="FR102" i="1"/>
  <c r="GK102" i="1"/>
  <c r="GL102" i="1"/>
  <c r="GO102" i="1"/>
  <c r="GP102" i="1"/>
  <c r="GV102" i="1"/>
  <c r="GX102" i="1"/>
  <c r="AC103" i="1"/>
  <c r="AD103" i="1"/>
  <c r="AB103" i="1" s="1"/>
  <c r="AE103" i="1"/>
  <c r="CS103" i="1" s="1"/>
  <c r="AF103" i="1"/>
  <c r="CT103" i="1" s="1"/>
  <c r="AG103" i="1"/>
  <c r="AH103" i="1"/>
  <c r="CV103" i="1" s="1"/>
  <c r="AI103" i="1"/>
  <c r="CW103" i="1" s="1"/>
  <c r="AJ103" i="1"/>
  <c r="CX103" i="1" s="1"/>
  <c r="CQ103" i="1"/>
  <c r="CR103" i="1"/>
  <c r="CU103" i="1"/>
  <c r="FR103" i="1"/>
  <c r="GL103" i="1"/>
  <c r="GO103" i="1"/>
  <c r="GP103" i="1"/>
  <c r="GV103" i="1"/>
  <c r="I104" i="1"/>
  <c r="T104" i="1"/>
  <c r="W104" i="1"/>
  <c r="AC104" i="1"/>
  <c r="AD104" i="1"/>
  <c r="CR104" i="1" s="1"/>
  <c r="Q104" i="1" s="1"/>
  <c r="AE104" i="1"/>
  <c r="CS104" i="1" s="1"/>
  <c r="R104" i="1" s="1"/>
  <c r="GK104" i="1" s="1"/>
  <c r="AF104" i="1"/>
  <c r="AG104" i="1"/>
  <c r="AH104" i="1"/>
  <c r="CV104" i="1" s="1"/>
  <c r="U104" i="1" s="1"/>
  <c r="AI104" i="1"/>
  <c r="CW104" i="1" s="1"/>
  <c r="V104" i="1" s="1"/>
  <c r="AJ104" i="1"/>
  <c r="CQ104" i="1"/>
  <c r="P104" i="1" s="1"/>
  <c r="CT104" i="1"/>
  <c r="S104" i="1" s="1"/>
  <c r="CU104" i="1"/>
  <c r="CX104" i="1"/>
  <c r="FR104" i="1"/>
  <c r="GL104" i="1"/>
  <c r="GO104" i="1"/>
  <c r="GP104" i="1"/>
  <c r="GV104" i="1"/>
  <c r="GX104" i="1" s="1"/>
  <c r="I105" i="1"/>
  <c r="R105" i="1"/>
  <c r="GK105" i="1" s="1"/>
  <c r="AC105" i="1"/>
  <c r="CQ105" i="1" s="1"/>
  <c r="P105" i="1" s="1"/>
  <c r="AD105" i="1"/>
  <c r="CR105" i="1" s="1"/>
  <c r="Q105" i="1" s="1"/>
  <c r="AE105" i="1"/>
  <c r="AF105" i="1"/>
  <c r="CT105" i="1" s="1"/>
  <c r="S105" i="1" s="1"/>
  <c r="AG105" i="1"/>
  <c r="CU105" i="1" s="1"/>
  <c r="T105" i="1" s="1"/>
  <c r="AH105" i="1"/>
  <c r="CV105" i="1" s="1"/>
  <c r="U105" i="1" s="1"/>
  <c r="AI105" i="1"/>
  <c r="AJ105" i="1"/>
  <c r="CX105" i="1" s="1"/>
  <c r="W105" i="1" s="1"/>
  <c r="CS105" i="1"/>
  <c r="CW105" i="1"/>
  <c r="V105" i="1" s="1"/>
  <c r="FR105" i="1"/>
  <c r="GL105" i="1"/>
  <c r="GO105" i="1"/>
  <c r="GP105" i="1"/>
  <c r="GV105" i="1"/>
  <c r="GX105" i="1"/>
  <c r="I106" i="1"/>
  <c r="R106" i="1"/>
  <c r="GK106" i="1" s="1"/>
  <c r="U106" i="1"/>
  <c r="AB106" i="1"/>
  <c r="AC106" i="1"/>
  <c r="CQ106" i="1" s="1"/>
  <c r="P106" i="1" s="1"/>
  <c r="AE106" i="1"/>
  <c r="AD106" i="1" s="1"/>
  <c r="AF106" i="1"/>
  <c r="CT106" i="1" s="1"/>
  <c r="S106" i="1" s="1"/>
  <c r="AG106" i="1"/>
  <c r="CU106" i="1" s="1"/>
  <c r="T106" i="1" s="1"/>
  <c r="AH106" i="1"/>
  <c r="AI106" i="1"/>
  <c r="AJ106" i="1"/>
  <c r="CX106" i="1" s="1"/>
  <c r="W106" i="1" s="1"/>
  <c r="CR106" i="1"/>
  <c r="Q106" i="1" s="1"/>
  <c r="CS106" i="1"/>
  <c r="CV106" i="1"/>
  <c r="CW106" i="1"/>
  <c r="V106" i="1" s="1"/>
  <c r="FR106" i="1"/>
  <c r="GL106" i="1"/>
  <c r="GO106" i="1"/>
  <c r="GP106" i="1"/>
  <c r="GV106" i="1"/>
  <c r="GX106" i="1"/>
  <c r="AC107" i="1"/>
  <c r="AD107" i="1"/>
  <c r="AB107" i="1" s="1"/>
  <c r="AE107" i="1"/>
  <c r="CS107" i="1" s="1"/>
  <c r="AF107" i="1"/>
  <c r="CT107" i="1" s="1"/>
  <c r="AG107" i="1"/>
  <c r="AH107" i="1"/>
  <c r="CV107" i="1" s="1"/>
  <c r="AI107" i="1"/>
  <c r="CW107" i="1" s="1"/>
  <c r="AJ107" i="1"/>
  <c r="CX107" i="1" s="1"/>
  <c r="CQ107" i="1"/>
  <c r="CR107" i="1"/>
  <c r="CU107" i="1"/>
  <c r="FR107" i="1"/>
  <c r="GL107" i="1"/>
  <c r="GO107" i="1"/>
  <c r="GP107" i="1"/>
  <c r="GV107" i="1"/>
  <c r="C108" i="1"/>
  <c r="D108" i="1"/>
  <c r="I108" i="1"/>
  <c r="U108" i="1"/>
  <c r="AB108" i="1"/>
  <c r="AC108" i="1"/>
  <c r="CQ108" i="1" s="1"/>
  <c r="P108" i="1" s="1"/>
  <c r="AE108" i="1"/>
  <c r="AD108" i="1" s="1"/>
  <c r="AF108" i="1"/>
  <c r="CT108" i="1" s="1"/>
  <c r="AG108" i="1"/>
  <c r="CU108" i="1" s="1"/>
  <c r="T108" i="1" s="1"/>
  <c r="AH108" i="1"/>
  <c r="AI108" i="1"/>
  <c r="CW108" i="1" s="1"/>
  <c r="V108" i="1" s="1"/>
  <c r="AJ108" i="1"/>
  <c r="CX108" i="1" s="1"/>
  <c r="CR108" i="1"/>
  <c r="Q108" i="1" s="1"/>
  <c r="CS108" i="1"/>
  <c r="R108" i="1" s="1"/>
  <c r="GK108" i="1" s="1"/>
  <c r="CV108" i="1"/>
  <c r="FR108" i="1"/>
  <c r="GL108" i="1"/>
  <c r="GO108" i="1"/>
  <c r="GP108" i="1"/>
  <c r="GV108" i="1"/>
  <c r="GX108" i="1"/>
  <c r="C109" i="1"/>
  <c r="D109" i="1"/>
  <c r="I109" i="1"/>
  <c r="R109" i="1"/>
  <c r="GK109" i="1" s="1"/>
  <c r="AC109" i="1"/>
  <c r="CQ109" i="1" s="1"/>
  <c r="P109" i="1" s="1"/>
  <c r="AD109" i="1"/>
  <c r="CR109" i="1" s="1"/>
  <c r="Q109" i="1" s="1"/>
  <c r="AE109" i="1"/>
  <c r="AF109" i="1"/>
  <c r="CT109" i="1" s="1"/>
  <c r="S109" i="1" s="1"/>
  <c r="AG109" i="1"/>
  <c r="CU109" i="1" s="1"/>
  <c r="T109" i="1" s="1"/>
  <c r="AH109" i="1"/>
  <c r="CV109" i="1" s="1"/>
  <c r="U109" i="1" s="1"/>
  <c r="AI109" i="1"/>
  <c r="AJ109" i="1"/>
  <c r="CX109" i="1" s="1"/>
  <c r="W109" i="1" s="1"/>
  <c r="CS109" i="1"/>
  <c r="CW109" i="1"/>
  <c r="V109" i="1" s="1"/>
  <c r="FR109" i="1"/>
  <c r="GL109" i="1"/>
  <c r="GO109" i="1"/>
  <c r="GP109" i="1"/>
  <c r="GV109" i="1"/>
  <c r="GX109" i="1"/>
  <c r="I110" i="1"/>
  <c r="R110" i="1"/>
  <c r="GK110" i="1" s="1"/>
  <c r="U110" i="1"/>
  <c r="AB110" i="1"/>
  <c r="AC110" i="1"/>
  <c r="CQ110" i="1" s="1"/>
  <c r="P110" i="1" s="1"/>
  <c r="AE110" i="1"/>
  <c r="AD110" i="1" s="1"/>
  <c r="AF110" i="1"/>
  <c r="CT110" i="1" s="1"/>
  <c r="S110" i="1" s="1"/>
  <c r="CZ110" i="1" s="1"/>
  <c r="Y110" i="1" s="1"/>
  <c r="AG110" i="1"/>
  <c r="CU110" i="1" s="1"/>
  <c r="T110" i="1" s="1"/>
  <c r="AH110" i="1"/>
  <c r="AI110" i="1"/>
  <c r="AJ110" i="1"/>
  <c r="CR110" i="1"/>
  <c r="Q110" i="1" s="1"/>
  <c r="CS110" i="1"/>
  <c r="CV110" i="1"/>
  <c r="CW110" i="1"/>
  <c r="V110" i="1" s="1"/>
  <c r="CX110" i="1"/>
  <c r="W110" i="1" s="1"/>
  <c r="FR110" i="1"/>
  <c r="GL110" i="1"/>
  <c r="GO110" i="1"/>
  <c r="GP110" i="1"/>
  <c r="GV110" i="1"/>
  <c r="GX110" i="1" s="1"/>
  <c r="I111" i="1"/>
  <c r="P111" i="1"/>
  <c r="U111" i="1"/>
  <c r="AC111" i="1"/>
  <c r="AE111" i="1"/>
  <c r="AD111" i="1" s="1"/>
  <c r="CR111" i="1" s="1"/>
  <c r="Q111" i="1" s="1"/>
  <c r="AF111" i="1"/>
  <c r="CT111" i="1" s="1"/>
  <c r="S111" i="1" s="1"/>
  <c r="AG111" i="1"/>
  <c r="AH111" i="1"/>
  <c r="AI111" i="1"/>
  <c r="CW111" i="1" s="1"/>
  <c r="V111" i="1" s="1"/>
  <c r="AJ111" i="1"/>
  <c r="CX111" i="1" s="1"/>
  <c r="W111" i="1" s="1"/>
  <c r="CQ111" i="1"/>
  <c r="CS111" i="1"/>
  <c r="R111" i="1" s="1"/>
  <c r="GK111" i="1" s="1"/>
  <c r="CU111" i="1"/>
  <c r="T111" i="1" s="1"/>
  <c r="CV111" i="1"/>
  <c r="FR111" i="1"/>
  <c r="GL111" i="1"/>
  <c r="GO111" i="1"/>
  <c r="GP111" i="1"/>
  <c r="GV111" i="1"/>
  <c r="GX111" i="1"/>
  <c r="AC112" i="1"/>
  <c r="AE112" i="1"/>
  <c r="AF112" i="1"/>
  <c r="AG112" i="1"/>
  <c r="AH112" i="1"/>
  <c r="AI112" i="1"/>
  <c r="CW112" i="1" s="1"/>
  <c r="AJ112" i="1"/>
  <c r="CQ112" i="1"/>
  <c r="CT112" i="1"/>
  <c r="CU112" i="1"/>
  <c r="CV112" i="1"/>
  <c r="CX112" i="1"/>
  <c r="FR112" i="1"/>
  <c r="GL112" i="1"/>
  <c r="GO112" i="1"/>
  <c r="GP112" i="1"/>
  <c r="GV112" i="1"/>
  <c r="I113" i="1"/>
  <c r="R113" i="1"/>
  <c r="V113" i="1"/>
  <c r="AC113" i="1"/>
  <c r="AD113" i="1"/>
  <c r="CR113" i="1" s="1"/>
  <c r="Q113" i="1" s="1"/>
  <c r="AE113" i="1"/>
  <c r="AF113" i="1"/>
  <c r="AG113" i="1"/>
  <c r="CU113" i="1" s="1"/>
  <c r="T113" i="1" s="1"/>
  <c r="AH113" i="1"/>
  <c r="CV113" i="1" s="1"/>
  <c r="U113" i="1" s="1"/>
  <c r="AI113" i="1"/>
  <c r="AJ113" i="1"/>
  <c r="CX113" i="1" s="1"/>
  <c r="W113" i="1" s="1"/>
  <c r="CS113" i="1"/>
  <c r="CT113" i="1"/>
  <c r="S113" i="1" s="1"/>
  <c r="CW113" i="1"/>
  <c r="FR113" i="1"/>
  <c r="GK113" i="1"/>
  <c r="GL113" i="1"/>
  <c r="GO113" i="1"/>
  <c r="FU129" i="1" s="1"/>
  <c r="GP113" i="1"/>
  <c r="GV113" i="1"/>
  <c r="GX113" i="1"/>
  <c r="C114" i="1"/>
  <c r="D114" i="1"/>
  <c r="I114" i="1"/>
  <c r="U114" i="1"/>
  <c r="AC114" i="1"/>
  <c r="AD114" i="1"/>
  <c r="CR114" i="1" s="1"/>
  <c r="Q114" i="1" s="1"/>
  <c r="AE114" i="1"/>
  <c r="AF114" i="1"/>
  <c r="AG114" i="1"/>
  <c r="CU114" i="1" s="1"/>
  <c r="T114" i="1" s="1"/>
  <c r="AH114" i="1"/>
  <c r="CV114" i="1" s="1"/>
  <c r="AI114" i="1"/>
  <c r="AJ114" i="1"/>
  <c r="CS114" i="1"/>
  <c r="R114" i="1" s="1"/>
  <c r="CT114" i="1"/>
  <c r="S114" i="1" s="1"/>
  <c r="CW114" i="1"/>
  <c r="V114" i="1" s="1"/>
  <c r="CX114" i="1"/>
  <c r="W114" i="1" s="1"/>
  <c r="FR114" i="1"/>
  <c r="GK114" i="1"/>
  <c r="GL114" i="1"/>
  <c r="GO114" i="1"/>
  <c r="CC129" i="1" s="1"/>
  <c r="GP114" i="1"/>
  <c r="GV114" i="1"/>
  <c r="GX114" i="1"/>
  <c r="C115" i="1"/>
  <c r="D115" i="1"/>
  <c r="I115" i="1"/>
  <c r="P115" i="1"/>
  <c r="AC115" i="1"/>
  <c r="AD115" i="1"/>
  <c r="CR115" i="1" s="1"/>
  <c r="Q115" i="1" s="1"/>
  <c r="AE115" i="1"/>
  <c r="CS115" i="1" s="1"/>
  <c r="R115" i="1" s="1"/>
  <c r="GK115" i="1" s="1"/>
  <c r="AF115" i="1"/>
  <c r="AG115" i="1"/>
  <c r="AH115" i="1"/>
  <c r="CV115" i="1" s="1"/>
  <c r="U115" i="1" s="1"/>
  <c r="AI115" i="1"/>
  <c r="CW115" i="1" s="1"/>
  <c r="V115" i="1" s="1"/>
  <c r="AJ115" i="1"/>
  <c r="CQ115" i="1"/>
  <c r="CT115" i="1"/>
  <c r="S115" i="1" s="1"/>
  <c r="CU115" i="1"/>
  <c r="T115" i="1" s="1"/>
  <c r="CX115" i="1"/>
  <c r="W115" i="1" s="1"/>
  <c r="FR115" i="1"/>
  <c r="GL115" i="1"/>
  <c r="GO115" i="1"/>
  <c r="GP115" i="1"/>
  <c r="GV115" i="1"/>
  <c r="GX115" i="1" s="1"/>
  <c r="I116" i="1"/>
  <c r="AC116" i="1"/>
  <c r="AD116" i="1"/>
  <c r="CR116" i="1" s="1"/>
  <c r="Q116" i="1" s="1"/>
  <c r="AE116" i="1"/>
  <c r="AF116" i="1"/>
  <c r="AG116" i="1"/>
  <c r="CU116" i="1" s="1"/>
  <c r="T116" i="1" s="1"/>
  <c r="AH116" i="1"/>
  <c r="CV116" i="1" s="1"/>
  <c r="U116" i="1" s="1"/>
  <c r="AI116" i="1"/>
  <c r="AJ116" i="1"/>
  <c r="CS116" i="1"/>
  <c r="R116" i="1" s="1"/>
  <c r="GK116" i="1" s="1"/>
  <c r="CT116" i="1"/>
  <c r="S116" i="1" s="1"/>
  <c r="CW116" i="1"/>
  <c r="V116" i="1" s="1"/>
  <c r="CX116" i="1"/>
  <c r="W116" i="1" s="1"/>
  <c r="FR116" i="1"/>
  <c r="GL116" i="1"/>
  <c r="GO116" i="1"/>
  <c r="GP116" i="1"/>
  <c r="GV116" i="1"/>
  <c r="GX116" i="1"/>
  <c r="I117" i="1"/>
  <c r="AB117" i="1"/>
  <c r="AC117" i="1"/>
  <c r="CQ117" i="1" s="1"/>
  <c r="P117" i="1" s="1"/>
  <c r="AE117" i="1"/>
  <c r="AD117" i="1" s="1"/>
  <c r="CR117" i="1" s="1"/>
  <c r="AF117" i="1"/>
  <c r="CT117" i="1" s="1"/>
  <c r="AG117" i="1"/>
  <c r="CU117" i="1" s="1"/>
  <c r="AH117" i="1"/>
  <c r="AI117" i="1"/>
  <c r="AJ117" i="1"/>
  <c r="CX117" i="1" s="1"/>
  <c r="CS117" i="1"/>
  <c r="R117" i="1" s="1"/>
  <c r="GK117" i="1" s="1"/>
  <c r="CV117" i="1"/>
  <c r="U117" i="1" s="1"/>
  <c r="CW117" i="1"/>
  <c r="V117" i="1" s="1"/>
  <c r="FR117" i="1"/>
  <c r="GL117" i="1"/>
  <c r="GO117" i="1"/>
  <c r="GP117" i="1"/>
  <c r="GV117" i="1"/>
  <c r="GX117" i="1"/>
  <c r="I118" i="1"/>
  <c r="AC118" i="1"/>
  <c r="AE118" i="1"/>
  <c r="AF118" i="1"/>
  <c r="CT118" i="1" s="1"/>
  <c r="S118" i="1" s="1"/>
  <c r="AG118" i="1"/>
  <c r="AH118" i="1"/>
  <c r="AI118" i="1"/>
  <c r="CW118" i="1" s="1"/>
  <c r="V118" i="1" s="1"/>
  <c r="AJ118" i="1"/>
  <c r="CX118" i="1" s="1"/>
  <c r="W118" i="1" s="1"/>
  <c r="CQ118" i="1"/>
  <c r="P118" i="1" s="1"/>
  <c r="CU118" i="1"/>
  <c r="T118" i="1" s="1"/>
  <c r="CV118" i="1"/>
  <c r="U118" i="1" s="1"/>
  <c r="FR118" i="1"/>
  <c r="GL118" i="1"/>
  <c r="GO118" i="1"/>
  <c r="GP118" i="1"/>
  <c r="GV118" i="1"/>
  <c r="GX118" i="1" s="1"/>
  <c r="I119" i="1"/>
  <c r="P119" i="1"/>
  <c r="AC119" i="1"/>
  <c r="AD119" i="1"/>
  <c r="CR119" i="1" s="1"/>
  <c r="Q119" i="1" s="1"/>
  <c r="AE119" i="1"/>
  <c r="CS119" i="1" s="1"/>
  <c r="R119" i="1" s="1"/>
  <c r="GK119" i="1" s="1"/>
  <c r="AF119" i="1"/>
  <c r="AG119" i="1"/>
  <c r="AH119" i="1"/>
  <c r="CV119" i="1" s="1"/>
  <c r="U119" i="1" s="1"/>
  <c r="AI119" i="1"/>
  <c r="CW119" i="1" s="1"/>
  <c r="V119" i="1" s="1"/>
  <c r="AJ119" i="1"/>
  <c r="CQ119" i="1"/>
  <c r="CT119" i="1"/>
  <c r="S119" i="1" s="1"/>
  <c r="CZ119" i="1" s="1"/>
  <c r="Y119" i="1" s="1"/>
  <c r="CU119" i="1"/>
  <c r="T119" i="1" s="1"/>
  <c r="CX119" i="1"/>
  <c r="W119" i="1" s="1"/>
  <c r="FR119" i="1"/>
  <c r="GL119" i="1"/>
  <c r="GO119" i="1"/>
  <c r="GP119" i="1"/>
  <c r="GV119" i="1"/>
  <c r="GX119" i="1" s="1"/>
  <c r="C120" i="1"/>
  <c r="D120" i="1"/>
  <c r="R120" i="1"/>
  <c r="GK120" i="1" s="1"/>
  <c r="V120" i="1"/>
  <c r="AC120" i="1"/>
  <c r="CQ120" i="1" s="1"/>
  <c r="P120" i="1" s="1"/>
  <c r="AE120" i="1"/>
  <c r="AD120" i="1" s="1"/>
  <c r="CR120" i="1" s="1"/>
  <c r="Q120" i="1" s="1"/>
  <c r="AF120" i="1"/>
  <c r="CT120" i="1" s="1"/>
  <c r="S120" i="1" s="1"/>
  <c r="AG120" i="1"/>
  <c r="CU120" i="1" s="1"/>
  <c r="T120" i="1" s="1"/>
  <c r="AH120" i="1"/>
  <c r="AI120" i="1"/>
  <c r="AJ120" i="1"/>
  <c r="CX120" i="1" s="1"/>
  <c r="W120" i="1" s="1"/>
  <c r="CS120" i="1"/>
  <c r="CV120" i="1"/>
  <c r="U120" i="1" s="1"/>
  <c r="CW120" i="1"/>
  <c r="FR120" i="1"/>
  <c r="GL120" i="1"/>
  <c r="GO120" i="1"/>
  <c r="GP120" i="1"/>
  <c r="GV120" i="1"/>
  <c r="GX120" i="1"/>
  <c r="C121" i="1"/>
  <c r="D121" i="1"/>
  <c r="AC121" i="1"/>
  <c r="AB121" i="1" s="1"/>
  <c r="AD121" i="1"/>
  <c r="CR121" i="1" s="1"/>
  <c r="Q121" i="1" s="1"/>
  <c r="AE121" i="1"/>
  <c r="CS121" i="1" s="1"/>
  <c r="R121" i="1" s="1"/>
  <c r="GK121" i="1" s="1"/>
  <c r="AF121" i="1"/>
  <c r="AG121" i="1"/>
  <c r="AH121" i="1"/>
  <c r="CV121" i="1" s="1"/>
  <c r="U121" i="1" s="1"/>
  <c r="AI121" i="1"/>
  <c r="CW121" i="1" s="1"/>
  <c r="V121" i="1" s="1"/>
  <c r="AJ121" i="1"/>
  <c r="CQ121" i="1"/>
  <c r="P121" i="1" s="1"/>
  <c r="CP121" i="1" s="1"/>
  <c r="O121" i="1" s="1"/>
  <c r="CT121" i="1"/>
  <c r="S121" i="1" s="1"/>
  <c r="CZ121" i="1" s="1"/>
  <c r="Y121" i="1" s="1"/>
  <c r="CU121" i="1"/>
  <c r="T121" i="1" s="1"/>
  <c r="CX121" i="1"/>
  <c r="W121" i="1" s="1"/>
  <c r="CY121" i="1"/>
  <c r="X121" i="1" s="1"/>
  <c r="FR121" i="1"/>
  <c r="GL121" i="1"/>
  <c r="GO121" i="1"/>
  <c r="GP121" i="1"/>
  <c r="GV121" i="1"/>
  <c r="GX121" i="1" s="1"/>
  <c r="C122" i="1"/>
  <c r="D122" i="1"/>
  <c r="I122" i="1"/>
  <c r="AC122" i="1"/>
  <c r="AE122" i="1"/>
  <c r="AF122" i="1"/>
  <c r="CT122" i="1" s="1"/>
  <c r="S122" i="1" s="1"/>
  <c r="AG122" i="1"/>
  <c r="AH122" i="1"/>
  <c r="AI122" i="1"/>
  <c r="CW122" i="1" s="1"/>
  <c r="V122" i="1" s="1"/>
  <c r="AJ122" i="1"/>
  <c r="CX122" i="1" s="1"/>
  <c r="W122" i="1" s="1"/>
  <c r="CQ122" i="1"/>
  <c r="P122" i="1" s="1"/>
  <c r="CU122" i="1"/>
  <c r="T122" i="1" s="1"/>
  <c r="CV122" i="1"/>
  <c r="U122" i="1" s="1"/>
  <c r="FR122" i="1"/>
  <c r="GL122" i="1"/>
  <c r="GO122" i="1"/>
  <c r="GP122" i="1"/>
  <c r="GV122" i="1"/>
  <c r="GX122" i="1" s="1"/>
  <c r="C123" i="1"/>
  <c r="D123" i="1"/>
  <c r="I123" i="1"/>
  <c r="AB123" i="1"/>
  <c r="AC123" i="1"/>
  <c r="CQ123" i="1" s="1"/>
  <c r="AE123" i="1"/>
  <c r="AD123" i="1" s="1"/>
  <c r="CR123" i="1" s="1"/>
  <c r="AF123" i="1"/>
  <c r="CT123" i="1" s="1"/>
  <c r="AG123" i="1"/>
  <c r="CU123" i="1" s="1"/>
  <c r="AH123" i="1"/>
  <c r="AI123" i="1"/>
  <c r="AJ123" i="1"/>
  <c r="CX123" i="1" s="1"/>
  <c r="CS123" i="1"/>
  <c r="R123" i="1" s="1"/>
  <c r="GK123" i="1" s="1"/>
  <c r="CV123" i="1"/>
  <c r="CW123" i="1"/>
  <c r="V123" i="1" s="1"/>
  <c r="FR123" i="1"/>
  <c r="GL123" i="1"/>
  <c r="GO123" i="1"/>
  <c r="GP123" i="1"/>
  <c r="GV123" i="1"/>
  <c r="GX123" i="1"/>
  <c r="I124" i="1"/>
  <c r="AC124" i="1"/>
  <c r="AE124" i="1"/>
  <c r="AF124" i="1"/>
  <c r="CT124" i="1" s="1"/>
  <c r="S124" i="1" s="1"/>
  <c r="AG124" i="1"/>
  <c r="AH124" i="1"/>
  <c r="AI124" i="1"/>
  <c r="CW124" i="1" s="1"/>
  <c r="V124" i="1" s="1"/>
  <c r="AJ124" i="1"/>
  <c r="CX124" i="1" s="1"/>
  <c r="W124" i="1" s="1"/>
  <c r="CQ124" i="1"/>
  <c r="P124" i="1" s="1"/>
  <c r="CU124" i="1"/>
  <c r="T124" i="1" s="1"/>
  <c r="CV124" i="1"/>
  <c r="U124" i="1" s="1"/>
  <c r="FR124" i="1"/>
  <c r="GL124" i="1"/>
  <c r="GO124" i="1"/>
  <c r="GP124" i="1"/>
  <c r="GV124" i="1"/>
  <c r="GX124" i="1" s="1"/>
  <c r="AC125" i="1"/>
  <c r="AD125" i="1"/>
  <c r="CR125" i="1" s="1"/>
  <c r="AE125" i="1"/>
  <c r="CS125" i="1" s="1"/>
  <c r="AF125" i="1"/>
  <c r="AG125" i="1"/>
  <c r="AH125" i="1"/>
  <c r="CV125" i="1" s="1"/>
  <c r="AI125" i="1"/>
  <c r="CW125" i="1" s="1"/>
  <c r="AJ125" i="1"/>
  <c r="CQ125" i="1"/>
  <c r="CT125" i="1"/>
  <c r="CU125" i="1"/>
  <c r="CX125" i="1"/>
  <c r="FR125" i="1"/>
  <c r="GL125" i="1"/>
  <c r="GO125" i="1"/>
  <c r="GP125" i="1"/>
  <c r="GV125" i="1"/>
  <c r="I126" i="1"/>
  <c r="AC126" i="1"/>
  <c r="AD126" i="1"/>
  <c r="CR126" i="1" s="1"/>
  <c r="Q126" i="1" s="1"/>
  <c r="AE126" i="1"/>
  <c r="AF126" i="1"/>
  <c r="AG126" i="1"/>
  <c r="CU126" i="1" s="1"/>
  <c r="T126" i="1" s="1"/>
  <c r="AH126" i="1"/>
  <c r="CV126" i="1" s="1"/>
  <c r="U126" i="1" s="1"/>
  <c r="AI126" i="1"/>
  <c r="AJ126" i="1"/>
  <c r="CS126" i="1"/>
  <c r="R126" i="1" s="1"/>
  <c r="GK126" i="1" s="1"/>
  <c r="CT126" i="1"/>
  <c r="S126" i="1" s="1"/>
  <c r="CW126" i="1"/>
  <c r="V126" i="1" s="1"/>
  <c r="CX126" i="1"/>
  <c r="W126" i="1" s="1"/>
  <c r="FR126" i="1"/>
  <c r="GL126" i="1"/>
  <c r="GO126" i="1"/>
  <c r="GP126" i="1"/>
  <c r="GV126" i="1"/>
  <c r="GX126" i="1"/>
  <c r="I127" i="1"/>
  <c r="AB127" i="1"/>
  <c r="AC127" i="1"/>
  <c r="CQ127" i="1" s="1"/>
  <c r="P127" i="1" s="1"/>
  <c r="AE127" i="1"/>
  <c r="AD127" i="1" s="1"/>
  <c r="CR127" i="1" s="1"/>
  <c r="AF127" i="1"/>
  <c r="CT127" i="1" s="1"/>
  <c r="AG127" i="1"/>
  <c r="CU127" i="1" s="1"/>
  <c r="AH127" i="1"/>
  <c r="AI127" i="1"/>
  <c r="AJ127" i="1"/>
  <c r="CX127" i="1" s="1"/>
  <c r="CS127" i="1"/>
  <c r="R127" i="1" s="1"/>
  <c r="GK127" i="1" s="1"/>
  <c r="CV127" i="1"/>
  <c r="U127" i="1" s="1"/>
  <c r="CW127" i="1"/>
  <c r="V127" i="1" s="1"/>
  <c r="FR127" i="1"/>
  <c r="GL127" i="1"/>
  <c r="GO127" i="1"/>
  <c r="GP127" i="1"/>
  <c r="GV127" i="1"/>
  <c r="GX127" i="1"/>
  <c r="B129" i="1"/>
  <c r="B26" i="1" s="1"/>
  <c r="C129" i="1"/>
  <c r="C26" i="1" s="1"/>
  <c r="D129" i="1"/>
  <c r="D26" i="1" s="1"/>
  <c r="F129" i="1"/>
  <c r="F26" i="1" s="1"/>
  <c r="G129" i="1"/>
  <c r="G26" i="1" s="1"/>
  <c r="AO129" i="1"/>
  <c r="BX129" i="1"/>
  <c r="BX26" i="1" s="1"/>
  <c r="BY129" i="1"/>
  <c r="BZ129" i="1"/>
  <c r="BZ26" i="1" s="1"/>
  <c r="CG129" i="1"/>
  <c r="CK129" i="1"/>
  <c r="CL129" i="1"/>
  <c r="CL26" i="1" s="1"/>
  <c r="EG129" i="1"/>
  <c r="FP129" i="1"/>
  <c r="FP26" i="1" s="1"/>
  <c r="FQ129" i="1"/>
  <c r="GC129" i="1"/>
  <c r="GD129" i="1"/>
  <c r="D161" i="1"/>
  <c r="E163" i="1"/>
  <c r="Z163" i="1"/>
  <c r="AA163" i="1"/>
  <c r="AM163" i="1"/>
  <c r="AN163" i="1"/>
  <c r="BD163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CM163" i="1"/>
  <c r="CN163" i="1"/>
  <c r="CO163" i="1"/>
  <c r="CP163" i="1"/>
  <c r="CQ163" i="1"/>
  <c r="CR163" i="1"/>
  <c r="CS163" i="1"/>
  <c r="CT163" i="1"/>
  <c r="CU163" i="1"/>
  <c r="CV163" i="1"/>
  <c r="CW163" i="1"/>
  <c r="CX163" i="1"/>
  <c r="CY163" i="1"/>
  <c r="CZ163" i="1"/>
  <c r="DA163" i="1"/>
  <c r="DB163" i="1"/>
  <c r="DC163" i="1"/>
  <c r="DD163" i="1"/>
  <c r="DE163" i="1"/>
  <c r="DF163" i="1"/>
  <c r="DR163" i="1"/>
  <c r="DS163" i="1"/>
  <c r="EE163" i="1"/>
  <c r="EF163" i="1"/>
  <c r="EV163" i="1"/>
  <c r="EW163" i="1"/>
  <c r="EX163" i="1"/>
  <c r="EY163" i="1"/>
  <c r="EZ163" i="1"/>
  <c r="FA163" i="1"/>
  <c r="FB163" i="1"/>
  <c r="FC163" i="1"/>
  <c r="FD163" i="1"/>
  <c r="FE163" i="1"/>
  <c r="FF163" i="1"/>
  <c r="FG163" i="1"/>
  <c r="FH163" i="1"/>
  <c r="FI163" i="1"/>
  <c r="FJ163" i="1"/>
  <c r="FK163" i="1"/>
  <c r="FL163" i="1"/>
  <c r="FM163" i="1"/>
  <c r="FN163" i="1"/>
  <c r="FO163" i="1"/>
  <c r="GE163" i="1"/>
  <c r="GF163" i="1"/>
  <c r="GG163" i="1"/>
  <c r="GH163" i="1"/>
  <c r="GI163" i="1"/>
  <c r="GJ163" i="1"/>
  <c r="GK163" i="1"/>
  <c r="GL163" i="1"/>
  <c r="GM163" i="1"/>
  <c r="GN163" i="1"/>
  <c r="GO163" i="1"/>
  <c r="GP163" i="1"/>
  <c r="GQ163" i="1"/>
  <c r="GR163" i="1"/>
  <c r="GS163" i="1"/>
  <c r="GT163" i="1"/>
  <c r="GU163" i="1"/>
  <c r="GV163" i="1"/>
  <c r="GW163" i="1"/>
  <c r="GX163" i="1"/>
  <c r="C165" i="1"/>
  <c r="D165" i="1"/>
  <c r="I165" i="1"/>
  <c r="Q165" i="1"/>
  <c r="R165" i="1"/>
  <c r="GK165" i="1" s="1"/>
  <c r="V165" i="1"/>
  <c r="AC165" i="1"/>
  <c r="AD165" i="1"/>
  <c r="AE165" i="1"/>
  <c r="AF165" i="1"/>
  <c r="CT165" i="1" s="1"/>
  <c r="S165" i="1" s="1"/>
  <c r="CY165" i="1" s="1"/>
  <c r="X165" i="1" s="1"/>
  <c r="AG165" i="1"/>
  <c r="AH165" i="1"/>
  <c r="AI165" i="1"/>
  <c r="AJ165" i="1"/>
  <c r="CX165" i="1" s="1"/>
  <c r="W165" i="1" s="1"/>
  <c r="CQ165" i="1"/>
  <c r="P165" i="1" s="1"/>
  <c r="CR165" i="1"/>
  <c r="CS165" i="1"/>
  <c r="CU165" i="1"/>
  <c r="T165" i="1" s="1"/>
  <c r="CV165" i="1"/>
  <c r="U165" i="1" s="1"/>
  <c r="CW165" i="1"/>
  <c r="CZ165" i="1"/>
  <c r="Y165" i="1" s="1"/>
  <c r="FR165" i="1"/>
  <c r="GL165" i="1"/>
  <c r="GO165" i="1"/>
  <c r="GP165" i="1"/>
  <c r="GV165" i="1"/>
  <c r="GX165" i="1"/>
  <c r="C166" i="1"/>
  <c r="D166" i="1"/>
  <c r="I166" i="1"/>
  <c r="AC166" i="1"/>
  <c r="AE166" i="1"/>
  <c r="AD166" i="1" s="1"/>
  <c r="AF166" i="1"/>
  <c r="AG166" i="1"/>
  <c r="CU166" i="1" s="1"/>
  <c r="T166" i="1" s="1"/>
  <c r="AH166" i="1"/>
  <c r="AI166" i="1"/>
  <c r="AJ166" i="1"/>
  <c r="CR166" i="1"/>
  <c r="Q166" i="1" s="1"/>
  <c r="CS166" i="1"/>
  <c r="R166" i="1" s="1"/>
  <c r="GK166" i="1" s="1"/>
  <c r="CT166" i="1"/>
  <c r="S166" i="1" s="1"/>
  <c r="CV166" i="1"/>
  <c r="U166" i="1" s="1"/>
  <c r="CW166" i="1"/>
  <c r="V166" i="1" s="1"/>
  <c r="CX166" i="1"/>
  <c r="W166" i="1" s="1"/>
  <c r="FR166" i="1"/>
  <c r="GL166" i="1"/>
  <c r="GO166" i="1"/>
  <c r="GP166" i="1"/>
  <c r="GV166" i="1"/>
  <c r="GX166" i="1"/>
  <c r="C167" i="1"/>
  <c r="D167" i="1"/>
  <c r="I167" i="1"/>
  <c r="CX363" i="3" s="1"/>
  <c r="R167" i="1"/>
  <c r="V167" i="1"/>
  <c r="AC167" i="1"/>
  <c r="AD167" i="1"/>
  <c r="CR167" i="1" s="1"/>
  <c r="Q167" i="1" s="1"/>
  <c r="AE167" i="1"/>
  <c r="AF167" i="1"/>
  <c r="AG167" i="1"/>
  <c r="AH167" i="1"/>
  <c r="CV167" i="1" s="1"/>
  <c r="U167" i="1" s="1"/>
  <c r="AI167" i="1"/>
  <c r="AJ167" i="1"/>
  <c r="CX167" i="1" s="1"/>
  <c r="W167" i="1" s="1"/>
  <c r="CS167" i="1"/>
  <c r="CT167" i="1"/>
  <c r="S167" i="1" s="1"/>
  <c r="CU167" i="1"/>
  <c r="T167" i="1" s="1"/>
  <c r="CW167" i="1"/>
  <c r="FR167" i="1"/>
  <c r="BY186" i="1" s="1"/>
  <c r="GK167" i="1"/>
  <c r="GL167" i="1"/>
  <c r="GO167" i="1"/>
  <c r="GP167" i="1"/>
  <c r="GV167" i="1"/>
  <c r="GX167" i="1"/>
  <c r="C168" i="1"/>
  <c r="D168" i="1"/>
  <c r="I168" i="1"/>
  <c r="CX364" i="3" s="1"/>
  <c r="U168" i="1"/>
  <c r="W168" i="1"/>
  <c r="AC168" i="1"/>
  <c r="AD168" i="1"/>
  <c r="CR168" i="1" s="1"/>
  <c r="Q168" i="1" s="1"/>
  <c r="AE168" i="1"/>
  <c r="CS168" i="1" s="1"/>
  <c r="R168" i="1" s="1"/>
  <c r="AF168" i="1"/>
  <c r="AG168" i="1"/>
  <c r="CU168" i="1" s="1"/>
  <c r="T168" i="1" s="1"/>
  <c r="AH168" i="1"/>
  <c r="AI168" i="1"/>
  <c r="CW168" i="1" s="1"/>
  <c r="V168" i="1" s="1"/>
  <c r="AJ168" i="1"/>
  <c r="CT168" i="1"/>
  <c r="S168" i="1" s="1"/>
  <c r="CY168" i="1" s="1"/>
  <c r="X168" i="1" s="1"/>
  <c r="CV168" i="1"/>
  <c r="CX168" i="1"/>
  <c r="CZ168" i="1"/>
  <c r="Y168" i="1" s="1"/>
  <c r="FR168" i="1"/>
  <c r="GK168" i="1"/>
  <c r="GL168" i="1"/>
  <c r="GO168" i="1"/>
  <c r="GP168" i="1"/>
  <c r="GV168" i="1"/>
  <c r="GX168" i="1" s="1"/>
  <c r="C169" i="1"/>
  <c r="D169" i="1"/>
  <c r="I169" i="1"/>
  <c r="Q169" i="1"/>
  <c r="R169" i="1"/>
  <c r="GK169" i="1" s="1"/>
  <c r="V169" i="1"/>
  <c r="AC169" i="1"/>
  <c r="AD169" i="1"/>
  <c r="AE169" i="1"/>
  <c r="AF169" i="1"/>
  <c r="CT169" i="1" s="1"/>
  <c r="S169" i="1" s="1"/>
  <c r="CY169" i="1" s="1"/>
  <c r="X169" i="1" s="1"/>
  <c r="AG169" i="1"/>
  <c r="AH169" i="1"/>
  <c r="AI169" i="1"/>
  <c r="AJ169" i="1"/>
  <c r="CX169" i="1" s="1"/>
  <c r="W169" i="1" s="1"/>
  <c r="CQ169" i="1"/>
  <c r="P169" i="1" s="1"/>
  <c r="CR169" i="1"/>
  <c r="CS169" i="1"/>
  <c r="CU169" i="1"/>
  <c r="T169" i="1" s="1"/>
  <c r="CV169" i="1"/>
  <c r="U169" i="1" s="1"/>
  <c r="CW169" i="1"/>
  <c r="CZ169" i="1"/>
  <c r="Y169" i="1" s="1"/>
  <c r="FR169" i="1"/>
  <c r="GL169" i="1"/>
  <c r="GN169" i="1"/>
  <c r="GP169" i="1"/>
  <c r="GV169" i="1"/>
  <c r="GX169" i="1" s="1"/>
  <c r="C170" i="1"/>
  <c r="D170" i="1"/>
  <c r="I170" i="1"/>
  <c r="W170" i="1"/>
  <c r="AC170" i="1"/>
  <c r="CQ170" i="1" s="1"/>
  <c r="P170" i="1" s="1"/>
  <c r="AE170" i="1"/>
  <c r="AD170" i="1" s="1"/>
  <c r="CR170" i="1" s="1"/>
  <c r="Q170" i="1" s="1"/>
  <c r="AF170" i="1"/>
  <c r="AG170" i="1"/>
  <c r="CU170" i="1" s="1"/>
  <c r="AH170" i="1"/>
  <c r="AI170" i="1"/>
  <c r="CW170" i="1" s="1"/>
  <c r="V170" i="1" s="1"/>
  <c r="AJ170" i="1"/>
  <c r="CS170" i="1"/>
  <c r="R170" i="1" s="1"/>
  <c r="GK170" i="1" s="1"/>
  <c r="CT170" i="1"/>
  <c r="S170" i="1" s="1"/>
  <c r="CV170" i="1"/>
  <c r="U170" i="1" s="1"/>
  <c r="CX170" i="1"/>
  <c r="FR170" i="1"/>
  <c r="GL170" i="1"/>
  <c r="GN170" i="1"/>
  <c r="GP170" i="1"/>
  <c r="GV170" i="1"/>
  <c r="GX170" i="1" s="1"/>
  <c r="I171" i="1"/>
  <c r="P171" i="1"/>
  <c r="U171" i="1"/>
  <c r="AB171" i="1"/>
  <c r="AC171" i="1"/>
  <c r="AE171" i="1"/>
  <c r="AD171" i="1" s="1"/>
  <c r="CR171" i="1" s="1"/>
  <c r="Q171" i="1" s="1"/>
  <c r="AF171" i="1"/>
  <c r="CT171" i="1" s="1"/>
  <c r="S171" i="1" s="1"/>
  <c r="AG171" i="1"/>
  <c r="AH171" i="1"/>
  <c r="AI171" i="1"/>
  <c r="CW171" i="1" s="1"/>
  <c r="V171" i="1" s="1"/>
  <c r="AJ171" i="1"/>
  <c r="CX171" i="1" s="1"/>
  <c r="W171" i="1" s="1"/>
  <c r="CQ171" i="1"/>
  <c r="CS171" i="1"/>
  <c r="R171" i="1" s="1"/>
  <c r="GK171" i="1" s="1"/>
  <c r="CU171" i="1"/>
  <c r="T171" i="1" s="1"/>
  <c r="CV171" i="1"/>
  <c r="FR171" i="1"/>
  <c r="GL171" i="1"/>
  <c r="GN171" i="1"/>
  <c r="GP171" i="1"/>
  <c r="GV171" i="1"/>
  <c r="GX171" i="1"/>
  <c r="AC172" i="1"/>
  <c r="AE172" i="1"/>
  <c r="AD172" i="1" s="1"/>
  <c r="CR172" i="1" s="1"/>
  <c r="AF172" i="1"/>
  <c r="CT172" i="1" s="1"/>
  <c r="AG172" i="1"/>
  <c r="CU172" i="1" s="1"/>
  <c r="AH172" i="1"/>
  <c r="AI172" i="1"/>
  <c r="AJ172" i="1"/>
  <c r="CX172" i="1" s="1"/>
  <c r="CS172" i="1"/>
  <c r="CV172" i="1"/>
  <c r="CW172" i="1"/>
  <c r="FR172" i="1"/>
  <c r="FQ186" i="1" s="1"/>
  <c r="GL172" i="1"/>
  <c r="GN172" i="1"/>
  <c r="GP172" i="1"/>
  <c r="GV172" i="1"/>
  <c r="C173" i="1"/>
  <c r="D173" i="1"/>
  <c r="I173" i="1"/>
  <c r="AC173" i="1"/>
  <c r="AD173" i="1"/>
  <c r="CR173" i="1" s="1"/>
  <c r="Q173" i="1" s="1"/>
  <c r="AE173" i="1"/>
  <c r="AF173" i="1"/>
  <c r="AG173" i="1"/>
  <c r="CU173" i="1" s="1"/>
  <c r="T173" i="1" s="1"/>
  <c r="AH173" i="1"/>
  <c r="CV173" i="1" s="1"/>
  <c r="U173" i="1" s="1"/>
  <c r="AI173" i="1"/>
  <c r="AJ173" i="1"/>
  <c r="CS173" i="1"/>
  <c r="R173" i="1" s="1"/>
  <c r="GK173" i="1" s="1"/>
  <c r="CT173" i="1"/>
  <c r="S173" i="1" s="1"/>
  <c r="CW173" i="1"/>
  <c r="V173" i="1" s="1"/>
  <c r="CX173" i="1"/>
  <c r="W173" i="1" s="1"/>
  <c r="FR173" i="1"/>
  <c r="GL173" i="1"/>
  <c r="GN173" i="1"/>
  <c r="GP173" i="1"/>
  <c r="GV173" i="1"/>
  <c r="GX173" i="1"/>
  <c r="C174" i="1"/>
  <c r="D174" i="1"/>
  <c r="I174" i="1"/>
  <c r="P174" i="1"/>
  <c r="AC174" i="1"/>
  <c r="AD174" i="1"/>
  <c r="CR174" i="1" s="1"/>
  <c r="Q174" i="1" s="1"/>
  <c r="AE174" i="1"/>
  <c r="CS174" i="1" s="1"/>
  <c r="R174" i="1" s="1"/>
  <c r="GK174" i="1" s="1"/>
  <c r="AF174" i="1"/>
  <c r="AG174" i="1"/>
  <c r="AH174" i="1"/>
  <c r="CV174" i="1" s="1"/>
  <c r="U174" i="1" s="1"/>
  <c r="AI174" i="1"/>
  <c r="CW174" i="1" s="1"/>
  <c r="V174" i="1" s="1"/>
  <c r="AJ174" i="1"/>
  <c r="CQ174" i="1"/>
  <c r="CT174" i="1"/>
  <c r="S174" i="1" s="1"/>
  <c r="CU174" i="1"/>
  <c r="T174" i="1" s="1"/>
  <c r="CX174" i="1"/>
  <c r="W174" i="1" s="1"/>
  <c r="FR174" i="1"/>
  <c r="GL174" i="1"/>
  <c r="GN174" i="1"/>
  <c r="GP174" i="1"/>
  <c r="GV174" i="1"/>
  <c r="GX174" i="1" s="1"/>
  <c r="I175" i="1"/>
  <c r="AC175" i="1"/>
  <c r="AD175" i="1"/>
  <c r="CR175" i="1" s="1"/>
  <c r="Q175" i="1" s="1"/>
  <c r="AE175" i="1"/>
  <c r="AF175" i="1"/>
  <c r="AG175" i="1"/>
  <c r="CU175" i="1" s="1"/>
  <c r="T175" i="1" s="1"/>
  <c r="AH175" i="1"/>
  <c r="CV175" i="1" s="1"/>
  <c r="U175" i="1" s="1"/>
  <c r="AI175" i="1"/>
  <c r="AJ175" i="1"/>
  <c r="CS175" i="1"/>
  <c r="R175" i="1" s="1"/>
  <c r="GK175" i="1" s="1"/>
  <c r="CT175" i="1"/>
  <c r="S175" i="1" s="1"/>
  <c r="CW175" i="1"/>
  <c r="V175" i="1" s="1"/>
  <c r="CX175" i="1"/>
  <c r="W175" i="1" s="1"/>
  <c r="FR175" i="1"/>
  <c r="GL175" i="1"/>
  <c r="GN175" i="1"/>
  <c r="GP175" i="1"/>
  <c r="GV175" i="1"/>
  <c r="GX175" i="1"/>
  <c r="I176" i="1"/>
  <c r="V176" i="1"/>
  <c r="AB176" i="1"/>
  <c r="AC176" i="1"/>
  <c r="CQ176" i="1" s="1"/>
  <c r="P176" i="1" s="1"/>
  <c r="AE176" i="1"/>
  <c r="AD176" i="1" s="1"/>
  <c r="CR176" i="1" s="1"/>
  <c r="AF176" i="1"/>
  <c r="CT176" i="1" s="1"/>
  <c r="S176" i="1" s="1"/>
  <c r="AG176" i="1"/>
  <c r="CU176" i="1" s="1"/>
  <c r="T176" i="1" s="1"/>
  <c r="AH176" i="1"/>
  <c r="AI176" i="1"/>
  <c r="AJ176" i="1"/>
  <c r="CX176" i="1" s="1"/>
  <c r="W176" i="1" s="1"/>
  <c r="CS176" i="1"/>
  <c r="R176" i="1" s="1"/>
  <c r="GK176" i="1" s="1"/>
  <c r="CV176" i="1"/>
  <c r="U176" i="1" s="1"/>
  <c r="CW176" i="1"/>
  <c r="FR176" i="1"/>
  <c r="GL176" i="1"/>
  <c r="GN176" i="1"/>
  <c r="GP176" i="1"/>
  <c r="GV176" i="1"/>
  <c r="GX176" i="1"/>
  <c r="C177" i="1"/>
  <c r="D177" i="1"/>
  <c r="I177" i="1"/>
  <c r="AC177" i="1"/>
  <c r="AD177" i="1"/>
  <c r="CR177" i="1" s="1"/>
  <c r="Q177" i="1" s="1"/>
  <c r="AE177" i="1"/>
  <c r="AF177" i="1"/>
  <c r="AG177" i="1"/>
  <c r="CU177" i="1" s="1"/>
  <c r="T177" i="1" s="1"/>
  <c r="AH177" i="1"/>
  <c r="CV177" i="1" s="1"/>
  <c r="U177" i="1" s="1"/>
  <c r="AI177" i="1"/>
  <c r="AJ177" i="1"/>
  <c r="CS177" i="1"/>
  <c r="R177" i="1" s="1"/>
  <c r="GK177" i="1" s="1"/>
  <c r="CT177" i="1"/>
  <c r="S177" i="1" s="1"/>
  <c r="CW177" i="1"/>
  <c r="V177" i="1" s="1"/>
  <c r="CX177" i="1"/>
  <c r="W177" i="1" s="1"/>
  <c r="FR177" i="1"/>
  <c r="GL177" i="1"/>
  <c r="GN177" i="1"/>
  <c r="GP177" i="1"/>
  <c r="GV177" i="1"/>
  <c r="GX177" i="1"/>
  <c r="C178" i="1"/>
  <c r="D178" i="1"/>
  <c r="I178" i="1"/>
  <c r="P178" i="1"/>
  <c r="AC178" i="1"/>
  <c r="AD178" i="1"/>
  <c r="CR178" i="1" s="1"/>
  <c r="Q178" i="1" s="1"/>
  <c r="AE178" i="1"/>
  <c r="CS178" i="1" s="1"/>
  <c r="R178" i="1" s="1"/>
  <c r="GK178" i="1" s="1"/>
  <c r="AF178" i="1"/>
  <c r="AG178" i="1"/>
  <c r="AH178" i="1"/>
  <c r="CV178" i="1" s="1"/>
  <c r="U178" i="1" s="1"/>
  <c r="AI178" i="1"/>
  <c r="CW178" i="1" s="1"/>
  <c r="V178" i="1" s="1"/>
  <c r="AJ178" i="1"/>
  <c r="CQ178" i="1"/>
  <c r="CT178" i="1"/>
  <c r="S178" i="1" s="1"/>
  <c r="CU178" i="1"/>
  <c r="T178" i="1" s="1"/>
  <c r="CX178" i="1"/>
  <c r="W178" i="1" s="1"/>
  <c r="FR178" i="1"/>
  <c r="GL178" i="1"/>
  <c r="GN178" i="1"/>
  <c r="GP178" i="1"/>
  <c r="GV178" i="1"/>
  <c r="GX178" i="1" s="1"/>
  <c r="I179" i="1"/>
  <c r="AC179" i="1"/>
  <c r="AD179" i="1"/>
  <c r="CR179" i="1" s="1"/>
  <c r="Q179" i="1" s="1"/>
  <c r="AE179" i="1"/>
  <c r="AF179" i="1"/>
  <c r="AG179" i="1"/>
  <c r="CU179" i="1" s="1"/>
  <c r="T179" i="1" s="1"/>
  <c r="AH179" i="1"/>
  <c r="CV179" i="1" s="1"/>
  <c r="U179" i="1" s="1"/>
  <c r="AI179" i="1"/>
  <c r="AJ179" i="1"/>
  <c r="CS179" i="1"/>
  <c r="R179" i="1" s="1"/>
  <c r="GK179" i="1" s="1"/>
  <c r="CT179" i="1"/>
  <c r="S179" i="1" s="1"/>
  <c r="CW179" i="1"/>
  <c r="V179" i="1" s="1"/>
  <c r="CX179" i="1"/>
  <c r="W179" i="1" s="1"/>
  <c r="FR179" i="1"/>
  <c r="GL179" i="1"/>
  <c r="GN179" i="1"/>
  <c r="GP179" i="1"/>
  <c r="GV179" i="1"/>
  <c r="GX179" i="1"/>
  <c r="I180" i="1"/>
  <c r="V180" i="1"/>
  <c r="AB180" i="1"/>
  <c r="AC180" i="1"/>
  <c r="CQ180" i="1" s="1"/>
  <c r="P180" i="1" s="1"/>
  <c r="AE180" i="1"/>
  <c r="AD180" i="1" s="1"/>
  <c r="CR180" i="1" s="1"/>
  <c r="AF180" i="1"/>
  <c r="CT180" i="1" s="1"/>
  <c r="S180" i="1" s="1"/>
  <c r="AG180" i="1"/>
  <c r="CU180" i="1" s="1"/>
  <c r="T180" i="1" s="1"/>
  <c r="AH180" i="1"/>
  <c r="AI180" i="1"/>
  <c r="AJ180" i="1"/>
  <c r="CX180" i="1" s="1"/>
  <c r="W180" i="1" s="1"/>
  <c r="CS180" i="1"/>
  <c r="R180" i="1" s="1"/>
  <c r="GK180" i="1" s="1"/>
  <c r="CV180" i="1"/>
  <c r="U180" i="1" s="1"/>
  <c r="CW180" i="1"/>
  <c r="FR180" i="1"/>
  <c r="GL180" i="1"/>
  <c r="GN180" i="1"/>
  <c r="GP180" i="1"/>
  <c r="GV180" i="1"/>
  <c r="GX180" i="1"/>
  <c r="O181" i="1"/>
  <c r="P181" i="1"/>
  <c r="Q181" i="1"/>
  <c r="R181" i="1"/>
  <c r="GK181" i="1" s="1"/>
  <c r="S181" i="1"/>
  <c r="T181" i="1"/>
  <c r="U181" i="1"/>
  <c r="V181" i="1"/>
  <c r="W181" i="1"/>
  <c r="X181" i="1"/>
  <c r="Y181" i="1"/>
  <c r="AB181" i="1"/>
  <c r="CP181" i="1" s="1"/>
  <c r="AC181" i="1"/>
  <c r="AD181" i="1"/>
  <c r="AE181" i="1"/>
  <c r="AF181" i="1"/>
  <c r="AG181" i="1"/>
  <c r="AH181" i="1"/>
  <c r="AI181" i="1"/>
  <c r="AJ181" i="1"/>
  <c r="FR181" i="1"/>
  <c r="GL181" i="1"/>
  <c r="GO181" i="1"/>
  <c r="GP181" i="1"/>
  <c r="GV181" i="1"/>
  <c r="GX181" i="1" s="1"/>
  <c r="O182" i="1"/>
  <c r="P182" i="1"/>
  <c r="Q182" i="1"/>
  <c r="R182" i="1"/>
  <c r="S182" i="1"/>
  <c r="T182" i="1"/>
  <c r="U182" i="1"/>
  <c r="V182" i="1"/>
  <c r="W182" i="1"/>
  <c r="X182" i="1"/>
  <c r="Y182" i="1"/>
  <c r="AB182" i="1"/>
  <c r="AC182" i="1"/>
  <c r="AD182" i="1"/>
  <c r="AE182" i="1"/>
  <c r="AF182" i="1"/>
  <c r="AG182" i="1"/>
  <c r="AH182" i="1"/>
  <c r="AI182" i="1"/>
  <c r="AJ182" i="1"/>
  <c r="CP182" i="1"/>
  <c r="FR182" i="1"/>
  <c r="GK182" i="1"/>
  <c r="GL182" i="1"/>
  <c r="GM182" i="1"/>
  <c r="GN182" i="1"/>
  <c r="GO182" i="1"/>
  <c r="GP182" i="1"/>
  <c r="GV182" i="1"/>
  <c r="GX182" i="1"/>
  <c r="O183" i="1"/>
  <c r="P183" i="1"/>
  <c r="Q183" i="1"/>
  <c r="R183" i="1"/>
  <c r="GK183" i="1" s="1"/>
  <c r="S183" i="1"/>
  <c r="T183" i="1"/>
  <c r="U183" i="1"/>
  <c r="V183" i="1"/>
  <c r="W183" i="1"/>
  <c r="X183" i="1"/>
  <c r="Y183" i="1"/>
  <c r="AB183" i="1"/>
  <c r="CP183" i="1" s="1"/>
  <c r="AC183" i="1"/>
  <c r="AD183" i="1"/>
  <c r="AE183" i="1"/>
  <c r="AF183" i="1"/>
  <c r="AG183" i="1"/>
  <c r="AH183" i="1"/>
  <c r="AI183" i="1"/>
  <c r="AJ183" i="1"/>
  <c r="FR183" i="1"/>
  <c r="GL183" i="1"/>
  <c r="GO183" i="1"/>
  <c r="GP183" i="1"/>
  <c r="GV183" i="1"/>
  <c r="GX183" i="1" s="1"/>
  <c r="O184" i="1"/>
  <c r="P184" i="1"/>
  <c r="Q184" i="1"/>
  <c r="R184" i="1"/>
  <c r="S184" i="1"/>
  <c r="T184" i="1"/>
  <c r="U184" i="1"/>
  <c r="V184" i="1"/>
  <c r="W184" i="1"/>
  <c r="X184" i="1"/>
  <c r="Y184" i="1"/>
  <c r="AB184" i="1"/>
  <c r="AC184" i="1"/>
  <c r="AD184" i="1"/>
  <c r="AE184" i="1"/>
  <c r="AF184" i="1"/>
  <c r="AG184" i="1"/>
  <c r="AH184" i="1"/>
  <c r="AI184" i="1"/>
  <c r="AJ184" i="1"/>
  <c r="CP184" i="1"/>
  <c r="FR184" i="1"/>
  <c r="GK184" i="1"/>
  <c r="GL184" i="1"/>
  <c r="GM184" i="1"/>
  <c r="GN184" i="1"/>
  <c r="GO184" i="1"/>
  <c r="GP184" i="1"/>
  <c r="GV184" i="1"/>
  <c r="GX184" i="1"/>
  <c r="B186" i="1"/>
  <c r="B163" i="1" s="1"/>
  <c r="C186" i="1"/>
  <c r="C163" i="1" s="1"/>
  <c r="D186" i="1"/>
  <c r="D163" i="1" s="1"/>
  <c r="F186" i="1"/>
  <c r="F163" i="1" s="1"/>
  <c r="G186" i="1"/>
  <c r="G163" i="1" s="1"/>
  <c r="AI186" i="1"/>
  <c r="AO186" i="1"/>
  <c r="BX186" i="1"/>
  <c r="BX163" i="1" s="1"/>
  <c r="CK186" i="1"/>
  <c r="BB186" i="1" s="1"/>
  <c r="BB163" i="1" s="1"/>
  <c r="CL186" i="1"/>
  <c r="CL163" i="1" s="1"/>
  <c r="EG186" i="1"/>
  <c r="FP186" i="1"/>
  <c r="FP163" i="1" s="1"/>
  <c r="GC186" i="1"/>
  <c r="GD186" i="1"/>
  <c r="GD163" i="1" s="1"/>
  <c r="F199" i="1"/>
  <c r="B218" i="1"/>
  <c r="B22" i="1" s="1"/>
  <c r="C218" i="1"/>
  <c r="C22" i="1" s="1"/>
  <c r="D218" i="1"/>
  <c r="D22" i="1" s="1"/>
  <c r="F218" i="1"/>
  <c r="F22" i="1" s="1"/>
  <c r="G218" i="1"/>
  <c r="G22" i="1" s="1"/>
  <c r="AO218" i="1"/>
  <c r="B250" i="1"/>
  <c r="B18" i="1" s="1"/>
  <c r="C250" i="1"/>
  <c r="C18" i="1" s="1"/>
  <c r="D250" i="1"/>
  <c r="D18" i="1" s="1"/>
  <c r="F250" i="1"/>
  <c r="F18" i="1" s="1"/>
  <c r="G250" i="1"/>
  <c r="G18" i="1" s="1"/>
  <c r="G111" i="5" l="1"/>
  <c r="O111" i="5" s="1"/>
  <c r="J229" i="5"/>
  <c r="P229" i="5" s="1"/>
  <c r="G204" i="5"/>
  <c r="O204" i="5" s="1"/>
  <c r="G241" i="5"/>
  <c r="O241" i="5" s="1"/>
  <c r="J290" i="5"/>
  <c r="P290" i="5" s="1"/>
  <c r="X290" i="5"/>
  <c r="G14" i="5" s="1"/>
  <c r="G290" i="5"/>
  <c r="O290" i="5" s="1"/>
  <c r="G318" i="5" s="1"/>
  <c r="G18" i="5"/>
  <c r="J318" i="5"/>
  <c r="G13" i="5"/>
  <c r="J261" i="5"/>
  <c r="G261" i="5"/>
  <c r="CZ179" i="1"/>
  <c r="Y179" i="1" s="1"/>
  <c r="CY179" i="1"/>
  <c r="X179" i="1" s="1"/>
  <c r="CZ177" i="1"/>
  <c r="Y177" i="1" s="1"/>
  <c r="CY177" i="1"/>
  <c r="X177" i="1" s="1"/>
  <c r="CZ175" i="1"/>
  <c r="Y175" i="1" s="1"/>
  <c r="CY175" i="1"/>
  <c r="X175" i="1" s="1"/>
  <c r="CZ173" i="1"/>
  <c r="Y173" i="1" s="1"/>
  <c r="CY173" i="1"/>
  <c r="X173" i="1" s="1"/>
  <c r="BY163" i="1"/>
  <c r="AP186" i="1"/>
  <c r="FQ163" i="1"/>
  <c r="GA186" i="1"/>
  <c r="EH186" i="1"/>
  <c r="AI163" i="1"/>
  <c r="V186" i="1"/>
  <c r="AB179" i="1"/>
  <c r="CQ179" i="1"/>
  <c r="P179" i="1" s="1"/>
  <c r="CP179" i="1" s="1"/>
  <c r="O179" i="1" s="1"/>
  <c r="AB175" i="1"/>
  <c r="CQ175" i="1"/>
  <c r="P175" i="1" s="1"/>
  <c r="CP175" i="1" s="1"/>
  <c r="O175" i="1" s="1"/>
  <c r="CC26" i="1"/>
  <c r="AT129" i="1"/>
  <c r="AE186" i="1"/>
  <c r="GN183" i="1"/>
  <c r="GM183" i="1"/>
  <c r="CZ178" i="1"/>
  <c r="Y178" i="1" s="1"/>
  <c r="CP178" i="1"/>
  <c r="O178" i="1" s="1"/>
  <c r="F190" i="1"/>
  <c r="AO163" i="1"/>
  <c r="CP180" i="1"/>
  <c r="O180" i="1" s="1"/>
  <c r="CP171" i="1"/>
  <c r="O171" i="1" s="1"/>
  <c r="CD186" i="1"/>
  <c r="AJ186" i="1"/>
  <c r="CY166" i="1"/>
  <c r="X166" i="1" s="1"/>
  <c r="CZ166" i="1"/>
  <c r="Y166" i="1" s="1"/>
  <c r="AG186" i="1"/>
  <c r="T125" i="1"/>
  <c r="FU26" i="1"/>
  <c r="EL129" i="1"/>
  <c r="FR186" i="1"/>
  <c r="CY170" i="1"/>
  <c r="X170" i="1" s="1"/>
  <c r="CZ170" i="1"/>
  <c r="Y170" i="1" s="1"/>
  <c r="CP170" i="1"/>
  <c r="O170" i="1" s="1"/>
  <c r="AB168" i="1"/>
  <c r="CQ168" i="1"/>
  <c r="P168" i="1" s="1"/>
  <c r="CP168" i="1" s="1"/>
  <c r="O168" i="1" s="1"/>
  <c r="CZ167" i="1"/>
  <c r="Y167" i="1" s="1"/>
  <c r="CY167" i="1"/>
  <c r="X167" i="1" s="1"/>
  <c r="AK186" i="1" s="1"/>
  <c r="AF186" i="1"/>
  <c r="CQ166" i="1"/>
  <c r="P166" i="1" s="1"/>
  <c r="AB166" i="1"/>
  <c r="AO22" i="1"/>
  <c r="F222" i="1"/>
  <c r="AO250" i="1"/>
  <c r="CY180" i="1"/>
  <c r="X180" i="1" s="1"/>
  <c r="CZ180" i="1"/>
  <c r="Y180" i="1" s="1"/>
  <c r="CZ174" i="1"/>
  <c r="Y174" i="1" s="1"/>
  <c r="CP174" i="1"/>
  <c r="O174" i="1" s="1"/>
  <c r="AB173" i="1"/>
  <c r="CQ173" i="1"/>
  <c r="P173" i="1" s="1"/>
  <c r="CP173" i="1" s="1"/>
  <c r="O173" i="1" s="1"/>
  <c r="AD186" i="1"/>
  <c r="GN121" i="1"/>
  <c r="GM121" i="1"/>
  <c r="CZ116" i="1"/>
  <c r="Y116" i="1" s="1"/>
  <c r="CY116" i="1"/>
  <c r="X116" i="1" s="1"/>
  <c r="GC163" i="1"/>
  <c r="ET186" i="1"/>
  <c r="EG163" i="1"/>
  <c r="EG218" i="1"/>
  <c r="P190" i="1"/>
  <c r="GN181" i="1"/>
  <c r="GM181" i="1"/>
  <c r="AB177" i="1"/>
  <c r="CQ177" i="1"/>
  <c r="P177" i="1" s="1"/>
  <c r="CP177" i="1" s="1"/>
  <c r="O177" i="1" s="1"/>
  <c r="CY176" i="1"/>
  <c r="X176" i="1" s="1"/>
  <c r="CZ176" i="1"/>
  <c r="Y176" i="1" s="1"/>
  <c r="CZ171" i="1"/>
  <c r="Y171" i="1" s="1"/>
  <c r="AL186" i="1" s="1"/>
  <c r="CP169" i="1"/>
  <c r="O169" i="1" s="1"/>
  <c r="BZ186" i="1"/>
  <c r="Q180" i="1"/>
  <c r="CY178" i="1"/>
  <c r="X178" i="1" s="1"/>
  <c r="AB178" i="1"/>
  <c r="Q176" i="1"/>
  <c r="CP176" i="1" s="1"/>
  <c r="O176" i="1" s="1"/>
  <c r="FV186" i="1"/>
  <c r="CY174" i="1"/>
  <c r="X174" i="1" s="1"/>
  <c r="AB174" i="1"/>
  <c r="CY171" i="1"/>
  <c r="X171" i="1" s="1"/>
  <c r="CJ186" i="1"/>
  <c r="AB167" i="1"/>
  <c r="CQ167" i="1"/>
  <c r="P167" i="1" s="1"/>
  <c r="CP167" i="1" s="1"/>
  <c r="O167" i="1" s="1"/>
  <c r="AH186" i="1"/>
  <c r="CP165" i="1"/>
  <c r="O165" i="1" s="1"/>
  <c r="CK163" i="1"/>
  <c r="CZ126" i="1"/>
  <c r="Y126" i="1" s="1"/>
  <c r="CY126" i="1"/>
  <c r="X126" i="1" s="1"/>
  <c r="FQ26" i="1"/>
  <c r="EH129" i="1"/>
  <c r="U123" i="1"/>
  <c r="AB172" i="1"/>
  <c r="CX375" i="3"/>
  <c r="CX379" i="3"/>
  <c r="CX383" i="3"/>
  <c r="CX376" i="3"/>
  <c r="CX380" i="3"/>
  <c r="CX384" i="3"/>
  <c r="CX377" i="3"/>
  <c r="CX381" i="3"/>
  <c r="CX378" i="3"/>
  <c r="CX382" i="3"/>
  <c r="I172" i="1"/>
  <c r="GX172" i="1" s="1"/>
  <c r="GB186" i="1" s="1"/>
  <c r="GD26" i="1"/>
  <c r="EU129" i="1"/>
  <c r="Q127" i="1"/>
  <c r="CP127" i="1" s="1"/>
  <c r="O127" i="1" s="1"/>
  <c r="W125" i="1"/>
  <c r="Q123" i="1"/>
  <c r="AD122" i="1"/>
  <c r="CS122" i="1"/>
  <c r="R122" i="1" s="1"/>
  <c r="AB120" i="1"/>
  <c r="Q117" i="1"/>
  <c r="CZ113" i="1"/>
  <c r="Y113" i="1" s="1"/>
  <c r="CY113" i="1"/>
  <c r="X113" i="1" s="1"/>
  <c r="V112" i="1"/>
  <c r="CS112" i="1"/>
  <c r="AD112" i="1"/>
  <c r="CR112" i="1" s="1"/>
  <c r="CY111" i="1"/>
  <c r="X111" i="1" s="1"/>
  <c r="CY109" i="1"/>
  <c r="X109" i="1" s="1"/>
  <c r="CZ109" i="1"/>
  <c r="Y109" i="1" s="1"/>
  <c r="CP109" i="1"/>
  <c r="O109" i="1" s="1"/>
  <c r="AB109" i="1"/>
  <c r="CP108" i="1"/>
  <c r="O108" i="1" s="1"/>
  <c r="CY100" i="1"/>
  <c r="X100" i="1" s="1"/>
  <c r="CZ100" i="1"/>
  <c r="Y100" i="1" s="1"/>
  <c r="FR129" i="1"/>
  <c r="GC26" i="1"/>
  <c r="ET129" i="1"/>
  <c r="CK26" i="1"/>
  <c r="BB129" i="1"/>
  <c r="R125" i="1"/>
  <c r="GK125" i="1" s="1"/>
  <c r="CX349" i="3"/>
  <c r="CX353" i="3"/>
  <c r="CX350" i="3"/>
  <c r="CX355" i="3"/>
  <c r="CX351" i="3"/>
  <c r="CX356" i="3"/>
  <c r="CX352" i="3"/>
  <c r="CX354" i="3"/>
  <c r="I125" i="1"/>
  <c r="P125" i="1" s="1"/>
  <c r="CP119" i="1"/>
  <c r="O119" i="1" s="1"/>
  <c r="AB114" i="1"/>
  <c r="CQ114" i="1"/>
  <c r="P114" i="1" s="1"/>
  <c r="CP114" i="1" s="1"/>
  <c r="O114" i="1" s="1"/>
  <c r="CP111" i="1"/>
  <c r="O111" i="1" s="1"/>
  <c r="CZ104" i="1"/>
  <c r="Y104" i="1" s="1"/>
  <c r="CY104" i="1"/>
  <c r="X104" i="1" s="1"/>
  <c r="CZ99" i="1"/>
  <c r="Y99" i="1" s="1"/>
  <c r="CY99" i="1"/>
  <c r="X99" i="1" s="1"/>
  <c r="U96" i="1"/>
  <c r="GX96" i="1"/>
  <c r="CX403" i="3"/>
  <c r="CX407" i="3"/>
  <c r="CX411" i="3"/>
  <c r="CX415" i="3"/>
  <c r="CX404" i="3"/>
  <c r="CX408" i="3"/>
  <c r="CX412" i="3"/>
  <c r="CX401" i="3"/>
  <c r="CX405" i="3"/>
  <c r="CX409" i="3"/>
  <c r="CX413" i="3"/>
  <c r="CX402" i="3"/>
  <c r="CX406" i="3"/>
  <c r="CX410" i="3"/>
  <c r="CX414" i="3"/>
  <c r="CX387" i="3"/>
  <c r="CX391" i="3"/>
  <c r="CX388" i="3"/>
  <c r="CX392" i="3"/>
  <c r="CX385" i="3"/>
  <c r="CX389" i="3"/>
  <c r="CX386" i="3"/>
  <c r="CX390" i="3"/>
  <c r="AB169" i="1"/>
  <c r="AB165" i="1"/>
  <c r="EG26" i="1"/>
  <c r="P133" i="1"/>
  <c r="CG26" i="1"/>
  <c r="AX129" i="1"/>
  <c r="AO26" i="1"/>
  <c r="F133" i="1"/>
  <c r="T127" i="1"/>
  <c r="GX125" i="1"/>
  <c r="S125" i="1"/>
  <c r="U125" i="1"/>
  <c r="T123" i="1"/>
  <c r="CY119" i="1"/>
  <c r="X119" i="1" s="1"/>
  <c r="AB119" i="1"/>
  <c r="CY118" i="1"/>
  <c r="X118" i="1" s="1"/>
  <c r="T117" i="1"/>
  <c r="CZ115" i="1"/>
  <c r="Y115" i="1" s="1"/>
  <c r="CP115" i="1"/>
  <c r="O115" i="1" s="1"/>
  <c r="AB113" i="1"/>
  <c r="CQ113" i="1"/>
  <c r="P113" i="1" s="1"/>
  <c r="CP113" i="1" s="1"/>
  <c r="O113" i="1" s="1"/>
  <c r="P112" i="1"/>
  <c r="P107" i="1"/>
  <c r="CP104" i="1"/>
  <c r="O104" i="1" s="1"/>
  <c r="GN100" i="1"/>
  <c r="GM100" i="1"/>
  <c r="CT96" i="1"/>
  <c r="S96" i="1" s="1"/>
  <c r="BY26" i="1"/>
  <c r="CI129" i="1"/>
  <c r="AP129" i="1"/>
  <c r="AB126" i="1"/>
  <c r="CQ126" i="1"/>
  <c r="P126" i="1" s="1"/>
  <c r="CP126" i="1" s="1"/>
  <c r="O126" i="1" s="1"/>
  <c r="V125" i="1"/>
  <c r="P123" i="1"/>
  <c r="CP123" i="1" s="1"/>
  <c r="O123" i="1" s="1"/>
  <c r="CY120" i="1"/>
  <c r="X120" i="1" s="1"/>
  <c r="CZ120" i="1"/>
  <c r="Y120" i="1" s="1"/>
  <c r="AB116" i="1"/>
  <c r="CQ116" i="1"/>
  <c r="P116" i="1" s="1"/>
  <c r="CP116" i="1" s="1"/>
  <c r="O116" i="1" s="1"/>
  <c r="Q107" i="1"/>
  <c r="EU186" i="1"/>
  <c r="BC186" i="1"/>
  <c r="CX416" i="3"/>
  <c r="CX420" i="3"/>
  <c r="CX424" i="3"/>
  <c r="CX428" i="3"/>
  <c r="CX417" i="3"/>
  <c r="CX421" i="3"/>
  <c r="CX425" i="3"/>
  <c r="CX429" i="3"/>
  <c r="CX418" i="3"/>
  <c r="CX422" i="3"/>
  <c r="CX426" i="3"/>
  <c r="CX430" i="3"/>
  <c r="CX419" i="3"/>
  <c r="CX427" i="3"/>
  <c r="CX423" i="3"/>
  <c r="CX395" i="3"/>
  <c r="CX399" i="3"/>
  <c r="CX396" i="3"/>
  <c r="CX400" i="3"/>
  <c r="CX393" i="3"/>
  <c r="CX397" i="3"/>
  <c r="CX394" i="3"/>
  <c r="CX398" i="3"/>
  <c r="CQ172" i="1"/>
  <c r="T170" i="1"/>
  <c r="AB170" i="1"/>
  <c r="CX367" i="3"/>
  <c r="CX371" i="3"/>
  <c r="CX368" i="3"/>
  <c r="CX372" i="3"/>
  <c r="CX365" i="3"/>
  <c r="CX369" i="3"/>
  <c r="CX373" i="3"/>
  <c r="CX366" i="3"/>
  <c r="CX370" i="3"/>
  <c r="CX374" i="3"/>
  <c r="CX360" i="3"/>
  <c r="CX361" i="3"/>
  <c r="CX362" i="3"/>
  <c r="CX359" i="3"/>
  <c r="CX357" i="3"/>
  <c r="CX358" i="3"/>
  <c r="W127" i="1"/>
  <c r="S127" i="1"/>
  <c r="AB125" i="1"/>
  <c r="AD124" i="1"/>
  <c r="CS124" i="1"/>
  <c r="R124" i="1" s="1"/>
  <c r="W123" i="1"/>
  <c r="S123" i="1"/>
  <c r="CY122" i="1"/>
  <c r="X122" i="1" s="1"/>
  <c r="CP120" i="1"/>
  <c r="O120" i="1" s="1"/>
  <c r="AD118" i="1"/>
  <c r="CS118" i="1"/>
  <c r="R118" i="1" s="1"/>
  <c r="W117" i="1"/>
  <c r="S117" i="1"/>
  <c r="FV129" i="1"/>
  <c r="CY115" i="1"/>
  <c r="X115" i="1" s="1"/>
  <c r="AB115" i="1"/>
  <c r="CZ114" i="1"/>
  <c r="Y114" i="1" s="1"/>
  <c r="CY114" i="1"/>
  <c r="X114" i="1" s="1"/>
  <c r="CZ111" i="1"/>
  <c r="Y111" i="1" s="1"/>
  <c r="AB111" i="1"/>
  <c r="CZ106" i="1"/>
  <c r="Y106" i="1" s="1"/>
  <c r="CY105" i="1"/>
  <c r="X105" i="1" s="1"/>
  <c r="CZ105" i="1"/>
  <c r="Y105" i="1" s="1"/>
  <c r="CP105" i="1"/>
  <c r="O105" i="1" s="1"/>
  <c r="AB105" i="1"/>
  <c r="CD129" i="1"/>
  <c r="CX341" i="3"/>
  <c r="CX345" i="3"/>
  <c r="CX344" i="3"/>
  <c r="CX346" i="3"/>
  <c r="CX342" i="3"/>
  <c r="CX347" i="3"/>
  <c r="CX343" i="3"/>
  <c r="CX348" i="3"/>
  <c r="GX112" i="1"/>
  <c r="CP110" i="1"/>
  <c r="O110" i="1" s="1"/>
  <c r="CX297" i="3"/>
  <c r="CX301" i="3"/>
  <c r="CX305" i="3"/>
  <c r="CX296" i="3"/>
  <c r="CX302" i="3"/>
  <c r="CX298" i="3"/>
  <c r="CX303" i="3"/>
  <c r="CX299" i="3"/>
  <c r="CX304" i="3"/>
  <c r="CX295" i="3"/>
  <c r="CX300" i="3"/>
  <c r="I112" i="1"/>
  <c r="R107" i="1"/>
  <c r="GK107" i="1" s="1"/>
  <c r="CP106" i="1"/>
  <c r="O106" i="1" s="1"/>
  <c r="U99" i="1"/>
  <c r="CR99" i="1"/>
  <c r="Q99" i="1" s="1"/>
  <c r="CP99" i="1" s="1"/>
  <c r="O99" i="1" s="1"/>
  <c r="AB99" i="1"/>
  <c r="T96" i="1"/>
  <c r="CY92" i="1"/>
  <c r="X92" i="1" s="1"/>
  <c r="CZ92" i="1"/>
  <c r="Y92" i="1" s="1"/>
  <c r="CZ87" i="1"/>
  <c r="Y87" i="1" s="1"/>
  <c r="GN87" i="1" s="1"/>
  <c r="CY87" i="1"/>
  <c r="X87" i="1" s="1"/>
  <c r="CZ72" i="1"/>
  <c r="Y72" i="1" s="1"/>
  <c r="CY72" i="1"/>
  <c r="X72" i="1" s="1"/>
  <c r="CY110" i="1"/>
  <c r="X110" i="1" s="1"/>
  <c r="CY106" i="1"/>
  <c r="X106" i="1" s="1"/>
  <c r="T99" i="1"/>
  <c r="GX99" i="1"/>
  <c r="Q98" i="1"/>
  <c r="R96" i="1"/>
  <c r="GK96" i="1" s="1"/>
  <c r="GM87" i="1"/>
  <c r="CZ76" i="1"/>
  <c r="Y76" i="1" s="1"/>
  <c r="CY76" i="1"/>
  <c r="X76" i="1" s="1"/>
  <c r="CZ66" i="1"/>
  <c r="Y66" i="1" s="1"/>
  <c r="CY66" i="1"/>
  <c r="X66" i="1" s="1"/>
  <c r="CY61" i="1"/>
  <c r="X61" i="1" s="1"/>
  <c r="CZ61" i="1"/>
  <c r="Y61" i="1" s="1"/>
  <c r="GX50" i="1"/>
  <c r="V50" i="1"/>
  <c r="W50" i="1"/>
  <c r="BC129" i="1"/>
  <c r="AQ129" i="1"/>
  <c r="CX329" i="3"/>
  <c r="CX333" i="3"/>
  <c r="CX337" i="3"/>
  <c r="CX328" i="3"/>
  <c r="CX334" i="3"/>
  <c r="CX330" i="3"/>
  <c r="CX335" i="3"/>
  <c r="CX331" i="3"/>
  <c r="CX336" i="3"/>
  <c r="CX332" i="3"/>
  <c r="CX338" i="3"/>
  <c r="AB112" i="1"/>
  <c r="CX309" i="3"/>
  <c r="CX313" i="3"/>
  <c r="CX307" i="3"/>
  <c r="CX312" i="3"/>
  <c r="CX308" i="3"/>
  <c r="CX314" i="3"/>
  <c r="CX310" i="3"/>
  <c r="CX315" i="3"/>
  <c r="CX306" i="3"/>
  <c r="CX311" i="3"/>
  <c r="CX316" i="3"/>
  <c r="W108" i="1"/>
  <c r="S108" i="1"/>
  <c r="W107" i="1"/>
  <c r="S107" i="1"/>
  <c r="AB104" i="1"/>
  <c r="AB102" i="1"/>
  <c r="CQ102" i="1"/>
  <c r="P102" i="1" s="1"/>
  <c r="CP102" i="1" s="1"/>
  <c r="O102" i="1" s="1"/>
  <c r="CX286" i="3"/>
  <c r="CX283" i="3"/>
  <c r="CX287" i="3"/>
  <c r="CX285" i="3"/>
  <c r="CX289" i="3"/>
  <c r="CX293" i="3"/>
  <c r="CX291" i="3"/>
  <c r="CX284" i="3"/>
  <c r="CX292" i="3"/>
  <c r="CX288" i="3"/>
  <c r="CX294" i="3"/>
  <c r="CX290" i="3"/>
  <c r="P101" i="1"/>
  <c r="CP101" i="1" s="1"/>
  <c r="O101" i="1" s="1"/>
  <c r="I103" i="1"/>
  <c r="T103" i="1" s="1"/>
  <c r="I107" i="1"/>
  <c r="T107" i="1" s="1"/>
  <c r="AB98" i="1"/>
  <c r="CQ98" i="1"/>
  <c r="P98" i="1" s="1"/>
  <c r="V96" i="1"/>
  <c r="Q96" i="1"/>
  <c r="CY94" i="1"/>
  <c r="X94" i="1" s="1"/>
  <c r="CZ94" i="1"/>
  <c r="Y94" i="1" s="1"/>
  <c r="CP94" i="1"/>
  <c r="O94" i="1" s="1"/>
  <c r="CP90" i="1"/>
  <c r="O90" i="1" s="1"/>
  <c r="CZ84" i="1"/>
  <c r="Y84" i="1" s="1"/>
  <c r="CY84" i="1"/>
  <c r="X84" i="1" s="1"/>
  <c r="GN79" i="1"/>
  <c r="GM79" i="1"/>
  <c r="CX317" i="3"/>
  <c r="CX321" i="3"/>
  <c r="CX325" i="3"/>
  <c r="CX318" i="3"/>
  <c r="CX323" i="3"/>
  <c r="CX319" i="3"/>
  <c r="CX324" i="3"/>
  <c r="CX320" i="3"/>
  <c r="CX326" i="3"/>
  <c r="CX322" i="3"/>
  <c r="CX327" i="3"/>
  <c r="AB100" i="1"/>
  <c r="V98" i="1"/>
  <c r="R98" i="1"/>
  <c r="GK98" i="1" s="1"/>
  <c r="W97" i="1"/>
  <c r="S97" i="1"/>
  <c r="CP97" i="1" s="1"/>
  <c r="O97" i="1" s="1"/>
  <c r="T94" i="1"/>
  <c r="AB94" i="1"/>
  <c r="W93" i="1"/>
  <c r="S93" i="1"/>
  <c r="AB91" i="1"/>
  <c r="AD90" i="1"/>
  <c r="CR90" i="1" s="1"/>
  <c r="Q90" i="1" s="1"/>
  <c r="W89" i="1"/>
  <c r="S89" i="1"/>
  <c r="CP89" i="1" s="1"/>
  <c r="O89" i="1" s="1"/>
  <c r="AB87" i="1"/>
  <c r="U85" i="1"/>
  <c r="W85" i="1"/>
  <c r="S85" i="1"/>
  <c r="AD82" i="1"/>
  <c r="CR82" i="1" s="1"/>
  <c r="Q82" i="1" s="1"/>
  <c r="CS82" i="1"/>
  <c r="R82" i="1" s="1"/>
  <c r="CY82" i="1" s="1"/>
  <c r="X82" i="1" s="1"/>
  <c r="CX190" i="3"/>
  <c r="CX187" i="3"/>
  <c r="CX189" i="3"/>
  <c r="CX188" i="3"/>
  <c r="I83" i="1"/>
  <c r="GX83" i="1" s="1"/>
  <c r="S78" i="1"/>
  <c r="AD78" i="1"/>
  <c r="CR78" i="1" s="1"/>
  <c r="Q78" i="1" s="1"/>
  <c r="CS78" i="1"/>
  <c r="R78" i="1" s="1"/>
  <c r="GK78" i="1" s="1"/>
  <c r="P77" i="1"/>
  <c r="AB77" i="1"/>
  <c r="AB75" i="1"/>
  <c r="W74" i="1"/>
  <c r="AB74" i="1"/>
  <c r="U73" i="1"/>
  <c r="W73" i="1"/>
  <c r="S73" i="1"/>
  <c r="T69" i="1"/>
  <c r="Q69" i="1"/>
  <c r="CY67" i="1"/>
  <c r="X67" i="1" s="1"/>
  <c r="GN67" i="1" s="1"/>
  <c r="CZ67" i="1"/>
  <c r="Y67" i="1" s="1"/>
  <c r="AB66" i="1"/>
  <c r="CQ66" i="1"/>
  <c r="P66" i="1" s="1"/>
  <c r="CP66" i="1" s="1"/>
  <c r="O66" i="1" s="1"/>
  <c r="T65" i="1"/>
  <c r="Q65" i="1"/>
  <c r="CY63" i="1"/>
  <c r="X63" i="1" s="1"/>
  <c r="GM63" i="1" s="1"/>
  <c r="CZ63" i="1"/>
  <c r="Y63" i="1" s="1"/>
  <c r="GN63" i="1" s="1"/>
  <c r="CQ60" i="1"/>
  <c r="P60" i="1" s="1"/>
  <c r="CP60" i="1" s="1"/>
  <c r="O60" i="1" s="1"/>
  <c r="AB60" i="1"/>
  <c r="CY58" i="1"/>
  <c r="X58" i="1" s="1"/>
  <c r="CZ58" i="1"/>
  <c r="Y58" i="1" s="1"/>
  <c r="S50" i="1"/>
  <c r="GX46" i="1"/>
  <c r="W101" i="1"/>
  <c r="S101" i="1"/>
  <c r="P96" i="1"/>
  <c r="CZ95" i="1"/>
  <c r="Y95" i="1" s="1"/>
  <c r="GN95" i="1" s="1"/>
  <c r="CX258" i="3"/>
  <c r="CX262" i="3"/>
  <c r="CX266" i="3"/>
  <c r="CX270" i="3"/>
  <c r="CX259" i="3"/>
  <c r="CX263" i="3"/>
  <c r="CX267" i="3"/>
  <c r="CX261" i="3"/>
  <c r="CX265" i="3"/>
  <c r="CX269" i="3"/>
  <c r="CX264" i="3"/>
  <c r="CX268" i="3"/>
  <c r="CX260" i="3"/>
  <c r="CX246" i="3"/>
  <c r="CX250" i="3"/>
  <c r="CX254" i="3"/>
  <c r="CX247" i="3"/>
  <c r="CX251" i="3"/>
  <c r="CX255" i="3"/>
  <c r="CX245" i="3"/>
  <c r="CX249" i="3"/>
  <c r="CX253" i="3"/>
  <c r="CX257" i="3"/>
  <c r="CX248" i="3"/>
  <c r="CX252" i="3"/>
  <c r="CX256" i="3"/>
  <c r="I98" i="1"/>
  <c r="T98" i="1" s="1"/>
  <c r="P92" i="1"/>
  <c r="CP92" i="1" s="1"/>
  <c r="O92" i="1" s="1"/>
  <c r="CZ91" i="1"/>
  <c r="Y91" i="1" s="1"/>
  <c r="GM91" i="1" s="1"/>
  <c r="CZ90" i="1"/>
  <c r="Y90" i="1" s="1"/>
  <c r="CX234" i="3"/>
  <c r="CX238" i="3"/>
  <c r="CX242" i="3"/>
  <c r="CX235" i="3"/>
  <c r="CX239" i="3"/>
  <c r="CX243" i="3"/>
  <c r="CX233" i="3"/>
  <c r="CX237" i="3"/>
  <c r="CX241" i="3"/>
  <c r="CX232" i="3"/>
  <c r="CX236" i="3"/>
  <c r="CX240" i="3"/>
  <c r="CX244" i="3"/>
  <c r="AB86" i="1"/>
  <c r="CQ86" i="1"/>
  <c r="P86" i="1" s="1"/>
  <c r="CP86" i="1" s="1"/>
  <c r="O86" i="1" s="1"/>
  <c r="T85" i="1"/>
  <c r="Q85" i="1"/>
  <c r="CP85" i="1" s="1"/>
  <c r="O85" i="1" s="1"/>
  <c r="W83" i="1"/>
  <c r="AB82" i="1"/>
  <c r="CP81" i="1"/>
  <c r="O81" i="1" s="1"/>
  <c r="AB81" i="1"/>
  <c r="CY80" i="1"/>
  <c r="X80" i="1" s="1"/>
  <c r="AD80" i="1"/>
  <c r="CR80" i="1" s="1"/>
  <c r="Q80" i="1" s="1"/>
  <c r="CP80" i="1" s="1"/>
  <c r="O80" i="1" s="1"/>
  <c r="CS80" i="1"/>
  <c r="R80" i="1" s="1"/>
  <c r="AB78" i="1"/>
  <c r="GX77" i="1"/>
  <c r="U77" i="1"/>
  <c r="W77" i="1"/>
  <c r="S77" i="1"/>
  <c r="GX74" i="1"/>
  <c r="T73" i="1"/>
  <c r="Q73" i="1"/>
  <c r="CY71" i="1"/>
  <c r="X71" i="1" s="1"/>
  <c r="GN71" i="1" s="1"/>
  <c r="CZ71" i="1"/>
  <c r="Y71" i="1" s="1"/>
  <c r="AB68" i="1"/>
  <c r="CQ68" i="1"/>
  <c r="P68" i="1" s="1"/>
  <c r="CP68" i="1" s="1"/>
  <c r="O68" i="1" s="1"/>
  <c r="CX154" i="3"/>
  <c r="CX158" i="3"/>
  <c r="CX155" i="3"/>
  <c r="CX159" i="3"/>
  <c r="CX157" i="3"/>
  <c r="CX156" i="3"/>
  <c r="CX160" i="3"/>
  <c r="CY62" i="1"/>
  <c r="X62" i="1" s="1"/>
  <c r="AD62" i="1"/>
  <c r="CR62" i="1" s="1"/>
  <c r="Q62" i="1" s="1"/>
  <c r="CP62" i="1" s="1"/>
  <c r="O62" i="1" s="1"/>
  <c r="CS62" i="1"/>
  <c r="R62" i="1" s="1"/>
  <c r="CR59" i="1"/>
  <c r="Q59" i="1" s="1"/>
  <c r="AB59" i="1"/>
  <c r="CP55" i="1"/>
  <c r="O55" i="1" s="1"/>
  <c r="CZ53" i="1"/>
  <c r="Y53" i="1" s="1"/>
  <c r="CY53" i="1"/>
  <c r="X53" i="1" s="1"/>
  <c r="AB53" i="1"/>
  <c r="Q52" i="1"/>
  <c r="T92" i="1"/>
  <c r="CQ88" i="1"/>
  <c r="P88" i="1" s="1"/>
  <c r="CP88" i="1" s="1"/>
  <c r="O88" i="1" s="1"/>
  <c r="AB84" i="1"/>
  <c r="CQ84" i="1"/>
  <c r="P84" i="1" s="1"/>
  <c r="CP84" i="1" s="1"/>
  <c r="O84" i="1" s="1"/>
  <c r="CP82" i="1"/>
  <c r="O82" i="1" s="1"/>
  <c r="CY81" i="1"/>
  <c r="X81" i="1" s="1"/>
  <c r="CZ81" i="1"/>
  <c r="Y81" i="1" s="1"/>
  <c r="GX78" i="1"/>
  <c r="P78" i="1"/>
  <c r="CP78" i="1" s="1"/>
  <c r="O78" i="1" s="1"/>
  <c r="T77" i="1"/>
  <c r="Q77" i="1"/>
  <c r="CY75" i="1"/>
  <c r="X75" i="1" s="1"/>
  <c r="CZ75" i="1"/>
  <c r="Y75" i="1" s="1"/>
  <c r="AB72" i="1"/>
  <c r="CQ72" i="1"/>
  <c r="P72" i="1" s="1"/>
  <c r="CP72" i="1" s="1"/>
  <c r="O72" i="1" s="1"/>
  <c r="CY70" i="1"/>
  <c r="X70" i="1" s="1"/>
  <c r="AD70" i="1"/>
  <c r="CR70" i="1" s="1"/>
  <c r="Q70" i="1" s="1"/>
  <c r="CP70" i="1" s="1"/>
  <c r="O70" i="1" s="1"/>
  <c r="CS70" i="1"/>
  <c r="R70" i="1" s="1"/>
  <c r="CP69" i="1"/>
  <c r="O69" i="1" s="1"/>
  <c r="AB69" i="1"/>
  <c r="CP65" i="1"/>
  <c r="O65" i="1" s="1"/>
  <c r="AB65" i="1"/>
  <c r="CY64" i="1"/>
  <c r="X64" i="1" s="1"/>
  <c r="AD64" i="1"/>
  <c r="CR64" i="1" s="1"/>
  <c r="Q64" i="1" s="1"/>
  <c r="CP64" i="1" s="1"/>
  <c r="O64" i="1" s="1"/>
  <c r="CS64" i="1"/>
  <c r="R64" i="1" s="1"/>
  <c r="AD58" i="1"/>
  <c r="CR58" i="1" s="1"/>
  <c r="Q58" i="1" s="1"/>
  <c r="CS58" i="1"/>
  <c r="R58" i="1" s="1"/>
  <c r="GK58" i="1" s="1"/>
  <c r="CY56" i="1"/>
  <c r="X56" i="1" s="1"/>
  <c r="CZ56" i="1"/>
  <c r="Y56" i="1" s="1"/>
  <c r="CX90" i="3"/>
  <c r="CX94" i="3"/>
  <c r="CX87" i="3"/>
  <c r="CX91" i="3"/>
  <c r="CX95" i="3"/>
  <c r="CX89" i="3"/>
  <c r="CX93" i="3"/>
  <c r="CX97" i="3"/>
  <c r="CX88" i="3"/>
  <c r="CX92" i="3"/>
  <c r="CX96" i="3"/>
  <c r="T46" i="1"/>
  <c r="I48" i="1"/>
  <c r="P48" i="1" s="1"/>
  <c r="I52" i="1"/>
  <c r="P52" i="1" s="1"/>
  <c r="P46" i="1"/>
  <c r="CZ86" i="1"/>
  <c r="Y86" i="1" s="1"/>
  <c r="CY86" i="1"/>
  <c r="X86" i="1" s="1"/>
  <c r="T78" i="1"/>
  <c r="AB76" i="1"/>
  <c r="CQ76" i="1"/>
  <c r="P76" i="1" s="1"/>
  <c r="CP76" i="1" s="1"/>
  <c r="O76" i="1" s="1"/>
  <c r="CP75" i="1"/>
  <c r="O75" i="1" s="1"/>
  <c r="S74" i="1"/>
  <c r="AD74" i="1"/>
  <c r="CR74" i="1" s="1"/>
  <c r="CS74" i="1"/>
  <c r="CP73" i="1"/>
  <c r="O73" i="1" s="1"/>
  <c r="AB70" i="1"/>
  <c r="CY69" i="1"/>
  <c r="X69" i="1" s="1"/>
  <c r="CZ69" i="1"/>
  <c r="Y69" i="1" s="1"/>
  <c r="CZ68" i="1"/>
  <c r="Y68" i="1" s="1"/>
  <c r="CY68" i="1"/>
  <c r="X68" i="1" s="1"/>
  <c r="CY65" i="1"/>
  <c r="X65" i="1" s="1"/>
  <c r="CZ65" i="1"/>
  <c r="Y65" i="1" s="1"/>
  <c r="AB64" i="1"/>
  <c r="AB61" i="1"/>
  <c r="CP59" i="1"/>
  <c r="O59" i="1" s="1"/>
  <c r="CZ57" i="1"/>
  <c r="Y57" i="1" s="1"/>
  <c r="CY57" i="1"/>
  <c r="X57" i="1" s="1"/>
  <c r="AB57" i="1"/>
  <c r="CR55" i="1"/>
  <c r="Q55" i="1" s="1"/>
  <c r="AB55" i="1"/>
  <c r="CX274" i="3"/>
  <c r="CX278" i="3"/>
  <c r="CX282" i="3"/>
  <c r="CX271" i="3"/>
  <c r="CX275" i="3"/>
  <c r="CX279" i="3"/>
  <c r="CX273" i="3"/>
  <c r="CX277" i="3"/>
  <c r="CX281" i="3"/>
  <c r="CX280" i="3"/>
  <c r="CX272" i="3"/>
  <c r="CX276" i="3"/>
  <c r="CX222" i="3"/>
  <c r="CX226" i="3"/>
  <c r="CX230" i="3"/>
  <c r="CX219" i="3"/>
  <c r="CX223" i="3"/>
  <c r="CX227" i="3"/>
  <c r="CX231" i="3"/>
  <c r="CX221" i="3"/>
  <c r="CX225" i="3"/>
  <c r="CX229" i="3"/>
  <c r="CX220" i="3"/>
  <c r="CX224" i="3"/>
  <c r="CX228" i="3"/>
  <c r="CX186" i="3"/>
  <c r="CX183" i="3"/>
  <c r="CX185" i="3"/>
  <c r="CX184" i="3"/>
  <c r="I78" i="1"/>
  <c r="U78" i="1" s="1"/>
  <c r="I74" i="1"/>
  <c r="U74" i="1" s="1"/>
  <c r="CX150" i="3"/>
  <c r="CX147" i="3"/>
  <c r="CX151" i="3"/>
  <c r="CX149" i="3"/>
  <c r="CX153" i="3"/>
  <c r="CX152" i="3"/>
  <c r="CX148" i="3"/>
  <c r="CX142" i="3"/>
  <c r="CX146" i="3"/>
  <c r="CX143" i="3"/>
  <c r="CX141" i="3"/>
  <c r="CX145" i="3"/>
  <c r="CX140" i="3"/>
  <c r="CX144" i="3"/>
  <c r="CZ60" i="1"/>
  <c r="Y60" i="1" s="1"/>
  <c r="CY59" i="1"/>
  <c r="X59" i="1" s="1"/>
  <c r="CY55" i="1"/>
  <c r="X55" i="1" s="1"/>
  <c r="CS51" i="1"/>
  <c r="R51" i="1" s="1"/>
  <c r="U50" i="1"/>
  <c r="Q50" i="1"/>
  <c r="S48" i="1"/>
  <c r="U48" i="1"/>
  <c r="CZ40" i="1"/>
  <c r="Y40" i="1" s="1"/>
  <c r="CY40" i="1"/>
  <c r="X40" i="1" s="1"/>
  <c r="AB40" i="1"/>
  <c r="CX194" i="3"/>
  <c r="CX198" i="3"/>
  <c r="CX202" i="3"/>
  <c r="CX191" i="3"/>
  <c r="CX195" i="3"/>
  <c r="CX199" i="3"/>
  <c r="CX203" i="3"/>
  <c r="CX193" i="3"/>
  <c r="CX197" i="3"/>
  <c r="CX201" i="3"/>
  <c r="CX200" i="3"/>
  <c r="CX204" i="3"/>
  <c r="CX192" i="3"/>
  <c r="CX196" i="3"/>
  <c r="CX162" i="3"/>
  <c r="CX166" i="3"/>
  <c r="CX170" i="3"/>
  <c r="CX163" i="3"/>
  <c r="CX167" i="3"/>
  <c r="CX171" i="3"/>
  <c r="CX161" i="3"/>
  <c r="CX165" i="3"/>
  <c r="CX169" i="3"/>
  <c r="CX168" i="3"/>
  <c r="CX164" i="3"/>
  <c r="CP56" i="1"/>
  <c r="O56" i="1" s="1"/>
  <c r="CY51" i="1"/>
  <c r="X51" i="1" s="1"/>
  <c r="R50" i="1"/>
  <c r="GK50" i="1" s="1"/>
  <c r="CP47" i="1"/>
  <c r="O47" i="1" s="1"/>
  <c r="CR44" i="1"/>
  <c r="Q44" i="1" s="1"/>
  <c r="AB44" i="1"/>
  <c r="CX206" i="3"/>
  <c r="CX210" i="3"/>
  <c r="CX214" i="3"/>
  <c r="CX218" i="3"/>
  <c r="CX207" i="3"/>
  <c r="CX211" i="3"/>
  <c r="CX215" i="3"/>
  <c r="CX205" i="3"/>
  <c r="CX209" i="3"/>
  <c r="CX213" i="3"/>
  <c r="CX217" i="3"/>
  <c r="CX216" i="3"/>
  <c r="CX208" i="3"/>
  <c r="CX212" i="3"/>
  <c r="CX174" i="3"/>
  <c r="CX178" i="3"/>
  <c r="CX182" i="3"/>
  <c r="CX175" i="3"/>
  <c r="CX179" i="3"/>
  <c r="CX173" i="3"/>
  <c r="CX177" i="3"/>
  <c r="CX181" i="3"/>
  <c r="CX172" i="3"/>
  <c r="CX176" i="3"/>
  <c r="CX180" i="3"/>
  <c r="CZ59" i="1"/>
  <c r="Y59" i="1" s="1"/>
  <c r="CZ55" i="1"/>
  <c r="Y55" i="1" s="1"/>
  <c r="AB54" i="1"/>
  <c r="CQ54" i="1"/>
  <c r="P54" i="1" s="1"/>
  <c r="CP54" i="1" s="1"/>
  <c r="O54" i="1" s="1"/>
  <c r="AB51" i="1"/>
  <c r="CR51" i="1"/>
  <c r="Q51" i="1" s="1"/>
  <c r="S49" i="1"/>
  <c r="T48" i="1"/>
  <c r="V48" i="1"/>
  <c r="CS48" i="1"/>
  <c r="R48" i="1" s="1"/>
  <c r="GK48" i="1" s="1"/>
  <c r="AD48" i="1"/>
  <c r="CR48" i="1" s="1"/>
  <c r="Q48" i="1" s="1"/>
  <c r="CY47" i="1"/>
  <c r="X47" i="1" s="1"/>
  <c r="CZ47" i="1"/>
  <c r="Y47" i="1" s="1"/>
  <c r="V46" i="1"/>
  <c r="CR42" i="1"/>
  <c r="Q42" i="1" s="1"/>
  <c r="CP42" i="1" s="1"/>
  <c r="O42" i="1" s="1"/>
  <c r="AB42" i="1"/>
  <c r="CX134" i="3"/>
  <c r="CX138" i="3"/>
  <c r="CX135" i="3"/>
  <c r="CX139" i="3"/>
  <c r="CX133" i="3"/>
  <c r="CX137" i="3"/>
  <c r="CX136" i="3"/>
  <c r="P58" i="1"/>
  <c r="AB56" i="1"/>
  <c r="CX122" i="3"/>
  <c r="CX126" i="3"/>
  <c r="CX130" i="3"/>
  <c r="CX123" i="3"/>
  <c r="CX127" i="3"/>
  <c r="CX131" i="3"/>
  <c r="CX121" i="3"/>
  <c r="CX125" i="3"/>
  <c r="CX129" i="3"/>
  <c r="CX124" i="3"/>
  <c r="CX128" i="3"/>
  <c r="CX132" i="3"/>
  <c r="AB52" i="1"/>
  <c r="P50" i="1"/>
  <c r="CP50" i="1" s="1"/>
  <c r="O50" i="1" s="1"/>
  <c r="Q49" i="1"/>
  <c r="GX48" i="1"/>
  <c r="W48" i="1"/>
  <c r="CX98" i="3"/>
  <c r="CX102" i="3"/>
  <c r="CX106" i="3"/>
  <c r="CX99" i="3"/>
  <c r="CX103" i="3"/>
  <c r="CX107" i="3"/>
  <c r="CX101" i="3"/>
  <c r="CX105" i="3"/>
  <c r="CX104" i="3"/>
  <c r="CX108" i="3"/>
  <c r="CX100" i="3"/>
  <c r="I49" i="1"/>
  <c r="R46" i="1"/>
  <c r="GK46" i="1" s="1"/>
  <c r="AD43" i="1"/>
  <c r="CR43" i="1" s="1"/>
  <c r="Q43" i="1" s="1"/>
  <c r="CS43" i="1"/>
  <c r="R43" i="1" s="1"/>
  <c r="CZ37" i="1"/>
  <c r="Y37" i="1" s="1"/>
  <c r="CY37" i="1"/>
  <c r="X37" i="1" s="1"/>
  <c r="CQ31" i="1"/>
  <c r="P31" i="1" s="1"/>
  <c r="U61" i="1"/>
  <c r="Q61" i="1"/>
  <c r="CP61" i="1" s="1"/>
  <c r="O61" i="1" s="1"/>
  <c r="T58" i="1"/>
  <c r="U57" i="1"/>
  <c r="Q57" i="1"/>
  <c r="CP57" i="1" s="1"/>
  <c r="O57" i="1" s="1"/>
  <c r="AD54" i="1"/>
  <c r="CR54" i="1" s="1"/>
  <c r="Q54" i="1" s="1"/>
  <c r="U53" i="1"/>
  <c r="Q53" i="1"/>
  <c r="CP53" i="1" s="1"/>
  <c r="O53" i="1" s="1"/>
  <c r="GX52" i="1"/>
  <c r="P51" i="1"/>
  <c r="T50" i="1"/>
  <c r="AB50" i="1"/>
  <c r="AB49" i="1"/>
  <c r="Q46" i="1"/>
  <c r="U46" i="1"/>
  <c r="T44" i="1"/>
  <c r="V44" i="1"/>
  <c r="CQ43" i="1"/>
  <c r="P43" i="1" s="1"/>
  <c r="T42" i="1"/>
  <c r="CP40" i="1"/>
  <c r="O40" i="1" s="1"/>
  <c r="AD39" i="1"/>
  <c r="CR39" i="1" s="1"/>
  <c r="Q39" i="1" s="1"/>
  <c r="CS39" i="1"/>
  <c r="R39" i="1" s="1"/>
  <c r="GK39" i="1" s="1"/>
  <c r="CZ31" i="1"/>
  <c r="Y31" i="1" s="1"/>
  <c r="CY31" i="1"/>
  <c r="X31" i="1" s="1"/>
  <c r="CY36" i="1"/>
  <c r="X36" i="1" s="1"/>
  <c r="CZ36" i="1"/>
  <c r="Y36" i="1" s="1"/>
  <c r="AB36" i="1"/>
  <c r="CP34" i="1"/>
  <c r="O34" i="1" s="1"/>
  <c r="CX66" i="3"/>
  <c r="CX70" i="3"/>
  <c r="CX74" i="3"/>
  <c r="CX67" i="3"/>
  <c r="CX71" i="3"/>
  <c r="CX75" i="3"/>
  <c r="CX65" i="3"/>
  <c r="CX69" i="3"/>
  <c r="CX73" i="3"/>
  <c r="CX72" i="3"/>
  <c r="CX68" i="3"/>
  <c r="GX42" i="1"/>
  <c r="CY39" i="1"/>
  <c r="X39" i="1" s="1"/>
  <c r="CZ39" i="1"/>
  <c r="Y39" i="1" s="1"/>
  <c r="AD29" i="1"/>
  <c r="CR29" i="1" s="1"/>
  <c r="Q29" i="1" s="1"/>
  <c r="CS29" i="1"/>
  <c r="R29" i="1" s="1"/>
  <c r="CX110" i="3"/>
  <c r="CX114" i="3"/>
  <c r="CX118" i="3"/>
  <c r="CX111" i="3"/>
  <c r="CX115" i="3"/>
  <c r="CX119" i="3"/>
  <c r="CX109" i="3"/>
  <c r="CX113" i="3"/>
  <c r="CX117" i="3"/>
  <c r="CX120" i="3"/>
  <c r="CX112" i="3"/>
  <c r="CX116" i="3"/>
  <c r="W46" i="1"/>
  <c r="S46" i="1"/>
  <c r="CQ45" i="1"/>
  <c r="P45" i="1" s="1"/>
  <c r="W44" i="1"/>
  <c r="S44" i="1"/>
  <c r="W42" i="1"/>
  <c r="S42" i="1"/>
  <c r="AB41" i="1"/>
  <c r="CQ41" i="1"/>
  <c r="P41" i="1" s="1"/>
  <c r="CP41" i="1" s="1"/>
  <c r="O41" i="1" s="1"/>
  <c r="CX50" i="3"/>
  <c r="CX54" i="3"/>
  <c r="CX47" i="3"/>
  <c r="CX51" i="3"/>
  <c r="CX55" i="3"/>
  <c r="CX49" i="3"/>
  <c r="CX53" i="3"/>
  <c r="CX48" i="3"/>
  <c r="CX52" i="3"/>
  <c r="CZ38" i="1"/>
  <c r="Y38" i="1" s="1"/>
  <c r="AB38" i="1"/>
  <c r="CP36" i="1"/>
  <c r="O36" i="1" s="1"/>
  <c r="CX35" i="3"/>
  <c r="CX37" i="3"/>
  <c r="CX36" i="3"/>
  <c r="CY35" i="1"/>
  <c r="X35" i="1" s="1"/>
  <c r="CP35" i="1"/>
  <c r="O35" i="1" s="1"/>
  <c r="AB34" i="1"/>
  <c r="CR34" i="1"/>
  <c r="Q34" i="1" s="1"/>
  <c r="AB33" i="1"/>
  <c r="CQ33" i="1"/>
  <c r="P33" i="1" s="1"/>
  <c r="CP33" i="1" s="1"/>
  <c r="O33" i="1" s="1"/>
  <c r="T30" i="1"/>
  <c r="CZ28" i="1"/>
  <c r="Y28" i="1" s="1"/>
  <c r="CQ39" i="1"/>
  <c r="P39" i="1" s="1"/>
  <c r="CP39" i="1" s="1"/>
  <c r="O39" i="1" s="1"/>
  <c r="AB39" i="1"/>
  <c r="CZ33" i="1"/>
  <c r="Y33" i="1" s="1"/>
  <c r="CY33" i="1"/>
  <c r="X33" i="1" s="1"/>
  <c r="AD32" i="1"/>
  <c r="CR32" i="1" s="1"/>
  <c r="Q32" i="1" s="1"/>
  <c r="CP32" i="1" s="1"/>
  <c r="O32" i="1" s="1"/>
  <c r="CS32" i="1"/>
  <c r="R32" i="1" s="1"/>
  <c r="CX7" i="3"/>
  <c r="CX9" i="3"/>
  <c r="CX8" i="3"/>
  <c r="CY29" i="1"/>
  <c r="X29" i="1" s="1"/>
  <c r="CP29" i="1"/>
  <c r="O29" i="1" s="1"/>
  <c r="AB28" i="1"/>
  <c r="CR28" i="1"/>
  <c r="Q28" i="1" s="1"/>
  <c r="CS45" i="1"/>
  <c r="R45" i="1" s="1"/>
  <c r="GK45" i="1" s="1"/>
  <c r="AD45" i="1"/>
  <c r="CR45" i="1" s="1"/>
  <c r="Q45" i="1" s="1"/>
  <c r="CS41" i="1"/>
  <c r="R41" i="1" s="1"/>
  <c r="GK41" i="1" s="1"/>
  <c r="AD41" i="1"/>
  <c r="CR41" i="1" s="1"/>
  <c r="Q41" i="1" s="1"/>
  <c r="CY38" i="1"/>
  <c r="X38" i="1" s="1"/>
  <c r="GN38" i="1" s="1"/>
  <c r="AB37" i="1"/>
  <c r="CQ37" i="1"/>
  <c r="P37" i="1" s="1"/>
  <c r="AD35" i="1"/>
  <c r="CR35" i="1" s="1"/>
  <c r="Q35" i="1" s="1"/>
  <c r="CS35" i="1"/>
  <c r="R35" i="1" s="1"/>
  <c r="CY32" i="1"/>
  <c r="X32" i="1" s="1"/>
  <c r="W30" i="1"/>
  <c r="S30" i="1"/>
  <c r="AB30" i="1"/>
  <c r="CZ29" i="1"/>
  <c r="Y29" i="1" s="1"/>
  <c r="CY28" i="1"/>
  <c r="X28" i="1" s="1"/>
  <c r="CX78" i="3"/>
  <c r="CX82" i="3"/>
  <c r="CX86" i="3"/>
  <c r="CX79" i="3"/>
  <c r="CX83" i="3"/>
  <c r="CX77" i="3"/>
  <c r="CX81" i="3"/>
  <c r="CX85" i="3"/>
  <c r="CX76" i="3"/>
  <c r="CX80" i="3"/>
  <c r="CX84" i="3"/>
  <c r="CX46" i="3"/>
  <c r="CX45" i="3"/>
  <c r="CX44" i="3"/>
  <c r="AD37" i="1"/>
  <c r="CR37" i="1" s="1"/>
  <c r="Q37" i="1" s="1"/>
  <c r="AB35" i="1"/>
  <c r="CX34" i="3"/>
  <c r="CX33" i="3"/>
  <c r="CX32" i="3"/>
  <c r="AD33" i="1"/>
  <c r="CR33" i="1" s="1"/>
  <c r="Q33" i="1" s="1"/>
  <c r="AD31" i="1"/>
  <c r="CR31" i="1" s="1"/>
  <c r="Q31" i="1" s="1"/>
  <c r="AB29" i="1"/>
  <c r="CX6" i="3"/>
  <c r="CX5" i="3"/>
  <c r="CX4" i="3"/>
  <c r="CX58" i="3"/>
  <c r="CX62" i="3"/>
  <c r="CX59" i="3"/>
  <c r="CX63" i="3"/>
  <c r="CX57" i="3"/>
  <c r="CX61" i="3"/>
  <c r="CX56" i="3"/>
  <c r="CX60" i="3"/>
  <c r="CX64" i="3"/>
  <c r="CX38" i="3"/>
  <c r="CX39" i="3"/>
  <c r="CX40" i="3"/>
  <c r="CX10" i="3"/>
  <c r="CX11" i="3"/>
  <c r="CX12" i="3"/>
  <c r="CX42" i="3"/>
  <c r="CX43" i="3"/>
  <c r="CX41" i="3"/>
  <c r="CX30" i="3"/>
  <c r="CX31" i="3"/>
  <c r="CX29" i="3"/>
  <c r="CX2" i="3"/>
  <c r="CX3" i="3"/>
  <c r="CX1" i="3"/>
  <c r="G12" i="5" l="1"/>
  <c r="GM57" i="1"/>
  <c r="GN57" i="1"/>
  <c r="GN80" i="1"/>
  <c r="GM53" i="1"/>
  <c r="GN53" i="1"/>
  <c r="X186" i="1"/>
  <c r="AK163" i="1"/>
  <c r="GN61" i="1"/>
  <c r="GM61" i="1"/>
  <c r="GB163" i="1"/>
  <c r="ES186" i="1"/>
  <c r="GN32" i="1"/>
  <c r="AL163" i="1"/>
  <c r="Y186" i="1"/>
  <c r="GN64" i="1"/>
  <c r="GM85" i="1"/>
  <c r="GM99" i="1"/>
  <c r="GN99" i="1"/>
  <c r="GM176" i="1"/>
  <c r="GO176" i="1"/>
  <c r="CZ44" i="1"/>
  <c r="Y44" i="1" s="1"/>
  <c r="CY44" i="1"/>
  <c r="X44" i="1" s="1"/>
  <c r="GN34" i="1"/>
  <c r="GM34" i="1"/>
  <c r="GM40" i="1"/>
  <c r="GN40" i="1"/>
  <c r="DX129" i="1"/>
  <c r="GM55" i="1"/>
  <c r="GN55" i="1"/>
  <c r="S83" i="1"/>
  <c r="CY107" i="1"/>
  <c r="X107" i="1" s="1"/>
  <c r="CZ107" i="1"/>
  <c r="Y107" i="1" s="1"/>
  <c r="CY117" i="1"/>
  <c r="X117" i="1" s="1"/>
  <c r="CZ117" i="1"/>
  <c r="Y117" i="1" s="1"/>
  <c r="GN91" i="1"/>
  <c r="GM177" i="1"/>
  <c r="GO177" i="1"/>
  <c r="AO18" i="1"/>
  <c r="F254" i="1"/>
  <c r="CD163" i="1"/>
  <c r="AU186" i="1"/>
  <c r="CY30" i="1"/>
  <c r="X30" i="1" s="1"/>
  <c r="CZ30" i="1"/>
  <c r="Y30" i="1" s="1"/>
  <c r="CP37" i="1"/>
  <c r="O37" i="1" s="1"/>
  <c r="GK32" i="1"/>
  <c r="GM33" i="1"/>
  <c r="GN33" i="1"/>
  <c r="AB45" i="1"/>
  <c r="CZ32" i="1"/>
  <c r="Y32" i="1" s="1"/>
  <c r="GM32" i="1" s="1"/>
  <c r="CP43" i="1"/>
  <c r="O43" i="1" s="1"/>
  <c r="CY45" i="1"/>
  <c r="X45" i="1" s="1"/>
  <c r="S52" i="1"/>
  <c r="AB31" i="1"/>
  <c r="GM38" i="1"/>
  <c r="GX49" i="1"/>
  <c r="T49" i="1"/>
  <c r="W49" i="1"/>
  <c r="EB129" i="1" s="1"/>
  <c r="P49" i="1"/>
  <c r="CP49" i="1" s="1"/>
  <c r="O49" i="1" s="1"/>
  <c r="V49" i="1"/>
  <c r="CP58" i="1"/>
  <c r="O58" i="1" s="1"/>
  <c r="T52" i="1"/>
  <c r="GM47" i="1"/>
  <c r="GN47" i="1"/>
  <c r="CP44" i="1"/>
  <c r="O44" i="1" s="1"/>
  <c r="V52" i="1"/>
  <c r="V74" i="1"/>
  <c r="W52" i="1"/>
  <c r="GK64" i="1"/>
  <c r="CZ64" i="1"/>
  <c r="Y64" i="1" s="1"/>
  <c r="GM64" i="1" s="1"/>
  <c r="GM65" i="1"/>
  <c r="GN65" i="1"/>
  <c r="T74" i="1"/>
  <c r="GM84" i="1"/>
  <c r="GN84" i="1"/>
  <c r="U52" i="1"/>
  <c r="GK62" i="1"/>
  <c r="CZ62" i="1"/>
  <c r="Y62" i="1" s="1"/>
  <c r="GN62" i="1" s="1"/>
  <c r="P74" i="1"/>
  <c r="CP74" i="1" s="1"/>
  <c r="O74" i="1" s="1"/>
  <c r="GK80" i="1"/>
  <c r="CZ80" i="1"/>
  <c r="Y80" i="1" s="1"/>
  <c r="GM80" i="1" s="1"/>
  <c r="GM81" i="1"/>
  <c r="GN81" i="1"/>
  <c r="R83" i="1"/>
  <c r="GK83" i="1" s="1"/>
  <c r="GM86" i="1"/>
  <c r="GN86" i="1"/>
  <c r="CZ101" i="1"/>
  <c r="Y101" i="1" s="1"/>
  <c r="GN101" i="1" s="1"/>
  <c r="CY101" i="1"/>
  <c r="X101" i="1" s="1"/>
  <c r="GN60" i="1"/>
  <c r="GM60" i="1"/>
  <c r="CP77" i="1"/>
  <c r="O77" i="1" s="1"/>
  <c r="CY78" i="1"/>
  <c r="X78" i="1" s="1"/>
  <c r="GM78" i="1" s="1"/>
  <c r="CZ78" i="1"/>
  <c r="Y78" i="1" s="1"/>
  <c r="CY108" i="1"/>
  <c r="X108" i="1" s="1"/>
  <c r="GM108" i="1" s="1"/>
  <c r="CZ108" i="1"/>
  <c r="Y108" i="1" s="1"/>
  <c r="GN108" i="1" s="1"/>
  <c r="V103" i="1"/>
  <c r="T112" i="1"/>
  <c r="S112" i="1"/>
  <c r="GN110" i="1"/>
  <c r="GM110" i="1"/>
  <c r="CD26" i="1"/>
  <c r="AU129" i="1"/>
  <c r="FV26" i="1"/>
  <c r="EM129" i="1"/>
  <c r="AB118" i="1"/>
  <c r="CR118" i="1"/>
  <c r="Q118" i="1" s="1"/>
  <c r="CP118" i="1" s="1"/>
  <c r="O118" i="1" s="1"/>
  <c r="CY127" i="1"/>
  <c r="X127" i="1" s="1"/>
  <c r="GM127" i="1" s="1"/>
  <c r="CZ127" i="1"/>
  <c r="Y127" i="1" s="1"/>
  <c r="P172" i="1"/>
  <c r="F202" i="1"/>
  <c r="BC163" i="1"/>
  <c r="GM95" i="1"/>
  <c r="AP26" i="1"/>
  <c r="F138" i="1"/>
  <c r="AP218" i="1"/>
  <c r="GM104" i="1"/>
  <c r="GN104" i="1"/>
  <c r="GM113" i="1"/>
  <c r="GN113" i="1"/>
  <c r="GM114" i="1"/>
  <c r="GN114" i="1"/>
  <c r="ET26" i="1"/>
  <c r="ET218" i="1"/>
  <c r="P142" i="1"/>
  <c r="R112" i="1"/>
  <c r="GK112" i="1" s="1"/>
  <c r="U107" i="1"/>
  <c r="AC186" i="1"/>
  <c r="GM167" i="1"/>
  <c r="GN167" i="1"/>
  <c r="Q172" i="1"/>
  <c r="DV186" i="1" s="1"/>
  <c r="FV163" i="1"/>
  <c r="EM186" i="1"/>
  <c r="EG22" i="1"/>
  <c r="P222" i="1"/>
  <c r="EG250" i="1"/>
  <c r="U103" i="1"/>
  <c r="EL26" i="1"/>
  <c r="P147" i="1"/>
  <c r="T186" i="1"/>
  <c r="AG163" i="1"/>
  <c r="W186" i="1"/>
  <c r="AJ163" i="1"/>
  <c r="GO178" i="1"/>
  <c r="GM178" i="1"/>
  <c r="AE163" i="1"/>
  <c r="R186" i="1"/>
  <c r="AP163" i="1"/>
  <c r="F195" i="1"/>
  <c r="AI129" i="1"/>
  <c r="GN54" i="1"/>
  <c r="GM54" i="1"/>
  <c r="GM106" i="1"/>
  <c r="GN106" i="1"/>
  <c r="GK124" i="1"/>
  <c r="CZ124" i="1"/>
  <c r="Y124" i="1" s="1"/>
  <c r="P202" i="1"/>
  <c r="EU163" i="1"/>
  <c r="CI26" i="1"/>
  <c r="AZ129" i="1"/>
  <c r="CZ125" i="1"/>
  <c r="Y125" i="1" s="1"/>
  <c r="CY125" i="1"/>
  <c r="X125" i="1" s="1"/>
  <c r="BZ163" i="1"/>
  <c r="AQ186" i="1"/>
  <c r="CG186" i="1"/>
  <c r="GO174" i="1"/>
  <c r="GM174" i="1"/>
  <c r="DU186" i="1"/>
  <c r="CP166" i="1"/>
  <c r="O166" i="1" s="1"/>
  <c r="GM179" i="1"/>
  <c r="GO179" i="1"/>
  <c r="EH163" i="1"/>
  <c r="P195" i="1"/>
  <c r="AB32" i="1"/>
  <c r="GK51" i="1"/>
  <c r="CZ51" i="1"/>
  <c r="Y51" i="1" s="1"/>
  <c r="R74" i="1"/>
  <c r="GK74" i="1" s="1"/>
  <c r="CP52" i="1"/>
  <c r="O52" i="1" s="1"/>
  <c r="GM69" i="1"/>
  <c r="GN69" i="1"/>
  <c r="Q83" i="1"/>
  <c r="DV129" i="1" s="1"/>
  <c r="GM92" i="1"/>
  <c r="GN92" i="1"/>
  <c r="GM66" i="1"/>
  <c r="GN66" i="1"/>
  <c r="GK82" i="1"/>
  <c r="CZ82" i="1"/>
  <c r="Y82" i="1" s="1"/>
  <c r="GN82" i="1" s="1"/>
  <c r="CY85" i="1"/>
  <c r="X85" i="1" s="1"/>
  <c r="GN85" i="1" s="1"/>
  <c r="CZ85" i="1"/>
  <c r="Y85" i="1" s="1"/>
  <c r="CY89" i="1"/>
  <c r="X89" i="1" s="1"/>
  <c r="GM89" i="1" s="1"/>
  <c r="CZ89" i="1"/>
  <c r="Y89" i="1" s="1"/>
  <c r="CY93" i="1"/>
  <c r="X93" i="1" s="1"/>
  <c r="CZ93" i="1"/>
  <c r="Y93" i="1" s="1"/>
  <c r="CY97" i="1"/>
  <c r="X97" i="1" s="1"/>
  <c r="GN97" i="1" s="1"/>
  <c r="CZ97" i="1"/>
  <c r="Y97" i="1" s="1"/>
  <c r="GM97" i="1" s="1"/>
  <c r="GN90" i="1"/>
  <c r="GM90" i="1"/>
  <c r="GM101" i="1"/>
  <c r="W103" i="1"/>
  <c r="BC26" i="1"/>
  <c r="F145" i="1"/>
  <c r="BC218" i="1"/>
  <c r="GM71" i="1"/>
  <c r="GM67" i="1"/>
  <c r="P83" i="1"/>
  <c r="CP83" i="1" s="1"/>
  <c r="O83" i="1" s="1"/>
  <c r="GM105" i="1"/>
  <c r="GN105" i="1"/>
  <c r="AB124" i="1"/>
  <c r="CR124" i="1"/>
  <c r="Q124" i="1" s="1"/>
  <c r="CP124" i="1" s="1"/>
  <c r="O124" i="1" s="1"/>
  <c r="T83" i="1"/>
  <c r="GM116" i="1"/>
  <c r="GN116" i="1"/>
  <c r="GM123" i="1"/>
  <c r="GN123" i="1"/>
  <c r="GN115" i="1"/>
  <c r="GM115" i="1"/>
  <c r="CY124" i="1"/>
  <c r="X124" i="1" s="1"/>
  <c r="AX26" i="1"/>
  <c r="F136" i="1"/>
  <c r="GM111" i="1"/>
  <c r="GN111" i="1"/>
  <c r="CP117" i="1"/>
  <c r="O117" i="1" s="1"/>
  <c r="BB26" i="1"/>
  <c r="F142" i="1"/>
  <c r="BB218" i="1"/>
  <c r="FR26" i="1"/>
  <c r="EI129" i="1"/>
  <c r="FY129" i="1"/>
  <c r="GK122" i="1"/>
  <c r="CZ122" i="1"/>
  <c r="Y122" i="1" s="1"/>
  <c r="GA129" i="1"/>
  <c r="AH163" i="1"/>
  <c r="U186" i="1"/>
  <c r="CJ163" i="1"/>
  <c r="BA186" i="1"/>
  <c r="S172" i="1"/>
  <c r="ET163" i="1"/>
  <c r="P199" i="1"/>
  <c r="W172" i="1"/>
  <c r="EB186" i="1" s="1"/>
  <c r="S186" i="1"/>
  <c r="AF163" i="1"/>
  <c r="R172" i="1"/>
  <c r="GO171" i="1"/>
  <c r="GM171" i="1"/>
  <c r="ER186" i="1"/>
  <c r="GA163" i="1"/>
  <c r="CI186" i="1"/>
  <c r="GN39" i="1"/>
  <c r="GM39" i="1"/>
  <c r="GM36" i="1"/>
  <c r="GN36" i="1"/>
  <c r="CZ46" i="1"/>
  <c r="Y46" i="1" s="1"/>
  <c r="CY46" i="1"/>
  <c r="X46" i="1" s="1"/>
  <c r="GK43" i="1"/>
  <c r="CZ43" i="1"/>
  <c r="Y43" i="1" s="1"/>
  <c r="CP46" i="1"/>
  <c r="O46" i="1" s="1"/>
  <c r="CY73" i="1"/>
  <c r="X73" i="1" s="1"/>
  <c r="GN73" i="1" s="1"/>
  <c r="CZ73" i="1"/>
  <c r="Y73" i="1" s="1"/>
  <c r="CP98" i="1"/>
  <c r="O98" i="1" s="1"/>
  <c r="S103" i="1"/>
  <c r="AQ26" i="1"/>
  <c r="F139" i="1"/>
  <c r="AQ218" i="1"/>
  <c r="GM120" i="1"/>
  <c r="GN120" i="1"/>
  <c r="GM126" i="1"/>
  <c r="GN126" i="1"/>
  <c r="CP107" i="1"/>
  <c r="O107" i="1" s="1"/>
  <c r="EH26" i="1"/>
  <c r="EH218" i="1"/>
  <c r="P138" i="1"/>
  <c r="GM165" i="1"/>
  <c r="GN165" i="1"/>
  <c r="CB186" i="1" s="1"/>
  <c r="AB186" i="1"/>
  <c r="V172" i="1"/>
  <c r="EA186" i="1" s="1"/>
  <c r="AD163" i="1"/>
  <c r="Q186" i="1"/>
  <c r="GN168" i="1"/>
  <c r="GM168" i="1"/>
  <c r="GM180" i="1"/>
  <c r="GO180" i="1"/>
  <c r="AT26" i="1"/>
  <c r="F147" i="1"/>
  <c r="GK35" i="1"/>
  <c r="GM35" i="1" s="1"/>
  <c r="CZ35" i="1"/>
  <c r="Y35" i="1" s="1"/>
  <c r="GN35" i="1" s="1"/>
  <c r="GM29" i="1"/>
  <c r="CZ48" i="1"/>
  <c r="Y48" i="1" s="1"/>
  <c r="CY48" i="1"/>
  <c r="X48" i="1" s="1"/>
  <c r="GM59" i="1"/>
  <c r="GN59" i="1"/>
  <c r="GN75" i="1"/>
  <c r="GM75" i="1"/>
  <c r="CZ41" i="1"/>
  <c r="Y41" i="1" s="1"/>
  <c r="GM72" i="1"/>
  <c r="GN72" i="1"/>
  <c r="GN88" i="1"/>
  <c r="GM88" i="1"/>
  <c r="GM68" i="1"/>
  <c r="GN68" i="1"/>
  <c r="CY77" i="1"/>
  <c r="X77" i="1" s="1"/>
  <c r="CZ77" i="1"/>
  <c r="Y77" i="1" s="1"/>
  <c r="CP28" i="1"/>
  <c r="O28" i="1" s="1"/>
  <c r="CP30" i="1"/>
  <c r="O30" i="1" s="1"/>
  <c r="AG129" i="1"/>
  <c r="CZ42" i="1"/>
  <c r="Y42" i="1" s="1"/>
  <c r="CY42" i="1"/>
  <c r="X42" i="1" s="1"/>
  <c r="GM42" i="1" s="1"/>
  <c r="CP45" i="1"/>
  <c r="O45" i="1" s="1"/>
  <c r="DT129" i="1" s="1"/>
  <c r="GK29" i="1"/>
  <c r="GN29" i="1" s="1"/>
  <c r="CJ129" i="1"/>
  <c r="CY43" i="1"/>
  <c r="X43" i="1" s="1"/>
  <c r="AB43" i="1"/>
  <c r="CZ45" i="1"/>
  <c r="Y45" i="1" s="1"/>
  <c r="AB48" i="1"/>
  <c r="CP51" i="1"/>
  <c r="O51" i="1" s="1"/>
  <c r="AB58" i="1"/>
  <c r="CP31" i="1"/>
  <c r="O31" i="1" s="1"/>
  <c r="U49" i="1"/>
  <c r="DZ129" i="1" s="1"/>
  <c r="GN56" i="1"/>
  <c r="GM56" i="1"/>
  <c r="R49" i="1"/>
  <c r="GK49" i="1" s="1"/>
  <c r="R52" i="1"/>
  <c r="GK52" i="1" s="1"/>
  <c r="Q74" i="1"/>
  <c r="AD129" i="1" s="1"/>
  <c r="GM76" i="1"/>
  <c r="GN76" i="1"/>
  <c r="CY41" i="1"/>
  <c r="X41" i="1" s="1"/>
  <c r="GN41" i="1" s="1"/>
  <c r="CP48" i="1"/>
  <c r="O48" i="1" s="1"/>
  <c r="AB62" i="1"/>
  <c r="GK70" i="1"/>
  <c r="CZ70" i="1"/>
  <c r="Y70" i="1" s="1"/>
  <c r="GM70" i="1" s="1"/>
  <c r="AB80" i="1"/>
  <c r="V83" i="1"/>
  <c r="W78" i="1"/>
  <c r="AJ129" i="1" s="1"/>
  <c r="U83" i="1"/>
  <c r="AB90" i="1"/>
  <c r="W98" i="1"/>
  <c r="U98" i="1"/>
  <c r="AH129" i="1" s="1"/>
  <c r="CP96" i="1"/>
  <c r="O96" i="1" s="1"/>
  <c r="CZ50" i="1"/>
  <c r="Y50" i="1" s="1"/>
  <c r="CY50" i="1"/>
  <c r="X50" i="1" s="1"/>
  <c r="GN50" i="1" s="1"/>
  <c r="V78" i="1"/>
  <c r="GM94" i="1"/>
  <c r="GN94" i="1"/>
  <c r="GX98" i="1"/>
  <c r="GN102" i="1"/>
  <c r="GM102" i="1"/>
  <c r="GX103" i="1"/>
  <c r="GX107" i="1"/>
  <c r="S98" i="1"/>
  <c r="R103" i="1"/>
  <c r="GK103" i="1" s="1"/>
  <c r="V107" i="1"/>
  <c r="P103" i="1"/>
  <c r="CP103" i="1" s="1"/>
  <c r="O103" i="1" s="1"/>
  <c r="GK118" i="1"/>
  <c r="CZ118" i="1"/>
  <c r="Y118" i="1" s="1"/>
  <c r="CY123" i="1"/>
  <c r="X123" i="1" s="1"/>
  <c r="CZ123" i="1"/>
  <c r="Y123" i="1" s="1"/>
  <c r="CY96" i="1"/>
  <c r="X96" i="1" s="1"/>
  <c r="CZ96" i="1"/>
  <c r="Y96" i="1" s="1"/>
  <c r="Q103" i="1"/>
  <c r="U112" i="1"/>
  <c r="Q125" i="1"/>
  <c r="CP125" i="1" s="1"/>
  <c r="O125" i="1" s="1"/>
  <c r="CP93" i="1"/>
  <c r="O93" i="1" s="1"/>
  <c r="W112" i="1"/>
  <c r="GN119" i="1"/>
  <c r="GM119" i="1"/>
  <c r="GM109" i="1"/>
  <c r="GN109" i="1"/>
  <c r="Q112" i="1"/>
  <c r="CP112" i="1" s="1"/>
  <c r="O112" i="1" s="1"/>
  <c r="AB122" i="1"/>
  <c r="CR122" i="1"/>
  <c r="Q122" i="1" s="1"/>
  <c r="CP122" i="1" s="1"/>
  <c r="O122" i="1" s="1"/>
  <c r="EU26" i="1"/>
  <c r="P145" i="1"/>
  <c r="EU218" i="1"/>
  <c r="GO169" i="1"/>
  <c r="GM169" i="1"/>
  <c r="GM173" i="1"/>
  <c r="GO173" i="1"/>
  <c r="GO170" i="1"/>
  <c r="GM170" i="1"/>
  <c r="FR163" i="1"/>
  <c r="EI186" i="1"/>
  <c r="FY186" i="1"/>
  <c r="U172" i="1"/>
  <c r="DZ186" i="1" s="1"/>
  <c r="GM175" i="1"/>
  <c r="GO175" i="1"/>
  <c r="V163" i="1"/>
  <c r="F209" i="1"/>
  <c r="T172" i="1"/>
  <c r="DY186" i="1" s="1"/>
  <c r="DT26" i="1" l="1"/>
  <c r="DG129" i="1"/>
  <c r="AD26" i="1"/>
  <c r="Q129" i="1"/>
  <c r="DV26" i="1"/>
  <c r="DI129" i="1"/>
  <c r="GN125" i="1"/>
  <c r="GM125" i="1"/>
  <c r="AH26" i="1"/>
  <c r="U129" i="1"/>
  <c r="AJ26" i="1"/>
  <c r="W129" i="1"/>
  <c r="EP186" i="1"/>
  <c r="FY163" i="1"/>
  <c r="CC186" i="1"/>
  <c r="GM93" i="1"/>
  <c r="GN93" i="1"/>
  <c r="GM96" i="1"/>
  <c r="GN96" i="1"/>
  <c r="GM51" i="1"/>
  <c r="GN51" i="1"/>
  <c r="F198" i="1"/>
  <c r="Q163" i="1"/>
  <c r="CI163" i="1"/>
  <c r="AZ186" i="1"/>
  <c r="S163" i="1"/>
  <c r="F201" i="1"/>
  <c r="FY26" i="1"/>
  <c r="EP129" i="1"/>
  <c r="BC22" i="1"/>
  <c r="F234" i="1"/>
  <c r="BC250" i="1"/>
  <c r="W163" i="1"/>
  <c r="F210" i="1"/>
  <c r="GM77" i="1"/>
  <c r="GN77" i="1"/>
  <c r="GN43" i="1"/>
  <c r="GM43" i="1"/>
  <c r="AU163" i="1"/>
  <c r="F205" i="1"/>
  <c r="GN70" i="1"/>
  <c r="P196" i="1"/>
  <c r="EI163" i="1"/>
  <c r="CJ26" i="1"/>
  <c r="BA129" i="1"/>
  <c r="CA186" i="1"/>
  <c r="CZ74" i="1"/>
  <c r="Y74" i="1" s="1"/>
  <c r="GA26" i="1"/>
  <c r="ER129" i="1"/>
  <c r="GN48" i="1"/>
  <c r="GM48" i="1"/>
  <c r="AG26" i="1"/>
  <c r="T129" i="1"/>
  <c r="AB163" i="1"/>
  <c r="O186" i="1"/>
  <c r="EH22" i="1"/>
  <c r="EH250" i="1"/>
  <c r="P227" i="1"/>
  <c r="V16" i="2" s="1"/>
  <c r="V18" i="2" s="1"/>
  <c r="GN107" i="1"/>
  <c r="GM107" i="1"/>
  <c r="CY103" i="1"/>
  <c r="X103" i="1" s="1"/>
  <c r="CZ103" i="1"/>
  <c r="Y103" i="1" s="1"/>
  <c r="AC129" i="1"/>
  <c r="F208" i="1"/>
  <c r="U163" i="1"/>
  <c r="BB22" i="1"/>
  <c r="F231" i="1"/>
  <c r="BB250" i="1"/>
  <c r="GM82" i="1"/>
  <c r="GM73" i="1"/>
  <c r="GM50" i="1"/>
  <c r="R163" i="1"/>
  <c r="F200" i="1"/>
  <c r="EG18" i="1"/>
  <c r="P254" i="1"/>
  <c r="CE186" i="1"/>
  <c r="AC163" i="1"/>
  <c r="P186" i="1"/>
  <c r="CF186" i="1"/>
  <c r="CH186" i="1"/>
  <c r="ET22" i="1"/>
  <c r="ET250" i="1"/>
  <c r="P231" i="1"/>
  <c r="EM26" i="1"/>
  <c r="P148" i="1"/>
  <c r="EM218" i="1"/>
  <c r="EA129" i="1"/>
  <c r="GB129" i="1"/>
  <c r="GM37" i="1"/>
  <c r="GN37" i="1"/>
  <c r="CZ83" i="1"/>
  <c r="Y83" i="1" s="1"/>
  <c r="GN83" i="1" s="1"/>
  <c r="CY83" i="1"/>
  <c r="X83" i="1" s="1"/>
  <c r="GM83" i="1" s="1"/>
  <c r="GN78" i="1"/>
  <c r="AI26" i="1"/>
  <c r="V129" i="1"/>
  <c r="AE129" i="1"/>
  <c r="DL186" i="1"/>
  <c r="DY163" i="1"/>
  <c r="CY98" i="1"/>
  <c r="X98" i="1" s="1"/>
  <c r="GN98" i="1" s="1"/>
  <c r="CZ98" i="1"/>
  <c r="Y98" i="1" s="1"/>
  <c r="DU129" i="1"/>
  <c r="F206" i="1"/>
  <c r="BA163" i="1"/>
  <c r="EI26" i="1"/>
  <c r="P139" i="1"/>
  <c r="EI218" i="1"/>
  <c r="GN124" i="1"/>
  <c r="GM124" i="1"/>
  <c r="GM166" i="1"/>
  <c r="GN166" i="1"/>
  <c r="FT186" i="1" s="1"/>
  <c r="DT186" i="1"/>
  <c r="CG163" i="1"/>
  <c r="AX186" i="1"/>
  <c r="GN118" i="1"/>
  <c r="GM118" i="1"/>
  <c r="AU26" i="1"/>
  <c r="F148" i="1"/>
  <c r="AU218" i="1"/>
  <c r="CZ112" i="1"/>
  <c r="Y112" i="1" s="1"/>
  <c r="GM112" i="1" s="1"/>
  <c r="CY112" i="1"/>
  <c r="X112" i="1" s="1"/>
  <c r="GN112" i="1" s="1"/>
  <c r="EB26" i="1"/>
  <c r="DO129" i="1"/>
  <c r="AF129" i="1"/>
  <c r="CY49" i="1"/>
  <c r="X49" i="1" s="1"/>
  <c r="GN49" i="1" s="1"/>
  <c r="GM41" i="1"/>
  <c r="GM62" i="1"/>
  <c r="GN42" i="1"/>
  <c r="F212" i="1"/>
  <c r="Y163" i="1"/>
  <c r="P206" i="1"/>
  <c r="ES163" i="1"/>
  <c r="GN89" i="1"/>
  <c r="GN127" i="1"/>
  <c r="GN122" i="1"/>
  <c r="GM122" i="1"/>
  <c r="DZ26" i="1"/>
  <c r="DM129" i="1"/>
  <c r="GN45" i="1"/>
  <c r="GM45" i="1"/>
  <c r="GM30" i="1"/>
  <c r="GN30" i="1"/>
  <c r="CB163" i="1"/>
  <c r="AS186" i="1"/>
  <c r="AQ22" i="1"/>
  <c r="F228" i="1"/>
  <c r="AQ250" i="1"/>
  <c r="GN46" i="1"/>
  <c r="GM46" i="1"/>
  <c r="CY172" i="1"/>
  <c r="X172" i="1" s="1"/>
  <c r="EC186" i="1" s="1"/>
  <c r="CZ172" i="1"/>
  <c r="Y172" i="1" s="1"/>
  <c r="ED186" i="1" s="1"/>
  <c r="DX186" i="1"/>
  <c r="DV163" i="1"/>
  <c r="DI186" i="1"/>
  <c r="AP22" i="1"/>
  <c r="F227" i="1"/>
  <c r="G16" i="2" s="1"/>
  <c r="G18" i="2" s="1"/>
  <c r="AP250" i="1"/>
  <c r="DX26" i="1"/>
  <c r="DK129" i="1"/>
  <c r="EU22" i="1"/>
  <c r="P234" i="1"/>
  <c r="EU250" i="1"/>
  <c r="EC129" i="1"/>
  <c r="EB163" i="1"/>
  <c r="DO186" i="1"/>
  <c r="DZ163" i="1"/>
  <c r="DM186" i="1"/>
  <c r="GN103" i="1"/>
  <c r="GM103" i="1"/>
  <c r="GM31" i="1"/>
  <c r="GN31" i="1"/>
  <c r="DW129" i="1"/>
  <c r="GN28" i="1"/>
  <c r="GM28" i="1"/>
  <c r="AB129" i="1"/>
  <c r="EA163" i="1"/>
  <c r="DN186" i="1"/>
  <c r="CY74" i="1"/>
  <c r="X74" i="1" s="1"/>
  <c r="GM74" i="1" s="1"/>
  <c r="ER163" i="1"/>
  <c r="P197" i="1"/>
  <c r="GK172" i="1"/>
  <c r="DW186" i="1"/>
  <c r="GM117" i="1"/>
  <c r="GN117" i="1"/>
  <c r="FW186" i="1"/>
  <c r="DH186" i="1"/>
  <c r="FX186" i="1"/>
  <c r="DU163" i="1"/>
  <c r="FZ186" i="1"/>
  <c r="F196" i="1"/>
  <c r="AQ163" i="1"/>
  <c r="AZ26" i="1"/>
  <c r="F140" i="1"/>
  <c r="AZ218" i="1"/>
  <c r="T163" i="1"/>
  <c r="F207" i="1"/>
  <c r="EM163" i="1"/>
  <c r="P205" i="1"/>
  <c r="CP172" i="1"/>
  <c r="O172" i="1" s="1"/>
  <c r="GM44" i="1"/>
  <c r="GN44" i="1"/>
  <c r="GN58" i="1"/>
  <c r="GM58" i="1"/>
  <c r="DY129" i="1"/>
  <c r="CY52" i="1"/>
  <c r="X52" i="1" s="1"/>
  <c r="CZ52" i="1"/>
  <c r="Y52" i="1" s="1"/>
  <c r="AL129" i="1" s="1"/>
  <c r="CZ49" i="1"/>
  <c r="Y49" i="1" s="1"/>
  <c r="GM49" i="1" s="1"/>
  <c r="X163" i="1"/>
  <c r="F211" i="1"/>
  <c r="FT129" i="1" l="1"/>
  <c r="AL26" i="1"/>
  <c r="Y129" i="1"/>
  <c r="FS129" i="1"/>
  <c r="DW163" i="1"/>
  <c r="DJ186" i="1"/>
  <c r="DK26" i="1"/>
  <c r="P144" i="1"/>
  <c r="AK129" i="1"/>
  <c r="FZ163" i="1"/>
  <c r="EQ186" i="1"/>
  <c r="FW163" i="1"/>
  <c r="EN186" i="1"/>
  <c r="DN163" i="1"/>
  <c r="P209" i="1"/>
  <c r="DO163" i="1"/>
  <c r="P210" i="1"/>
  <c r="EU18" i="1"/>
  <c r="P266" i="1"/>
  <c r="P198" i="1"/>
  <c r="DI163" i="1"/>
  <c r="EC163" i="1"/>
  <c r="DP186" i="1"/>
  <c r="DM26" i="1"/>
  <c r="P151" i="1"/>
  <c r="DM218" i="1"/>
  <c r="DO26" i="1"/>
  <c r="P153" i="1"/>
  <c r="DO218" i="1"/>
  <c r="AU22" i="1"/>
  <c r="AU250" i="1"/>
  <c r="F237" i="1"/>
  <c r="FT163" i="1"/>
  <c r="EK186" i="1"/>
  <c r="EI22" i="1"/>
  <c r="P228" i="1"/>
  <c r="EI250" i="1"/>
  <c r="GN74" i="1"/>
  <c r="GB26" i="1"/>
  <c r="ES129" i="1"/>
  <c r="CH163" i="1"/>
  <c r="AY186" i="1"/>
  <c r="CE163" i="1"/>
  <c r="AV186" i="1"/>
  <c r="GM52" i="1"/>
  <c r="CA129" i="1" s="1"/>
  <c r="AC26" i="1"/>
  <c r="CE129" i="1"/>
  <c r="P129" i="1"/>
  <c r="CF129" i="1"/>
  <c r="CH129" i="1"/>
  <c r="O163" i="1"/>
  <c r="F188" i="1"/>
  <c r="ER26" i="1"/>
  <c r="P140" i="1"/>
  <c r="ER218" i="1"/>
  <c r="BA26" i="1"/>
  <c r="F149" i="1"/>
  <c r="BA218" i="1"/>
  <c r="GM98" i="1"/>
  <c r="EP163" i="1"/>
  <c r="P193" i="1"/>
  <c r="W26" i="1"/>
  <c r="F153" i="1"/>
  <c r="W218" i="1"/>
  <c r="Q26" i="1"/>
  <c r="F141" i="1"/>
  <c r="Q218" i="1"/>
  <c r="EC26" i="1"/>
  <c r="DP129" i="1"/>
  <c r="AQ18" i="1"/>
  <c r="F260" i="1"/>
  <c r="DW26" i="1"/>
  <c r="DJ129" i="1"/>
  <c r="EA26" i="1"/>
  <c r="DN129" i="1"/>
  <c r="AW186" i="1"/>
  <c r="CF163" i="1"/>
  <c r="GN52" i="1"/>
  <c r="CB129" i="1" s="1"/>
  <c r="AZ22" i="1"/>
  <c r="AZ250" i="1"/>
  <c r="F229" i="1"/>
  <c r="DY26" i="1"/>
  <c r="DL129" i="1"/>
  <c r="AP18" i="1"/>
  <c r="F259" i="1"/>
  <c r="AX163" i="1"/>
  <c r="F193" i="1"/>
  <c r="AX218" i="1"/>
  <c r="DU26" i="1"/>
  <c r="FW129" i="1"/>
  <c r="DH129" i="1"/>
  <c r="FX129" i="1"/>
  <c r="FZ129" i="1"/>
  <c r="DL163" i="1"/>
  <c r="P207" i="1"/>
  <c r="V26" i="1"/>
  <c r="F152" i="1"/>
  <c r="V218" i="1"/>
  <c r="ED129" i="1"/>
  <c r="GM172" i="1"/>
  <c r="FS186" i="1" s="1"/>
  <c r="GO172" i="1"/>
  <c r="FU186" i="1" s="1"/>
  <c r="FX163" i="1"/>
  <c r="EO186" i="1"/>
  <c r="AB26" i="1"/>
  <c r="O129" i="1"/>
  <c r="DM163" i="1"/>
  <c r="P208" i="1"/>
  <c r="DK186" i="1"/>
  <c r="DX163" i="1"/>
  <c r="AS163" i="1"/>
  <c r="F203" i="1"/>
  <c r="AE26" i="1"/>
  <c r="R129" i="1"/>
  <c r="EM22" i="1"/>
  <c r="EM250" i="1"/>
  <c r="P237" i="1"/>
  <c r="ET18" i="1"/>
  <c r="P263" i="1"/>
  <c r="P163" i="1"/>
  <c r="F189" i="1"/>
  <c r="EH18" i="1"/>
  <c r="P259" i="1"/>
  <c r="T26" i="1"/>
  <c r="T218" i="1"/>
  <c r="F150" i="1"/>
  <c r="EP26" i="1"/>
  <c r="EP218" i="1"/>
  <c r="P136" i="1"/>
  <c r="AZ163" i="1"/>
  <c r="F197" i="1"/>
  <c r="CC163" i="1"/>
  <c r="AT186" i="1"/>
  <c r="U26" i="1"/>
  <c r="F151" i="1"/>
  <c r="U218" i="1"/>
  <c r="DI26" i="1"/>
  <c r="P141" i="1"/>
  <c r="DI218" i="1"/>
  <c r="DG26" i="1"/>
  <c r="P131" i="1"/>
  <c r="DG218" i="1"/>
  <c r="DH163" i="1"/>
  <c r="P189" i="1"/>
  <c r="ED163" i="1"/>
  <c r="DQ186" i="1"/>
  <c r="AF26" i="1"/>
  <c r="S129" i="1"/>
  <c r="DG186" i="1"/>
  <c r="DT163" i="1"/>
  <c r="BB18" i="1"/>
  <c r="F263" i="1"/>
  <c r="AR186" i="1"/>
  <c r="CA163" i="1"/>
  <c r="BC18" i="1"/>
  <c r="F266" i="1"/>
  <c r="CB26" i="1" l="1"/>
  <c r="AS129" i="1"/>
  <c r="CA26" i="1"/>
  <c r="AR129" i="1"/>
  <c r="EJ186" i="1"/>
  <c r="FS163" i="1"/>
  <c r="DI22" i="1"/>
  <c r="P230" i="1"/>
  <c r="DI250" i="1"/>
  <c r="V22" i="1"/>
  <c r="F241" i="1"/>
  <c r="V250" i="1"/>
  <c r="FW26" i="1"/>
  <c r="EN129" i="1"/>
  <c r="DN26" i="1"/>
  <c r="DN218" i="1"/>
  <c r="P152" i="1"/>
  <c r="P26" i="1"/>
  <c r="F132" i="1"/>
  <c r="P218" i="1"/>
  <c r="AV163" i="1"/>
  <c r="F191" i="1"/>
  <c r="ES26" i="1"/>
  <c r="P149" i="1"/>
  <c r="ES218" i="1"/>
  <c r="H16" i="2"/>
  <c r="H18" i="2" s="1"/>
  <c r="EN163" i="1"/>
  <c r="P191" i="1"/>
  <c r="P212" i="1"/>
  <c r="DQ163" i="1"/>
  <c r="DG22" i="1"/>
  <c r="P220" i="1"/>
  <c r="DG250" i="1"/>
  <c r="R26" i="1"/>
  <c r="F143" i="1"/>
  <c r="R218" i="1"/>
  <c r="O26" i="1"/>
  <c r="F131" i="1"/>
  <c r="O218" i="1"/>
  <c r="FZ26" i="1"/>
  <c r="EQ129" i="1"/>
  <c r="ER22" i="1"/>
  <c r="P229" i="1"/>
  <c r="ER250" i="1"/>
  <c r="CE26" i="1"/>
  <c r="AV129" i="1"/>
  <c r="AU18" i="1"/>
  <c r="F269" i="1"/>
  <c r="P211" i="1"/>
  <c r="DP163" i="1"/>
  <c r="FT26" i="1"/>
  <c r="EK129" i="1"/>
  <c r="AR163" i="1"/>
  <c r="F213" i="1"/>
  <c r="F214" i="1" s="1"/>
  <c r="P188" i="1"/>
  <c r="DG163" i="1"/>
  <c r="AT163" i="1"/>
  <c r="F204" i="1"/>
  <c r="AT218" i="1"/>
  <c r="T22" i="1"/>
  <c r="F239" i="1"/>
  <c r="T250" i="1"/>
  <c r="P201" i="1"/>
  <c r="DK163" i="1"/>
  <c r="FX26" i="1"/>
  <c r="EO129" i="1"/>
  <c r="AX22" i="1"/>
  <c r="F225" i="1"/>
  <c r="AX250" i="1"/>
  <c r="BA22" i="1"/>
  <c r="BA250" i="1"/>
  <c r="F238" i="1"/>
  <c r="CH26" i="1"/>
  <c r="AY129" i="1"/>
  <c r="AY163" i="1"/>
  <c r="F194" i="1"/>
  <c r="EK163" i="1"/>
  <c r="P203" i="1"/>
  <c r="DM22" i="1"/>
  <c r="P240" i="1"/>
  <c r="DM250" i="1"/>
  <c r="P194" i="1"/>
  <c r="EQ163" i="1"/>
  <c r="DK218" i="1"/>
  <c r="FS26" i="1"/>
  <c r="EJ129" i="1"/>
  <c r="ED26" i="1"/>
  <c r="DQ129" i="1"/>
  <c r="DH26" i="1"/>
  <c r="P132" i="1"/>
  <c r="DH218" i="1"/>
  <c r="DL26" i="1"/>
  <c r="P150" i="1"/>
  <c r="DL218" i="1"/>
  <c r="AZ18" i="1"/>
  <c r="F261" i="1"/>
  <c r="F192" i="1"/>
  <c r="AW163" i="1"/>
  <c r="DJ26" i="1"/>
  <c r="P143" i="1"/>
  <c r="DJ218" i="1"/>
  <c r="DP26" i="1"/>
  <c r="P154" i="1"/>
  <c r="DP218" i="1"/>
  <c r="CF26" i="1"/>
  <c r="AW129" i="1"/>
  <c r="EI18" i="1"/>
  <c r="P260" i="1"/>
  <c r="DO22" i="1"/>
  <c r="P242" i="1"/>
  <c r="DO250" i="1"/>
  <c r="Y26" i="1"/>
  <c r="F155" i="1"/>
  <c r="Y218" i="1"/>
  <c r="U22" i="1"/>
  <c r="U250" i="1"/>
  <c r="F240" i="1"/>
  <c r="AK26" i="1"/>
  <c r="X129" i="1"/>
  <c r="DJ163" i="1"/>
  <c r="P200" i="1"/>
  <c r="S26" i="1"/>
  <c r="F144" i="1"/>
  <c r="S218" i="1"/>
  <c r="EP22" i="1"/>
  <c r="EP250" i="1"/>
  <c r="P225" i="1"/>
  <c r="EM18" i="1"/>
  <c r="P269" i="1"/>
  <c r="P192" i="1"/>
  <c r="EO163" i="1"/>
  <c r="W22" i="1"/>
  <c r="F242" i="1"/>
  <c r="W250" i="1"/>
  <c r="FU163" i="1"/>
  <c r="EL186" i="1"/>
  <c r="Q22" i="1"/>
  <c r="Q250" i="1"/>
  <c r="F230" i="1"/>
  <c r="Q18" i="1" l="1"/>
  <c r="F262" i="1"/>
  <c r="EP18" i="1"/>
  <c r="P257" i="1"/>
  <c r="AW26" i="1"/>
  <c r="F135" i="1"/>
  <c r="AW218" i="1"/>
  <c r="EJ26" i="1"/>
  <c r="P156" i="1"/>
  <c r="P157" i="1" s="1"/>
  <c r="EJ218" i="1"/>
  <c r="EO26" i="1"/>
  <c r="P135" i="1"/>
  <c r="EO218" i="1"/>
  <c r="O22" i="1"/>
  <c r="F220" i="1"/>
  <c r="O250" i="1"/>
  <c r="DJ22" i="1"/>
  <c r="P232" i="1"/>
  <c r="DJ250" i="1"/>
  <c r="DM18" i="1"/>
  <c r="P272" i="1"/>
  <c r="AX18" i="1"/>
  <c r="F257" i="1"/>
  <c r="T18" i="1"/>
  <c r="F271" i="1"/>
  <c r="F215" i="1"/>
  <c r="F216" i="1" s="1"/>
  <c r="AV26" i="1"/>
  <c r="F134" i="1"/>
  <c r="AV218" i="1"/>
  <c r="EN26" i="1"/>
  <c r="P134" i="1"/>
  <c r="EN218" i="1"/>
  <c r="AS26" i="1"/>
  <c r="F146" i="1"/>
  <c r="AS218" i="1"/>
  <c r="EL163" i="1"/>
  <c r="P204" i="1"/>
  <c r="EL218" i="1"/>
  <c r="S22" i="1"/>
  <c r="F233" i="1"/>
  <c r="J16" i="2" s="1"/>
  <c r="J18" i="2" s="1"/>
  <c r="S250" i="1"/>
  <c r="U18" i="1"/>
  <c r="F272" i="1"/>
  <c r="DP22" i="1"/>
  <c r="DP250" i="1"/>
  <c r="P243" i="1"/>
  <c r="DQ26" i="1"/>
  <c r="P155" i="1"/>
  <c r="DQ218" i="1"/>
  <c r="DK22" i="1"/>
  <c r="DK250" i="1"/>
  <c r="P233" i="1"/>
  <c r="Y16" i="2" s="1"/>
  <c r="Y18" i="2" s="1"/>
  <c r="EQ26" i="1"/>
  <c r="P137" i="1"/>
  <c r="EQ218" i="1"/>
  <c r="DG18" i="1"/>
  <c r="P252" i="1"/>
  <c r="ES22" i="1"/>
  <c r="P238" i="1"/>
  <c r="W16" i="2" s="1"/>
  <c r="W18" i="2" s="1"/>
  <c r="ES250" i="1"/>
  <c r="DI18" i="1"/>
  <c r="P262" i="1"/>
  <c r="P213" i="1"/>
  <c r="P214" i="1" s="1"/>
  <c r="EJ163" i="1"/>
  <c r="X26" i="1"/>
  <c r="X218" i="1"/>
  <c r="F154" i="1"/>
  <c r="DO18" i="1"/>
  <c r="P274" i="1"/>
  <c r="DH22" i="1"/>
  <c r="DH250" i="1"/>
  <c r="P221" i="1"/>
  <c r="BA18" i="1"/>
  <c r="F270" i="1"/>
  <c r="EK26" i="1"/>
  <c r="EK218" i="1"/>
  <c r="P146" i="1"/>
  <c r="ER18" i="1"/>
  <c r="P261" i="1"/>
  <c r="R22" i="1"/>
  <c r="F232" i="1"/>
  <c r="R250" i="1"/>
  <c r="P22" i="1"/>
  <c r="F221" i="1"/>
  <c r="P250" i="1"/>
  <c r="DN22" i="1"/>
  <c r="DN250" i="1"/>
  <c r="P241" i="1"/>
  <c r="V18" i="1"/>
  <c r="F273" i="1"/>
  <c r="AR26" i="1"/>
  <c r="F156" i="1"/>
  <c r="F157" i="1" s="1"/>
  <c r="AR218" i="1"/>
  <c r="Y22" i="1"/>
  <c r="Y250" i="1"/>
  <c r="F244" i="1"/>
  <c r="AY26" i="1"/>
  <c r="F137" i="1"/>
  <c r="AY218" i="1"/>
  <c r="W18" i="1"/>
  <c r="F274" i="1"/>
  <c r="DL22" i="1"/>
  <c r="DL250" i="1"/>
  <c r="P239" i="1"/>
  <c r="AT22" i="1"/>
  <c r="F236" i="1"/>
  <c r="F16" i="2" s="1"/>
  <c r="F18" i="2" s="1"/>
  <c r="AT250" i="1"/>
  <c r="EL22" i="1" l="1"/>
  <c r="P236" i="1"/>
  <c r="U16" i="2" s="1"/>
  <c r="U18" i="2" s="1"/>
  <c r="EL250" i="1"/>
  <c r="DJ18" i="1"/>
  <c r="P264" i="1"/>
  <c r="AW22" i="1"/>
  <c r="F224" i="1"/>
  <c r="AW250" i="1"/>
  <c r="AR22" i="1"/>
  <c r="AR250" i="1"/>
  <c r="F245" i="1"/>
  <c r="F246" i="1" s="1"/>
  <c r="P18" i="1"/>
  <c r="F253" i="1"/>
  <c r="DQ22" i="1"/>
  <c r="P244" i="1"/>
  <c r="DQ250" i="1"/>
  <c r="DP18" i="1"/>
  <c r="P275" i="1"/>
  <c r="S18" i="1"/>
  <c r="F265" i="1"/>
  <c r="AV22" i="1"/>
  <c r="AV250" i="1"/>
  <c r="F223" i="1"/>
  <c r="EJ22" i="1"/>
  <c r="P245" i="1"/>
  <c r="P246" i="1" s="1"/>
  <c r="EJ250" i="1"/>
  <c r="F159" i="1"/>
  <c r="F158" i="1"/>
  <c r="EK22" i="1"/>
  <c r="EK250" i="1"/>
  <c r="P235" i="1"/>
  <c r="T16" i="2" s="1"/>
  <c r="ES18" i="1"/>
  <c r="P270" i="1"/>
  <c r="EN22" i="1"/>
  <c r="P223" i="1"/>
  <c r="EN250" i="1"/>
  <c r="EO22" i="1"/>
  <c r="P224" i="1"/>
  <c r="EO250" i="1"/>
  <c r="P158" i="1"/>
  <c r="P159" i="1" s="1"/>
  <c r="AT18" i="1"/>
  <c r="F268" i="1"/>
  <c r="DL18" i="1"/>
  <c r="P271" i="1"/>
  <c r="AY22" i="1"/>
  <c r="F226" i="1"/>
  <c r="AY250" i="1"/>
  <c r="Y18" i="1"/>
  <c r="F276" i="1"/>
  <c r="DN18" i="1"/>
  <c r="P273" i="1"/>
  <c r="DH18" i="1"/>
  <c r="P253" i="1"/>
  <c r="P216" i="1"/>
  <c r="P215" i="1"/>
  <c r="EQ22" i="1"/>
  <c r="P226" i="1"/>
  <c r="EQ250" i="1"/>
  <c r="DK18" i="1"/>
  <c r="P265" i="1"/>
  <c r="AS22" i="1"/>
  <c r="F235" i="1"/>
  <c r="E16" i="2" s="1"/>
  <c r="AS250" i="1"/>
  <c r="O18" i="1"/>
  <c r="F252" i="1"/>
  <c r="R18" i="1"/>
  <c r="F264" i="1"/>
  <c r="X22" i="1"/>
  <c r="F243" i="1"/>
  <c r="X250" i="1"/>
  <c r="X18" i="1" l="1"/>
  <c r="F275" i="1"/>
  <c r="I16" i="2"/>
  <c r="I18" i="2" s="1"/>
  <c r="E18" i="2"/>
  <c r="EQ18" i="1"/>
  <c r="P258" i="1"/>
  <c r="EO18" i="1"/>
  <c r="P256" i="1"/>
  <c r="T18" i="2"/>
  <c r="X16" i="2"/>
  <c r="X18" i="2" s="1"/>
  <c r="F248" i="1"/>
  <c r="F247" i="1"/>
  <c r="EL18" i="1"/>
  <c r="P268" i="1"/>
  <c r="EK18" i="1"/>
  <c r="P267" i="1"/>
  <c r="EJ18" i="1"/>
  <c r="P278" i="1"/>
  <c r="AV18" i="1"/>
  <c r="F255" i="1"/>
  <c r="AR18" i="1"/>
  <c r="F277" i="1"/>
  <c r="F278" i="1" s="1"/>
  <c r="P248" i="1"/>
  <c r="P247" i="1"/>
  <c r="AS18" i="1"/>
  <c r="F267" i="1"/>
  <c r="AY18" i="1"/>
  <c r="F258" i="1"/>
  <c r="EN18" i="1"/>
  <c r="P255" i="1"/>
  <c r="DQ18" i="1"/>
  <c r="P276" i="1"/>
  <c r="AW18" i="1"/>
  <c r="F256" i="1"/>
  <c r="G460" i="6" l="1"/>
  <c r="J320" i="5"/>
  <c r="F279" i="1"/>
  <c r="F280" i="1" s="1"/>
  <c r="P279" i="1"/>
  <c r="P280" i="1" l="1"/>
  <c r="G461" i="6"/>
  <c r="J321" i="5"/>
  <c r="G462" i="6" l="1"/>
  <c r="J322" i="5"/>
  <c r="I12" i="5"/>
  <c r="F31" i="6"/>
</calcChain>
</file>

<file path=xl/sharedStrings.xml><?xml version="1.0" encoding="utf-8"?>
<sst xmlns="http://schemas.openxmlformats.org/spreadsheetml/2006/main" count="11086" uniqueCount="757">
  <si>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</si>
  <si>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</si>
  <si>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</si>
  <si>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</si>
  <si>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</si>
  <si>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столовой в учебном корпусе ДИТИ НИЯУ МИФИ_РОСАТОМ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</si>
  <si>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</si>
  <si>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</si>
  <si>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</si>
  <si>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</si>
  <si>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</si>
  <si>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</si>
  <si>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</si>
  <si>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</si>
  <si>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Общестроительные работы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</si>
  <si>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</si>
  <si>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</si>
  <si>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</si>
  <si>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</si>
  <si>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</si>
  <si>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</si>
  <si>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</si>
  <si>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</si>
  <si>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</si>
  <si>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</si>
  <si>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</si>
  <si>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</si>
  <si>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</si>
  <si>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</si>
  <si>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3</t>
  </si>
  <si>
    <t>20-02-002-04</t>
  </si>
  <si>
    <t>Демонтаж  решеток жалюзийных площадью в свету до 2,5 м2</t>
  </si>
  <si>
    <t>ШТ</t>
  </si>
  <si>
    <t>ФЕР-2001, 20-02-002-04, приказ Минстроя России №1039/пр от 30.12.2016г.</t>
  </si>
  <si>
    <t>Поправка: Табл.2, п.3  Наименование: При демонтаже (разборке) систем инженерно-технического обеспечения</t>
  </si>
  <si>
    <t>)*0</t>
  </si>
  <si>
    <t>)*0,4</t>
  </si>
  <si>
    <t>Вентиляция и кондиционирование</t>
  </si>
  <si>
    <t>ФЕР-20</t>
  </si>
  <si>
    <t>Поправка: Табл.2, п.3</t>
  </si>
  <si>
    <t>4</t>
  </si>
  <si>
    <t>57-2-2</t>
  </si>
  <si>
    <t>Разборка покрытий полов из плиток поливинилхлоридных</t>
  </si>
  <si>
    <t>ФЕРр-2001, 57-2-2, приказ Минстроя России №1039/пр от 30.12.2016г.</t>
  </si>
  <si>
    <t>Ремонтно-строительные работы</t>
  </si>
  <si>
    <t>Полы</t>
  </si>
  <si>
    <t>рФЕР-57</t>
  </si>
  <si>
    <t>5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</si>
  <si>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</si>
  <si>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</si>
  <si>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</si>
  <si>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6</t>
  </si>
  <si>
    <t>55-5-1</t>
  </si>
  <si>
    <t>Разборка кирпичных перегородок на отдельные кирпичи</t>
  </si>
  <si>
    <t>ФЕРр-2001, 55-5-1, приказ Минстроя России №1039/пр от 30.12.2016г.</t>
  </si>
  <si>
    <t>Перегородки</t>
  </si>
  <si>
    <t>рФЕР-55</t>
  </si>
  <si>
    <t>7</t>
  </si>
  <si>
    <t>15-01-049-03</t>
  </si>
  <si>
    <t>Демонтаж: Облицовка  стен по готовому каркасу щитами-картинами из древесностружечных плит облицованных слоистым пластиком</t>
  </si>
  <si>
    <t>ФЕР-2001, 15-01-049-03,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</si>
  <si>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</si>
  <si>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)*0,8</t>
  </si>
  <si>
    <t>Отделочные работы</t>
  </si>
  <si>
    <t>ФЕР-15</t>
  </si>
  <si>
    <t>Поправка: Табл.2, п.2</t>
  </si>
  <si>
    <t>8</t>
  </si>
  <si>
    <t>10-01-047-01</t>
  </si>
  <si>
    <t>Установка блоков из ПВХ в наружных и внутренних дверных проемах в каменных стенах площадью проема до 3 м2</t>
  </si>
  <si>
    <t>ФЕР-2001, 10-01-047-01,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</si>
  <si>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</si>
  <si>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</si>
  <si>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</si>
  <si>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</si>
  <si>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</si>
  <si>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8,1</t>
  </si>
  <si>
    <t>11.3.01.01-0015</t>
  </si>
  <si>
    <t>Блоки дверные входные пластиковые с простой коробкой, двупольная с офисной фурнитурой, без стеклопакета по типу сэндвич, площадь от 2,5-3 м2</t>
  </si>
  <si>
    <t>м2</t>
  </si>
  <si>
    <t>ФССЦ-2001, 11.3.01.01-0015, приказ Минстроя России №1039/пр от 30.12.2016г.</t>
  </si>
  <si>
    <t>9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</si>
  <si>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</si>
  <si>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</si>
  <si>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</si>
  <si>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9,1</t>
  </si>
  <si>
    <t>01.7.04.07-0003</t>
  </si>
  <si>
    <t>Скобяные изделия для блоков входных дверей в помещение однопольных</t>
  </si>
  <si>
    <t>компл.</t>
  </si>
  <si>
    <t>ФССЦ-2001, 01.7.04.07-0003, приказ Минстроя России №1039/пр от 30.12.2016г.</t>
  </si>
  <si>
    <t>9,2</t>
  </si>
  <si>
    <t>11.2.02.01-0072</t>
  </si>
  <si>
    <t>Блоки дверные однопольные с полотном глухим ДГ- 08, размер 2000х870 мм</t>
  </si>
  <si>
    <t>ФССЦ-2001, 11.2.02.01-0072, приказ Минстроя России №1039/пр от 30.12.2016г.</t>
  </si>
  <si>
    <t>9,3</t>
  </si>
  <si>
    <t>11.2.02.01-0073</t>
  </si>
  <si>
    <t>Блоки дверные однопольные с полотном глухим ДГ -10, размер 2000х1000 мм</t>
  </si>
  <si>
    <t>ФССЦ-2001, 11.2.02.01-0073, приказ Минстроя России №1039/пр от 30.12.2016г.</t>
  </si>
  <si>
    <t>10</t>
  </si>
  <si>
    <t>10-01-034-05</t>
  </si>
  <si>
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t>
  </si>
  <si>
    <t>ФЕР-2001, 10-01-034-05, приказ Минстроя России №1039/пр от 30.12.2016г.</t>
  </si>
  <si>
    <t>10,1</t>
  </si>
  <si>
    <t>11.3.02.03-0005</t>
  </si>
  <si>
    <t>Блоки оконные из поливинилхлоридных профилей размером 1250х1150 мм двустворчатые с одной створкой глухого остекления и одной повортно-откидной створкой</t>
  </si>
  <si>
    <t>ФССЦ-2001, 11.3.02.03-0005, приказ Минстроя России №1039/пр от 30.12.2016г.</t>
  </si>
  <si>
    <t>10,2</t>
  </si>
  <si>
    <t>11.3.02.03-0004</t>
  </si>
  <si>
    <t>Блоки оконные из поливинилхлоридных профилей размером 1250х1150 мм двустворчатые с двумя глухими створками остекления</t>
  </si>
  <si>
    <t>ФССЦ-2001, 11.3.02.03-0004, приказ Минстроя России №1039/пр от 30.12.2016г.</t>
  </si>
  <si>
    <t>11</t>
  </si>
  <si>
    <t>10-01-035-01</t>
  </si>
  <si>
    <t>Установка подоконных досок из ПВХ в каменных стенах толщиной до 0,51 м</t>
  </si>
  <si>
    <t>100 м</t>
  </si>
  <si>
    <t>ФЕР-2001, 10-01-035-01, приказ Минстроя России №1039/пр от 30.12.2016г.</t>
  </si>
  <si>
    <t>11,1</t>
  </si>
  <si>
    <t>11.3.03.01-0007</t>
  </si>
  <si>
    <t>Доски подоконные ПВХ, шириной 400 мм</t>
  </si>
  <si>
    <t>м</t>
  </si>
  <si>
    <t>ФССЦ-2001, 11.3.03.01-0007, приказ Минстроя России №1039/пр от 30.12.2016г.</t>
  </si>
  <si>
    <t>12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</si>
  <si>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</si>
  <si>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</si>
  <si>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</si>
  <si>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</si>
  <si>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</si>
  <si>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13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</si>
  <si>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</si>
  <si>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</si>
  <si>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</si>
  <si>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13,1</t>
  </si>
  <si>
    <t>01.6.01.11</t>
  </si>
  <si>
    <t>Листы облицовочные декоративные</t>
  </si>
  <si>
    <t>13,2</t>
  </si>
  <si>
    <t>11.3.03.05-0001</t>
  </si>
  <si>
    <t>Панели пластиковые для откосов "Реас Пласт" шириной 0,4 м, длиной 3,0 м, белые матовые, лакированные</t>
  </si>
  <si>
    <t>ФССЦ-2001, 11.3.03.05-0001, приказ Минстроя России №1039/пр от 30.12.2016г.</t>
  </si>
  <si>
    <t>13,3</t>
  </si>
  <si>
    <t>14.1.06.05</t>
  </si>
  <si>
    <t>Клей</t>
  </si>
  <si>
    <t>кг</t>
  </si>
  <si>
    <t>13,4</t>
  </si>
  <si>
    <t>14.1.02.04-0102</t>
  </si>
  <si>
    <t>Клей Forbo 522, для укладки ПВХ-покрытий</t>
  </si>
  <si>
    <t>ФССЦ-2001, 14.1.02.04-0102, приказ Минстроя России №1039/пр от 30.12.2016г.</t>
  </si>
  <si>
    <t>13,5</t>
  </si>
  <si>
    <t>14.4.01.21</t>
  </si>
  <si>
    <t>Грунтовка</t>
  </si>
  <si>
    <t>т</t>
  </si>
  <si>
    <t>13,6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</si>
  <si>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</si>
  <si>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</si>
  <si>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</si>
  <si>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14</t>
  </si>
  <si>
    <t>10-01-036-01</t>
  </si>
  <si>
    <t>Установка уголков ПВХ на клее</t>
  </si>
  <si>
    <t>ФЕР-2001, 10-01-036-01, приказ Минстроя России №1039/пр от 30.12.2016г.</t>
  </si>
  <si>
    <t>14,1</t>
  </si>
  <si>
    <t>11.3.03.13</t>
  </si>
  <si>
    <t>Уголок ПВХ</t>
  </si>
  <si>
    <t>П.М</t>
  </si>
  <si>
    <t>14,2</t>
  </si>
  <si>
    <t>11.3.03.13-0044</t>
  </si>
  <si>
    <t>Уголок ПВХ, размером 25х25 мм</t>
  </si>
  <si>
    <t>10 м</t>
  </si>
  <si>
    <t>ФССЦ-2001, 11.3.03.13-0044, приказ Минстроя России №1039/пр от 30.12.2016г.</t>
  </si>
  <si>
    <t>15</t>
  </si>
  <si>
    <t>11-01-021-02</t>
  </si>
  <si>
    <t>Устройство покрытий полимерцементных однослойных пластичных толщиной 12 мм</t>
  </si>
  <si>
    <t>ФЕР-2001, 11-01-021-02, приказ Минстроя России №1039/пр от 30.12.2016г.</t>
  </si>
  <si>
    <t>ФЕР-11</t>
  </si>
  <si>
    <t>16</t>
  </si>
  <si>
    <t>62-16-5</t>
  </si>
  <si>
    <t>Окрашивание водоэмульсионными составами поверхностей стен, ранее окрашенных масляной краской с расчисткой старой краски более 35%</t>
  </si>
  <si>
    <t>ФЕРр-2001, 62-16-5, приказ Минстроя России №1039/пр от 30.12.2016г.</t>
  </si>
  <si>
    <t>Малярные работы</t>
  </si>
  <si>
    <t>рФЕР-62</t>
  </si>
  <si>
    <t>16,1</t>
  </si>
  <si>
    <t>14.3.02.01</t>
  </si>
  <si>
    <t>Краска водоэмульсионная</t>
  </si>
  <si>
    <t>16,2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</si>
  <si>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</si>
  <si>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</si>
  <si>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</si>
  <si>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17</t>
  </si>
  <si>
    <t>62-17-4 Тех. часть п.2 пп . 2.62.5 к=1.6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</si>
  <si>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 (256,16 м2х1,6= 409,856 м2)</t>
  </si>
  <si>
    <t>ФЕРр-2001, 62-17-4, приказ Минстроя России №1039/пр от 30.12.2016г.</t>
  </si>
  <si>
    <t>17,1</t>
  </si>
  <si>
    <t>17,2</t>
  </si>
  <si>
    <t>18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</si>
  <si>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</si>
  <si>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</si>
  <si>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</si>
  <si>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18,1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</si>
  <si>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</si>
  <si>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</si>
  <si>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</si>
  <si>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18,2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</si>
  <si>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</si>
  <si>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</si>
  <si>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</si>
  <si>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18,3</t>
  </si>
  <si>
    <t>06.2.05.03-0001</t>
  </si>
  <si>
    <t>Гранит керамический многоцветный неполированный, размером 300х300х8 мм</t>
  </si>
  <si>
    <t>ФССЦ-2001, 06.2.05.03-0001, приказ Минстроя России №1039/пр от 30.12.2016г.</t>
  </si>
  <si>
    <t>19</t>
  </si>
  <si>
    <t>62-10-3</t>
  </si>
  <si>
    <t>Улучшенная масляная окраска ранее окрашенных дверей за один раз с расчисткой старой краски более 35%</t>
  </si>
  <si>
    <t>ФЕРр-2001, 62-10-3, приказ Минстроя России №1039/пр от 30.12.2016г.</t>
  </si>
  <si>
    <t>19,1</t>
  </si>
  <si>
    <t>14.4.02.04</t>
  </si>
  <si>
    <t>Краски для внутренних работ масляные готовые к применению</t>
  </si>
  <si>
    <t>19,2</t>
  </si>
  <si>
    <t>14.4.04.08-0002</t>
  </si>
  <si>
    <t>Эмаль ПФ-115 БИО различных цветов</t>
  </si>
  <si>
    <t>ФССЦ-2001, 14.4.04.08-0002, приказ Минстроя России №1039/пр от 30.12.2016г.</t>
  </si>
  <si>
    <t>20</t>
  </si>
  <si>
    <t>62-11-6</t>
  </si>
  <si>
    <t>Улучшенная масляная окраска ранее окрашенных полов за два раза с расчисткой старой краски более 35%</t>
  </si>
  <si>
    <t>ФЕРр-2001, 62-11-6, приказ Минстроя России №1039/пр от 30.12.2016г.</t>
  </si>
  <si>
    <t>20,1</t>
  </si>
  <si>
    <t>20,2</t>
  </si>
  <si>
    <t>Эмаль ПФ-253</t>
  </si>
  <si>
    <t>21</t>
  </si>
  <si>
    <t>13-06-003-01</t>
  </si>
  <si>
    <t>Очистка поверхности щетками металлических поверхностей</t>
  </si>
  <si>
    <t>ФЕР-2001, 13-06-003-01, приказ Минстроя России №1039/пр от 30.12.2016г.</t>
  </si>
  <si>
    <t>Защита строительных конструкций</t>
  </si>
  <si>
    <t>ФЕР-13</t>
  </si>
  <si>
    <t>22</t>
  </si>
  <si>
    <t>15-04-030-03</t>
  </si>
  <si>
    <t>Масляная окраска металлических поверхностей стальных балок, труб диаметром более 50 мм и т.п., количество окрасок 2 (ножек стоек, стеллажей, воздуховодов)</t>
  </si>
  <si>
    <t>ФЕР-2001, 15-04-030-03, приказ Минстроя России №1039/пр от 30.12.2016г.</t>
  </si>
  <si>
    <t>22,1</t>
  </si>
  <si>
    <t>22,2</t>
  </si>
  <si>
    <t>Эмаль ПФ-223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</si>
  <si>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</si>
  <si>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</si>
  <si>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</si>
  <si>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</si>
  <si>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</si>
  <si>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</si>
  <si>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</si>
  <si>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</si>
  <si>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</si>
  <si>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</si>
  <si>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</si>
  <si>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</si>
  <si>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</si>
  <si>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</si>
  <si>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</si>
  <si>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</si>
  <si>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</si>
  <si>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</si>
  <si>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</si>
  <si>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</si>
  <si>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</si>
  <si>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</si>
  <si>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</si>
  <si>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</si>
  <si>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</si>
  <si>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</si>
  <si>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</si>
  <si>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</si>
  <si>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</si>
  <si>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</si>
  <si>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</si>
  <si>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</si>
  <si>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</si>
  <si>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</si>
  <si>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</si>
  <si>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</si>
  <si>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</si>
  <si>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</si>
  <si>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</si>
  <si>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</si>
  <si>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</si>
  <si>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</si>
  <si>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</si>
  <si>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</si>
  <si>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</si>
  <si>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</si>
  <si>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</si>
  <si>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</si>
  <si>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</si>
  <si>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</si>
  <si>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</si>
  <si>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</si>
  <si>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</si>
  <si>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</si>
  <si>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</si>
  <si>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</si>
  <si>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</si>
  <si>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Раздел Электромонтажные работы</t>
  </si>
  <si>
    <t>23</t>
  </si>
  <si>
    <t>67-4-5</t>
  </si>
  <si>
    <t>Демонтаж светильников для люминесцентных ламп</t>
  </si>
  <si>
    <t>100 ШТ</t>
  </si>
  <si>
    <t>ФЕРр-2001, 67-4-5, приказ Минстроя России №1039/пр от 30.12.2016г.</t>
  </si>
  <si>
    <t>Электромонтажные работы</t>
  </si>
  <si>
    <t>рФЕР-67</t>
  </si>
  <si>
    <t>24</t>
  </si>
  <si>
    <t>67-4-1</t>
  </si>
  <si>
    <t>Демонтаж выключателей, розеток</t>
  </si>
  <si>
    <t>ФЕРр-2001, 67-4-1, приказ Минстроя России №1039/пр от 30.12.2016г.</t>
  </si>
  <si>
    <t>25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</si>
  <si>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</si>
  <si>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</si>
  <si>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</si>
  <si>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</si>
  <si>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</si>
  <si>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</si>
  <si>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25,1</t>
  </si>
  <si>
    <t>20.4.03.05-0006</t>
  </si>
  <si>
    <t>Розетка штепсельная двухместная для открытой проводки с заземляющими контактами и с монтажной пластиной серии "Москвичка", марка РА 10-831, белая</t>
  </si>
  <si>
    <t>100 шт.</t>
  </si>
  <si>
    <t>ФССЦ-2001, 20.4.03.05-0006, приказ Минстроя России №1039/пр от 30.12.2016г.</t>
  </si>
  <si>
    <t>26</t>
  </si>
  <si>
    <t>м08-03-594-02</t>
  </si>
  <si>
    <t>Светильник отдельно устанавливаемый на штырях с количеством ламп в светильнике 2</t>
  </si>
  <si>
    <t>ФЕРм-2001, м08-03-594-02, приказ Минстроя России №1039/пр от 30.12.2016г.</t>
  </si>
  <si>
    <t>26,1</t>
  </si>
  <si>
    <t>20.3.03.04-0044</t>
  </si>
  <si>
    <t>Светильник люминесцентный потолочный PRO SPO -108 2400 люм 32 Вт (прим.)</t>
  </si>
  <si>
    <t>шт.</t>
  </si>
  <si>
    <t>ФССЦ-2001, 20.3.03.04-0044, приказ Минстроя России №1039/пр от 30.12.2016г.</t>
  </si>
  <si>
    <t>27</t>
  </si>
  <si>
    <t>м08-03-594-12</t>
  </si>
  <si>
    <t>Светильник в подвесных потолках, устанавливаемый на подвесках, количество ламп в светильнике до 6</t>
  </si>
  <si>
    <t>ФЕРм-2001, м08-03-594-12, приказ Минстроя России №1039/пр от 30.12.2016г.</t>
  </si>
  <si>
    <t>27,1</t>
  </si>
  <si>
    <t>20.3.03.04-0066</t>
  </si>
  <si>
    <t>Светильник светодиодный TL-ЭКО 40 PR Scool мощность 39 Вт, Лм 4 715 (прим.)</t>
  </si>
  <si>
    <t>ФССЦ-2001, 20.3.03.04-0066, приказ Минстроя России №1039/пр от 30.12.2016г.</t>
  </si>
  <si>
    <t>28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</si>
  <si>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</si>
  <si>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</si>
  <si>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</si>
  <si>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</si>
  <si>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</si>
  <si>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</si>
  <si>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</si>
  <si>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29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</si>
  <si>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</si>
  <si>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</si>
  <si>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</si>
  <si>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</si>
  <si>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</si>
  <si>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</si>
  <si>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</si>
  <si>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</si>
  <si>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</si>
  <si>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</si>
  <si>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</si>
  <si>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</si>
  <si>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</si>
  <si>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</si>
  <si>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</si>
  <si>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</si>
  <si>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</si>
  <si>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</si>
  <si>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</si>
  <si>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</si>
  <si>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</si>
  <si>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</si>
  <si>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</si>
  <si>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</si>
  <si>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</si>
  <si>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</si>
  <si>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</si>
  <si>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</si>
  <si>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</si>
  <si>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</si>
  <si>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</si>
  <si>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</si>
  <si>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</si>
  <si>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</si>
  <si>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</si>
  <si>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</si>
  <si>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</si>
  <si>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</si>
  <si>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</si>
  <si>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</si>
  <si>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</si>
  <si>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</si>
  <si>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</si>
  <si>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</si>
  <si>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</si>
  <si>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</si>
  <si>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</si>
  <si>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</si>
  <si>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</si>
  <si>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</si>
  <si>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</si>
  <si>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</si>
  <si>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</si>
  <si>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</si>
  <si>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</si>
  <si>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</si>
  <si>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</si>
  <si>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</si>
  <si>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</si>
  <si>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</si>
  <si>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</si>
  <si>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</si>
  <si>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</si>
  <si>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</si>
  <si>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</si>
  <si>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</si>
  <si>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</si>
  <si>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</si>
  <si>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</si>
  <si>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</si>
  <si>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</si>
  <si>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</si>
  <si>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</si>
  <si>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</si>
  <si>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</si>
  <si>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</si>
  <si>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</si>
  <si>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</si>
  <si>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</si>
  <si>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</si>
  <si>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1-100-34</t>
  </si>
  <si>
    <t>Рабочий среднего разряда 3.4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</si>
  <si>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</si>
  <si>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</si>
  <si>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</si>
  <si>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</si>
  <si>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</si>
  <si>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</si>
  <si>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</si>
  <si>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</si>
  <si>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</si>
  <si>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</si>
  <si>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</si>
  <si>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</si>
  <si>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</si>
  <si>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</si>
  <si>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</si>
  <si>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</si>
  <si>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</si>
  <si>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</si>
  <si>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1-100-20</t>
  </si>
  <si>
    <t>Рабочий среднего разряда 2</t>
  </si>
  <si>
    <t>1-100-30</t>
  </si>
  <si>
    <t>Рабочий среднего разряда 3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</si>
  <si>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</si>
  <si>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</si>
  <si>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</si>
  <si>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</si>
  <si>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</si>
  <si>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</si>
  <si>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1-100-39</t>
  </si>
  <si>
    <t>Рабочий среднего разряда 3.9</t>
  </si>
  <si>
    <t>01.7.15.06-0111</t>
  </si>
  <si>
    <t>ФССЦ-2001, 01.7.15.06-0111, приказ Минстроя России №1039/пр от 30.12.2016г.</t>
  </si>
  <si>
    <t>Гвозди строительные</t>
  </si>
  <si>
    <t>01.7.15.14-0174</t>
  </si>
  <si>
    <t>ФССЦ-2001, 01.7.15.14-0174, приказ Минстроя России №1039/пр от 30.12.2016г.</t>
  </si>
  <si>
    <t>Шурупы с полукруглой головкой 8x100 мм</t>
  </si>
  <si>
    <t>01.7.20.08-0051</t>
  </si>
  <si>
    <t>ФССЦ-2001, 01.7.20.08-0051, приказ Минстроя России №1039/пр от 30.12.2016г.</t>
  </si>
  <si>
    <t>Ветошь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</si>
  <si>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</si>
  <si>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</si>
  <si>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</si>
  <si>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м3</t>
  </si>
  <si>
    <t>14.2.02.03-0001</t>
  </si>
  <si>
    <t>ФССЦ-2001, 14.2.02.03-0001, приказ Минстроя России №1039/пр от 30.12.2016г.</t>
  </si>
  <si>
    <t>Краска огнезащитная</t>
  </si>
  <si>
    <t>1-100-33</t>
  </si>
  <si>
    <t>Рабочий среднего разряда 3.3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</si>
  <si>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</si>
  <si>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</si>
  <si>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</si>
  <si>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</si>
  <si>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</si>
  <si>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</si>
  <si>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</si>
  <si>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</si>
  <si>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</si>
  <si>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</si>
  <si>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</si>
  <si>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</si>
  <si>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</si>
  <si>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</si>
  <si>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</si>
  <si>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</si>
  <si>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</si>
  <si>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</si>
  <si>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</si>
  <si>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1-100-36</t>
  </si>
  <si>
    <t>Рабочий среднего разряда 3.6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</si>
  <si>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</si>
  <si>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</si>
  <si>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</si>
  <si>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</si>
  <si>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</si>
  <si>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</si>
  <si>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</si>
  <si>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</si>
  <si>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</si>
  <si>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</si>
  <si>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</si>
  <si>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</si>
  <si>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</si>
  <si>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1-100-32</t>
  </si>
  <si>
    <t>Рабочий среднего разряда 3.2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</si>
  <si>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</si>
  <si>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</si>
  <si>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</si>
  <si>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</si>
  <si>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</si>
  <si>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</si>
  <si>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</si>
  <si>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</si>
  <si>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</si>
  <si>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14.1.04.02-0011</t>
  </si>
  <si>
    <t>ФССЦ-2001, 14.1.04.02-0011, приказ Минстроя России №1039/пр от 30.12.2016г.</t>
  </si>
  <si>
    <t>Клей резиновый № 88-Н</t>
  </si>
  <si>
    <t>91.07.08-025</t>
  </si>
  <si>
    <t>ФСЭМ-2001, 91.07.08-025, приказ Минстроя России №1039/пр от 30.12.2016г.</t>
  </si>
  <si>
    <t>Растворосмесители передвижные: 250 л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</si>
  <si>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</si>
  <si>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</si>
  <si>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</si>
  <si>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01.3.05.16-0012</t>
  </si>
  <si>
    <t>ФССЦ-2001, 01.3.05.16-0012, приказ Минстроя России №1039/пр от 30.12.2016г.</t>
  </si>
  <si>
    <t>Кальций хлористый технический, сорт I</t>
  </si>
  <si>
    <t>01.7.03.01-0001</t>
  </si>
  <si>
    <t>ФССЦ-2001, 01.7.03.01-0001, приказ Минстроя России №1039/пр от 30.12.2016г.</t>
  </si>
  <si>
    <t>Вода</t>
  </si>
  <si>
    <t>01.7.07.04-0005</t>
  </si>
  <si>
    <t>ФССЦ-2001, 01.7.07.04-0005, приказ Минстроя России №1039/пр от 30.12.2016г.</t>
  </si>
  <si>
    <t>Дисперсия поливинилацетатная непластифицированная марки Д50Н</t>
  </si>
  <si>
    <t>01.7.07.13-0011</t>
  </si>
  <si>
    <t>ФССЦ-2001, 01.7.07.13-0011, приказ Минстроя России №1039/пр от 30.12.2016г.</t>
  </si>
  <si>
    <t>Порошок № 2 для кислотоупорной замазки</t>
  </si>
  <si>
    <t>01.7.17.05-0021</t>
  </si>
  <si>
    <t>ФССЦ-2001, 01.7.17.05-0021, приказ Минстроя России №1039/пр от 30.12.2016г.</t>
  </si>
  <si>
    <t>Карборунд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</si>
  <si>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</si>
  <si>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</si>
  <si>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</si>
  <si>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14.4.02.04-0143</t>
  </si>
  <si>
    <t>ФССЦ-2001, 14.4.02.04-0143, приказ Минстроя России №1039/пр от 30.12.2016г.</t>
  </si>
  <si>
    <t>Краски масляные земляные марки МА-0115 охра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</si>
  <si>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</si>
  <si>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</si>
  <si>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</si>
  <si>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</si>
  <si>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</si>
  <si>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</si>
  <si>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</si>
  <si>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</si>
  <si>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</si>
  <si>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</si>
  <si>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</si>
  <si>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</si>
  <si>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</si>
  <si>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</si>
  <si>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</si>
  <si>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</si>
  <si>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</si>
  <si>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14.5.11.01-0001</t>
  </si>
  <si>
    <t>ФССЦ-2001, 14.5.11.01-0001, приказ Минстроя России №1039/пр от 30.12.2016г.</t>
  </si>
  <si>
    <t>Шпатлевка клеевая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</si>
  <si>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</si>
  <si>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</si>
  <si>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</si>
  <si>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</si>
  <si>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</si>
  <si>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</si>
  <si>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</si>
  <si>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</si>
  <si>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</si>
  <si>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</si>
  <si>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</si>
  <si>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</si>
  <si>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</si>
  <si>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</si>
  <si>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</si>
  <si>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</si>
  <si>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</si>
  <si>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</si>
  <si>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14.5.05.02-0001</t>
  </si>
  <si>
    <t>ФССЦ-2001, 14.5.05.02-0001, приказ Минстроя России №1039/пр от 30.12.2016г.</t>
  </si>
  <si>
    <t>Олифа натуральная</t>
  </si>
  <si>
    <t>1-100-23</t>
  </si>
  <si>
    <t>Рабочий среднего разряда 2.3</t>
  </si>
  <si>
    <t>1-100-42</t>
  </si>
  <si>
    <t>Рабочий среднего разряда 4.2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</si>
  <si>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</si>
  <si>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</si>
  <si>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</si>
  <si>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</si>
  <si>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</si>
  <si>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</si>
  <si>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</si>
  <si>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</si>
  <si>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</si>
  <si>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</si>
  <si>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</si>
  <si>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</si>
  <si>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999-9950</t>
  </si>
  <si>
    <t>Вспомогательные ненормируемые материалы (2% от ОЗП)</t>
  </si>
  <si>
    <t>РУБ</t>
  </si>
  <si>
    <t>03.1.01.01-0002</t>
  </si>
  <si>
    <t>ФССЦ-2001, 03.1.01.01-0002, приказ Минстроя России №1039/пр от 30.12.2016г.</t>
  </si>
  <si>
    <t>Гипсовые вяжущие, марка Г3</t>
  </si>
  <si>
    <t>24.3.01.01-0002</t>
  </si>
  <si>
    <t>ФССЦ-2001, 24.3.01.01-0002, приказ Минстроя России №1039/пр от 30.12.2016г.</t>
  </si>
  <si>
    <t>Трубка полихлорвиниловая</t>
  </si>
  <si>
    <t>91.21.19-031</t>
  </si>
  <si>
    <t>ФСЭМ-2001, 91.21.19-031, приказ Минстроя России №1039/пр от 30.12.2016г.</t>
  </si>
  <si>
    <t>Станок сверлильный</t>
  </si>
  <si>
    <t>01.7.06.07-0001</t>
  </si>
  <si>
    <t>ФССЦ-2001, 01.7.06.07-0001, приказ Минстроя России №1039/пр от 30.12.2016г.</t>
  </si>
  <si>
    <t>Лента К226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</si>
  <si>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</si>
  <si>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</si>
  <si>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</si>
  <si>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</si>
  <si>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</si>
  <si>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04.3.02.14-0101</t>
  </si>
  <si>
    <t>ФССЦ-2001, 04.3.02.14-0101, приказ Минстроя России №1039/пр от 30.12.2016г.</t>
  </si>
  <si>
    <t>Смеси сухие известково-карбонатные штукатурные</t>
  </si>
  <si>
    <t>08.3.04.02-0092</t>
  </si>
  <si>
    <t>ФССЦ-2001, 08.3.04.02-0092, приказ Минстроя России №1039/пр от 30.12.2016г.</t>
  </si>
  <si>
    <t>Сталь круглая углеродистая обыкновенного качества марки ВСт3пс5-1 диаметром 10 мм</t>
  </si>
  <si>
    <t>14.4.02.09-0001</t>
  </si>
  <si>
    <t>ФССЦ-2001, 14.4.02.09-0001, приказ Минстроя России №1039/пр от 30.12.2016г.</t>
  </si>
  <si>
    <t>Краска</t>
  </si>
  <si>
    <t>04.3.01.09</t>
  </si>
  <si>
    <t>Раствор цементный</t>
  </si>
  <si>
    <t>19.2.03.09</t>
  </si>
  <si>
    <t>Решетки жалюзийные</t>
  </si>
  <si>
    <t>01.7.07.07</t>
  </si>
  <si>
    <t>Строительный мусор</t>
  </si>
  <si>
    <t>Строительный мусор и масса возвратных материалов</t>
  </si>
  <si>
    <t>11.2.09.07</t>
  </si>
  <si>
    <t>Плиты древесностружечные</t>
  </si>
  <si>
    <t>11.2.11.01</t>
  </si>
  <si>
    <t>Пластик бумажно-слоистый</t>
  </si>
  <si>
    <t>11.3.01.05</t>
  </si>
  <si>
    <t>Блоки дверные входные пластиковые</t>
  </si>
  <si>
    <t>01.7.04.11</t>
  </si>
  <si>
    <t>Скобяные изделия</t>
  </si>
  <si>
    <t>08.1.02.25</t>
  </si>
  <si>
    <t>Ерши металлические</t>
  </si>
  <si>
    <t>11.2.02.01</t>
  </si>
  <si>
    <t>Блоки дверные</t>
  </si>
  <si>
    <t>11.3.02.03</t>
  </si>
  <si>
    <t>Блоки оконные пластиковые</t>
  </si>
  <si>
    <t>11.3.03.01</t>
  </si>
  <si>
    <t>Доски подоконные ПВХ</t>
  </si>
  <si>
    <t>11.2.04.05</t>
  </si>
  <si>
    <t>Рейки деревянные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</si>
  <si>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</si>
  <si>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</si>
  <si>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</si>
  <si>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</si>
  <si>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</si>
  <si>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</si>
  <si>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</si>
  <si>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</si>
  <si>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</si>
  <si>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</si>
  <si>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</si>
  <si>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</si>
  <si>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</si>
  <si>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</si>
  <si>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</si>
  <si>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</si>
  <si>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</si>
  <si>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</si>
  <si>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</si>
  <si>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</si>
  <si>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</si>
  <si>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</si>
  <si>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</si>
  <si>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</si>
  <si>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</si>
  <si>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</si>
  <si>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</si>
  <si>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</si>
  <si>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</si>
  <si>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</si>
  <si>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</si>
  <si>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</si>
  <si>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</si>
  <si>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</si>
  <si>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</si>
  <si>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</si>
  <si>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</si>
  <si>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</si>
  <si>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</si>
  <si>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</si>
  <si>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</si>
  <si>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</si>
  <si>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</si>
  <si>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</si>
  <si>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</si>
  <si>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</si>
  <si>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</si>
  <si>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</si>
  <si>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</si>
  <si>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</si>
  <si>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</si>
  <si>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</si>
  <si>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</si>
  <si>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</si>
  <si>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</si>
  <si>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</si>
  <si>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</si>
  <si>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</si>
  <si>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</si>
  <si>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</si>
  <si>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</si>
  <si>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</si>
  <si>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</si>
  <si>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</si>
  <si>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</si>
  <si>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</si>
  <si>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</si>
  <si>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</si>
  <si>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</si>
  <si>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</si>
  <si>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</si>
  <si>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</si>
  <si>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</si>
  <si>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</si>
  <si>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</si>
  <si>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</si>
  <si>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</si>
  <si>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</si>
  <si>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</si>
  <si>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</si>
  <si>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</si>
  <si>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</si>
  <si>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</si>
  <si>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</si>
  <si>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</si>
  <si>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</si>
  <si>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Гранит керамический многоцветный неполированный, размером 400х400х9 мм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</si>
  <si>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</si>
  <si>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</si>
  <si>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</si>
  <si>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</si>
  <si>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</si>
  <si>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</si>
  <si>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</si>
  <si>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</si>
  <si>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Составлена в ценах IV квартал 2017 года</t>
  </si>
  <si>
    <t>ПРИЛОЖЕНИЕ 1 к ФОРМЕ 7</t>
  </si>
  <si>
    <t>Капитальный ремонт столовой в учебном корпусе Димитровградского инженерно-технологического института-филиала НИЯУ МИФИ (ДИТИ НИЯУ МИФИ) по адресу: Ульяновская область, г. Димитровград, , пр-т Димитрова, д.5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</si>
</sst>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23"/>
  <sheetViews>
    <sheetView tabSelected="1" zoomScaleNormal="100" workbookViewId="0">
      <selection activeCell="H327" sqref="H327"/>
    </sheetView>
  </sheetViews>
  <sheetFormatPr defaultRowHeight="13.2" x14ac:dyDescent="0.25"/>
  <cols>
    <col min="1" max="1" width="5.6640625" customWidth="1"/>
    <col min="2" max="2" width="11.6640625" customWidth="1"/>
    <col min="3" max="3" width="40.6640625" customWidth="1"/>
    <col min="4" max="5" width="10.6640625" customWidth="1"/>
    <col min="6" max="8" width="12.6640625" customWidth="1"/>
    <col min="9" max="9" width="17.6640625" customWidth="1"/>
    <col min="10" max="10" width="8.6640625" customWidth="1"/>
    <col min="11" max="11" width="12.6640625" customWidth="1"/>
    <col min="12" max="12" width="8.6640625" customWidth="1"/>
    <col min="15" max="31" width="0" hidden="1" customWidth="1"/>
    <col min="32" max="32" width="91.6640625" hidden="1" customWidth="1"/>
    <col min="33" max="36" width="0" hidden="1" customWidth="1"/>
  </cols>
  <sheetData>
    <row r="1" spans="1:12" x14ac:dyDescent="0.25">
      <c r="A1" s="12" t="str">
        <f>Source!B1</f>
        <v>Smeta.RU  (495) 974-1589</v>
      </c>
      <c r="H1" t="s">
        <v>755</v>
      </c>
    </row>
    <row r="2" spans="1:12" ht="13.8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12" ht="13.8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2" ht="15.6" x14ac:dyDescent="0.3">
      <c r="A4" s="17"/>
      <c r="B4" s="80" t="s">
        <v>753</v>
      </c>
      <c r="C4" s="80"/>
      <c r="D4" s="80"/>
      <c r="E4" s="80"/>
      <c r="F4" s="80"/>
      <c r="G4" s="80"/>
      <c r="H4" s="80"/>
      <c r="I4" s="80"/>
      <c r="J4" s="80"/>
      <c r="K4" s="80"/>
      <c r="L4" s="17"/>
    </row>
    <row r="5" spans="1:12" ht="15.6" x14ac:dyDescent="0.3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7"/>
    </row>
    <row r="6" spans="1:12" ht="17.399999999999999" hidden="1" x14ac:dyDescent="0.3">
      <c r="A6" s="17"/>
      <c r="B6" s="81"/>
      <c r="C6" s="81"/>
      <c r="D6" s="81"/>
      <c r="E6" s="81"/>
      <c r="F6" s="81"/>
      <c r="G6" s="81"/>
      <c r="H6" s="81"/>
      <c r="I6" s="81"/>
      <c r="J6" s="81"/>
      <c r="K6" s="81"/>
      <c r="L6" s="17"/>
    </row>
    <row r="7" spans="1:12" ht="13.8" hidden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2" ht="53.25" customHeight="1" x14ac:dyDescent="0.3">
      <c r="A8" s="14"/>
      <c r="B8" s="81" t="s">
        <v>756</v>
      </c>
      <c r="C8" s="81"/>
      <c r="D8" s="81"/>
      <c r="E8" s="81"/>
      <c r="F8" s="81"/>
      <c r="G8" s="81"/>
      <c r="H8" s="81"/>
      <c r="I8" s="81"/>
      <c r="J8" s="81"/>
      <c r="K8" s="81"/>
      <c r="L8" s="19"/>
    </row>
    <row r="9" spans="1:12" ht="13.8" x14ac:dyDescent="0.25">
      <c r="A9" s="14"/>
      <c r="B9" s="82"/>
      <c r="C9" s="82"/>
      <c r="D9" s="82"/>
      <c r="E9" s="82"/>
      <c r="F9" s="82"/>
      <c r="G9" s="82"/>
      <c r="H9" s="82"/>
      <c r="I9" s="82"/>
      <c r="J9" s="82"/>
      <c r="K9" s="82"/>
      <c r="L9" s="16"/>
    </row>
    <row r="10" spans="1:12" ht="13.8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ht="13.8" x14ac:dyDescent="0.25">
      <c r="A11" s="14"/>
      <c r="B11" s="14"/>
      <c r="C11" s="14"/>
      <c r="D11" s="14"/>
      <c r="E11" s="20"/>
      <c r="F11" s="20"/>
      <c r="G11" s="83" t="s">
        <v>660</v>
      </c>
      <c r="H11" s="83"/>
      <c r="I11" s="83" t="s">
        <v>661</v>
      </c>
      <c r="J11" s="83"/>
      <c r="K11" s="14"/>
      <c r="L11" s="14"/>
    </row>
    <row r="12" spans="1:12" ht="13.8" x14ac:dyDescent="0.25">
      <c r="A12" s="14"/>
      <c r="B12" s="14"/>
      <c r="C12" s="75" t="s">
        <v>662</v>
      </c>
      <c r="D12" s="75"/>
      <c r="E12" s="75"/>
      <c r="F12" s="75"/>
      <c r="G12" s="76">
        <f>SUM(O1:O319)/1000</f>
        <v>143.36207000000002</v>
      </c>
      <c r="H12" s="76"/>
      <c r="I12" s="76">
        <f>(Source!P280/1000)</f>
        <v>1013.8721800000001</v>
      </c>
      <c r="J12" s="76"/>
      <c r="K12" s="77" t="s">
        <v>663</v>
      </c>
      <c r="L12" s="77"/>
    </row>
    <row r="13" spans="1:12" ht="13.8" x14ac:dyDescent="0.25">
      <c r="A13" s="14"/>
      <c r="B13" s="14"/>
      <c r="C13" s="79" t="s">
        <v>664</v>
      </c>
      <c r="D13" s="79"/>
      <c r="E13" s="79"/>
      <c r="F13" s="79"/>
      <c r="G13" s="76">
        <f>SUM(W1:W319)/1000</f>
        <v>130.99243000000001</v>
      </c>
      <c r="H13" s="76"/>
      <c r="I13" s="76">
        <f>(Source!P267)/1000</f>
        <v>785.11946999999998</v>
      </c>
      <c r="J13" s="76"/>
      <c r="K13" s="77" t="s">
        <v>663</v>
      </c>
      <c r="L13" s="77"/>
    </row>
    <row r="14" spans="1:12" ht="13.8" x14ac:dyDescent="0.25">
      <c r="A14" s="14"/>
      <c r="B14" s="14"/>
      <c r="C14" s="79" t="s">
        <v>665</v>
      </c>
      <c r="D14" s="79"/>
      <c r="E14" s="79"/>
      <c r="F14" s="79"/>
      <c r="G14" s="76">
        <f>SUM(X1:X319)/1000</f>
        <v>12.36964</v>
      </c>
      <c r="H14" s="76"/>
      <c r="I14" s="76">
        <f>(Source!P268)/1000</f>
        <v>74.094229999999996</v>
      </c>
      <c r="J14" s="76"/>
      <c r="K14" s="77" t="s">
        <v>663</v>
      </c>
      <c r="L14" s="77"/>
    </row>
    <row r="15" spans="1:12" ht="13.8" x14ac:dyDescent="0.25">
      <c r="A15" s="14"/>
      <c r="B15" s="14"/>
      <c r="C15" s="79" t="s">
        <v>666</v>
      </c>
      <c r="D15" s="79"/>
      <c r="E15" s="79"/>
      <c r="F15" s="79"/>
      <c r="G15" s="76">
        <f>SUM(Y1:Y319)/1000</f>
        <v>0</v>
      </c>
      <c r="H15" s="76"/>
      <c r="I15" s="76">
        <f>(Source!P259)/1000</f>
        <v>0</v>
      </c>
      <c r="J15" s="76"/>
      <c r="K15" s="77" t="s">
        <v>663</v>
      </c>
      <c r="L15" s="77"/>
    </row>
    <row r="16" spans="1:12" ht="13.8" x14ac:dyDescent="0.25">
      <c r="A16" s="14"/>
      <c r="B16" s="14"/>
      <c r="C16" s="79" t="s">
        <v>667</v>
      </c>
      <c r="D16" s="79"/>
      <c r="E16" s="79"/>
      <c r="F16" s="79"/>
      <c r="G16" s="76">
        <f>SUM(Z1:Z319)/1000</f>
        <v>0</v>
      </c>
      <c r="H16" s="76"/>
      <c r="I16" s="76">
        <f>(Source!P269+Source!P270)/1000</f>
        <v>0</v>
      </c>
      <c r="J16" s="76"/>
      <c r="K16" s="77" t="s">
        <v>663</v>
      </c>
      <c r="L16" s="77"/>
    </row>
    <row r="17" spans="1:22" ht="13.8" x14ac:dyDescent="0.25">
      <c r="A17" s="14"/>
      <c r="B17" s="14"/>
      <c r="C17" s="75" t="s">
        <v>668</v>
      </c>
      <c r="D17" s="75"/>
      <c r="E17" s="75"/>
      <c r="F17" s="75"/>
      <c r="G17" s="76">
        <f>I17</f>
        <v>1975.5439204499996</v>
      </c>
      <c r="H17" s="76"/>
      <c r="I17" s="76">
        <f>(Source!P272+Source!P273)</f>
        <v>1975.5439204499996</v>
      </c>
      <c r="J17" s="76"/>
      <c r="K17" s="77" t="s">
        <v>669</v>
      </c>
      <c r="L17" s="77"/>
    </row>
    <row r="18" spans="1:22" ht="13.8" x14ac:dyDescent="0.25">
      <c r="A18" s="14"/>
      <c r="B18" s="14"/>
      <c r="C18" s="75" t="s">
        <v>670</v>
      </c>
      <c r="D18" s="75"/>
      <c r="E18" s="75"/>
      <c r="F18" s="75"/>
      <c r="G18" s="76">
        <f>SUM(R1:R319)/1000</f>
        <v>17.712599999999995</v>
      </c>
      <c r="H18" s="76"/>
      <c r="I18" s="76">
        <f>((Source!P265 + Source!P264)/1000)</f>
        <v>106.09847000000001</v>
      </c>
      <c r="J18" s="76"/>
      <c r="K18" s="77" t="s">
        <v>663</v>
      </c>
      <c r="L18" s="77"/>
    </row>
    <row r="19" spans="1:22" ht="13.8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22" ht="13.8" x14ac:dyDescent="0.25">
      <c r="A20" s="78" t="s">
        <v>754</v>
      </c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</row>
    <row r="21" spans="1:22" ht="55.2" x14ac:dyDescent="0.25">
      <c r="A21" s="21" t="s">
        <v>671</v>
      </c>
      <c r="B21" s="21" t="s">
        <v>672</v>
      </c>
      <c r="C21" s="21" t="s">
        <v>673</v>
      </c>
      <c r="D21" s="21" t="s">
        <v>674</v>
      </c>
      <c r="E21" s="21" t="s">
        <v>675</v>
      </c>
      <c r="F21" s="21" t="s">
        <v>676</v>
      </c>
      <c r="G21" s="21" t="s">
        <v>677</v>
      </c>
      <c r="H21" s="21" t="s">
        <v>678</v>
      </c>
      <c r="I21" s="21" t="s">
        <v>679</v>
      </c>
      <c r="J21" s="21" t="s">
        <v>680</v>
      </c>
      <c r="K21" s="21" t="s">
        <v>681</v>
      </c>
      <c r="L21" s="21" t="s">
        <v>682</v>
      </c>
    </row>
    <row r="22" spans="1:22" ht="13.8" x14ac:dyDescent="0.25">
      <c r="A22" s="22">
        <v>1</v>
      </c>
      <c r="B22" s="22">
        <v>2</v>
      </c>
      <c r="C22" s="22">
        <v>3</v>
      </c>
      <c r="D22" s="22">
        <v>4</v>
      </c>
      <c r="E22" s="22">
        <v>5</v>
      </c>
      <c r="F22" s="22">
        <v>6</v>
      </c>
      <c r="G22" s="22">
        <v>7</v>
      </c>
      <c r="H22" s="22">
        <v>8</v>
      </c>
      <c r="I22" s="22">
        <v>9</v>
      </c>
      <c r="J22" s="22">
        <v>10</v>
      </c>
      <c r="K22" s="22">
        <v>11</v>
      </c>
      <c r="L22" s="23">
        <v>12</v>
      </c>
    </row>
    <row r="24" spans="1:22" ht="16.8" x14ac:dyDescent="0.3">
      <c r="A24" s="74" t="str">
        <f>CONCATENATE("Локальная смета: ",IF(Source!G20&lt;&gt;"Новая локальная смета", Source!G20, ""))</f>
        <v xml:space="preserve">Локальная смета: 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</row>
    <row r="26" spans="1:22" ht="16.8" x14ac:dyDescent="0.3">
      <c r="A26" s="74" t="str">
        <f>CONCATENATE("Раздел: ",IF(Source!G24&lt;&gt;"Новый раздел", Source!G24, ""))</f>
        <v>Раздел: Раздел Общестроительные работы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</row>
    <row r="27" spans="1:22" ht="41.4" x14ac:dyDescent="0.3">
      <c r="A27" s="49" t="str">
        <f>Source!E29</f>
        <v>1</v>
      </c>
      <c r="B27" s="50" t="str">
        <f>Source!F29</f>
        <v>46-04-012-01</v>
      </c>
      <c r="C27" s="50" t="str">
        <f>Source!G29</f>
        <v>Разборка деревянных заполнений проемов оконных с подоконными досками</v>
      </c>
      <c r="D27" s="31" t="str">
        <f>Source!H29</f>
        <v>100 м2</v>
      </c>
      <c r="E27" s="13">
        <f>Source!I29</f>
        <v>0.28079999999999999</v>
      </c>
      <c r="F27" s="32">
        <f>Source!AL29+Source!AM29+Source!AO29</f>
        <v>1767.24</v>
      </c>
      <c r="G27" s="33"/>
      <c r="H27" s="34"/>
      <c r="I27" s="33" t="str">
        <f>Source!BO29</f>
        <v/>
      </c>
      <c r="J27" s="33"/>
      <c r="K27" s="34"/>
      <c r="L27" s="35"/>
      <c r="S27">
        <f>ROUND((Source!FX29/100)*((ROUND(Source!AF29*Source!I29, 2)+ROUND(Source!AE29*Source!I29, 2))), 2)</f>
        <v>453.06</v>
      </c>
      <c r="T27">
        <f>Source!X29</f>
        <v>2713.87</v>
      </c>
      <c r="U27">
        <f>ROUND((Source!FY29/100)*((ROUND(Source!AF29*Source!I29, 2)+ROUND(Source!AE29*Source!I29, 2))), 2)</f>
        <v>272.3</v>
      </c>
      <c r="V27">
        <f>Source!Y29</f>
        <v>1644.77</v>
      </c>
    </row>
    <row r="28" spans="1:22" x14ac:dyDescent="0.25">
      <c r="C28" s="26" t="str">
        <f>"Объем: "&amp;Source!I29&amp;"=28,08/"&amp;"100"</f>
        <v>Объем: 0,2808=28,08/100</v>
      </c>
    </row>
    <row r="29" spans="1:22" ht="14.4" x14ac:dyDescent="0.3">
      <c r="A29" s="49"/>
      <c r="B29" s="50"/>
      <c r="C29" s="50" t="s">
        <v>683</v>
      </c>
      <c r="D29" s="31"/>
      <c r="E29" s="13"/>
      <c r="F29" s="32">
        <f>Source!AO29</f>
        <v>1525.29</v>
      </c>
      <c r="G29" s="33" t="str">
        <f>Source!DG29</f>
        <v/>
      </c>
      <c r="H29" s="34">
        <f>ROUND(Source!AF29*Source!I29, 2)</f>
        <v>428.3</v>
      </c>
      <c r="I29" s="33"/>
      <c r="J29" s="33">
        <f>IF(Source!BA29&lt;&gt; 0, Source!BA29, 1)</f>
        <v>5.99</v>
      </c>
      <c r="K29" s="34">
        <f>Source!S29</f>
        <v>2565.5300000000002</v>
      </c>
      <c r="L29" s="35"/>
      <c r="R29">
        <f>H29</f>
        <v>428.3</v>
      </c>
    </row>
    <row r="30" spans="1:22" ht="14.4" x14ac:dyDescent="0.3">
      <c r="A30" s="49"/>
      <c r="B30" s="50"/>
      <c r="C30" s="50" t="s">
        <v>257</v>
      </c>
      <c r="D30" s="31"/>
      <c r="E30" s="13"/>
      <c r="F30" s="32">
        <f>Source!AM29</f>
        <v>241.95</v>
      </c>
      <c r="G30" s="33" t="str">
        <f>Source!DE29</f>
        <v/>
      </c>
      <c r="H30" s="34">
        <f>ROUND(Source!AD29*Source!I29, 2)</f>
        <v>67.94</v>
      </c>
      <c r="I30" s="33"/>
      <c r="J30" s="33">
        <f>IF(Source!BB29&lt;&gt; 0, Source!BB29, 1)</f>
        <v>5.99</v>
      </c>
      <c r="K30" s="34">
        <f>Source!Q29</f>
        <v>406.96</v>
      </c>
      <c r="L30" s="35"/>
    </row>
    <row r="31" spans="1:22" ht="14.4" x14ac:dyDescent="0.3">
      <c r="A31" s="49"/>
      <c r="B31" s="50"/>
      <c r="C31" s="50" t="s">
        <v>684</v>
      </c>
      <c r="D31" s="31"/>
      <c r="E31" s="13"/>
      <c r="F31" s="32">
        <f>Source!AN29</f>
        <v>104.49</v>
      </c>
      <c r="G31" s="33" t="str">
        <f>Source!DF29</f>
        <v/>
      </c>
      <c r="H31" s="36">
        <f>ROUND(Source!AE29*Source!I29, 2)</f>
        <v>29.34</v>
      </c>
      <c r="I31" s="33"/>
      <c r="J31" s="33">
        <f>IF(Source!BS29&lt;&gt; 0, Source!BS29, 1)</f>
        <v>5.99</v>
      </c>
      <c r="K31" s="36">
        <f>Source!R29</f>
        <v>175.75</v>
      </c>
      <c r="L31" s="35"/>
      <c r="R31">
        <f>H31</f>
        <v>29.34</v>
      </c>
    </row>
    <row r="32" spans="1:22" ht="14.4" x14ac:dyDescent="0.3">
      <c r="A32" s="49"/>
      <c r="B32" s="50"/>
      <c r="C32" s="50" t="s">
        <v>685</v>
      </c>
      <c r="D32" s="31" t="s">
        <v>686</v>
      </c>
      <c r="E32" s="13">
        <f>Source!BZ29</f>
        <v>110</v>
      </c>
      <c r="F32" s="69" t="str">
        <f>CONCATENATE(" )", Source!DL29, Source!FT29, "=", Source!FX29)</f>
        <v xml:space="preserve"> )*0,9=99</v>
      </c>
      <c r="G32" s="70"/>
      <c r="H32" s="34">
        <f>SUM(S27:S34)</f>
        <v>453.06</v>
      </c>
      <c r="I32" s="37"/>
      <c r="J32" s="29">
        <f>Source!AT29</f>
        <v>99</v>
      </c>
      <c r="K32" s="34">
        <f>SUM(T27:T34)</f>
        <v>2713.87</v>
      </c>
      <c r="L32" s="35"/>
    </row>
    <row r="33" spans="1:26" ht="14.4" x14ac:dyDescent="0.3">
      <c r="A33" s="49"/>
      <c r="B33" s="50"/>
      <c r="C33" s="50" t="s">
        <v>687</v>
      </c>
      <c r="D33" s="31" t="s">
        <v>686</v>
      </c>
      <c r="E33" s="13">
        <f>Source!CA29</f>
        <v>70</v>
      </c>
      <c r="F33" s="69" t="str">
        <f>CONCATENATE(" )", Source!DM29, Source!FU29, "=", Source!FY29)</f>
        <v xml:space="preserve"> )*0,85=59,5</v>
      </c>
      <c r="G33" s="70"/>
      <c r="H33" s="34">
        <f>SUM(U27:U34)</f>
        <v>272.3</v>
      </c>
      <c r="I33" s="37"/>
      <c r="J33" s="29">
        <f>Source!AU29</f>
        <v>60</v>
      </c>
      <c r="K33" s="34">
        <f>SUM(V27:V34)</f>
        <v>1644.77</v>
      </c>
      <c r="L33" s="35"/>
    </row>
    <row r="34" spans="1:26" ht="14.4" x14ac:dyDescent="0.3">
      <c r="A34" s="51"/>
      <c r="B34" s="52"/>
      <c r="C34" s="52" t="s">
        <v>688</v>
      </c>
      <c r="D34" s="38" t="s">
        <v>689</v>
      </c>
      <c r="E34" s="39">
        <f>Source!AQ29</f>
        <v>188.54</v>
      </c>
      <c r="F34" s="40"/>
      <c r="G34" s="41" t="str">
        <f>Source!DI29</f>
        <v/>
      </c>
      <c r="H34" s="42"/>
      <c r="I34" s="41"/>
      <c r="J34" s="41"/>
      <c r="K34" s="42"/>
      <c r="L34" s="43">
        <f>Source!U29</f>
        <v>52.942031999999998</v>
      </c>
    </row>
    <row r="35" spans="1:26" ht="13.8" x14ac:dyDescent="0.25">
      <c r="G35" s="71">
        <f>H29+H30+H32+H33</f>
        <v>1221.5999999999999</v>
      </c>
      <c r="H35" s="71"/>
      <c r="J35" s="71">
        <f>K29+K30+K32+K33</f>
        <v>7331.130000000001</v>
      </c>
      <c r="K35" s="71"/>
      <c r="L35" s="44">
        <f>Source!U29</f>
        <v>52.942031999999998</v>
      </c>
      <c r="O35" s="27">
        <f>G35</f>
        <v>1221.5999999999999</v>
      </c>
      <c r="P35" s="27">
        <f>J35</f>
        <v>7331.130000000001</v>
      </c>
      <c r="Q35" s="27">
        <f>L35</f>
        <v>52.942031999999998</v>
      </c>
      <c r="W35">
        <f>IF(Source!BI29&lt;=1,H29+H30+H32+H33, 0)</f>
        <v>1221.5999999999999</v>
      </c>
      <c r="X35">
        <f>IF(Source!BI29=2,H29+H30+H32+H33, 0)</f>
        <v>0</v>
      </c>
      <c r="Y35">
        <f>IF(Source!BI29=3,H29+H30+H32+H33, 0)</f>
        <v>0</v>
      </c>
      <c r="Z35">
        <f>IF(Source!BI29=4,H29+H30+H32+H33, 0)</f>
        <v>0</v>
      </c>
    </row>
    <row r="36" spans="1:26" ht="27.6" x14ac:dyDescent="0.3">
      <c r="A36" s="49" t="str">
        <f>Source!E31</f>
        <v>2</v>
      </c>
      <c r="B36" s="50" t="str">
        <f>Source!F31</f>
        <v>46-04-012-03</v>
      </c>
      <c r="C36" s="50" t="str">
        <f>Source!G31</f>
        <v>Разборка деревянных заполнений проемов дверных и воротных</v>
      </c>
      <c r="D36" s="31" t="str">
        <f>Source!H31</f>
        <v>100 м2</v>
      </c>
      <c r="E36" s="13">
        <f>Source!I31</f>
        <v>6.08E-2</v>
      </c>
      <c r="F36" s="32">
        <f>Source!AL31+Source!AM31+Source!AO31</f>
        <v>1082.58</v>
      </c>
      <c r="G36" s="33"/>
      <c r="H36" s="34"/>
      <c r="I36" s="33" t="str">
        <f>Source!BO31</f>
        <v/>
      </c>
      <c r="J36" s="33"/>
      <c r="K36" s="34"/>
      <c r="L36" s="35"/>
      <c r="S36">
        <f>ROUND((Source!FX31/100)*((ROUND(Source!AF31*Source!I31, 2)+ROUND(Source!AE31*Source!I31, 2))), 2)</f>
        <v>56.89</v>
      </c>
      <c r="T36">
        <f>Source!X31</f>
        <v>340.76</v>
      </c>
      <c r="U36">
        <f>ROUND((Source!FY31/100)*((ROUND(Source!AF31*Source!I31, 2)+ROUND(Source!AE31*Source!I31, 2))), 2)</f>
        <v>34.19</v>
      </c>
      <c r="V36">
        <f>Source!Y31</f>
        <v>206.52</v>
      </c>
    </row>
    <row r="37" spans="1:26" x14ac:dyDescent="0.25">
      <c r="C37" s="26" t="str">
        <f>"Объем: "&amp;Source!I31&amp;"=6,08/"&amp;"100"</f>
        <v>Объем: 0,0608=6,08/100</v>
      </c>
    </row>
    <row r="38" spans="1:26" ht="14.4" x14ac:dyDescent="0.3">
      <c r="A38" s="49"/>
      <c r="B38" s="50"/>
      <c r="C38" s="50" t="s">
        <v>683</v>
      </c>
      <c r="D38" s="31"/>
      <c r="E38" s="13"/>
      <c r="F38" s="32">
        <f>Source!AO31</f>
        <v>840.63</v>
      </c>
      <c r="G38" s="33" t="str">
        <f>Source!DG31</f>
        <v/>
      </c>
      <c r="H38" s="34">
        <f>ROUND(Source!AF31*Source!I31, 2)</f>
        <v>51.11</v>
      </c>
      <c r="I38" s="33"/>
      <c r="J38" s="33">
        <f>IF(Source!BA31&lt;&gt; 0, Source!BA31, 1)</f>
        <v>5.99</v>
      </c>
      <c r="K38" s="34">
        <f>Source!S31</f>
        <v>306.14999999999998</v>
      </c>
      <c r="L38" s="35"/>
      <c r="R38">
        <f>H38</f>
        <v>51.11</v>
      </c>
    </row>
    <row r="39" spans="1:26" ht="14.4" x14ac:dyDescent="0.3">
      <c r="A39" s="49"/>
      <c r="B39" s="50"/>
      <c r="C39" s="50" t="s">
        <v>257</v>
      </c>
      <c r="D39" s="31"/>
      <c r="E39" s="13"/>
      <c r="F39" s="32">
        <f>Source!AM31</f>
        <v>241.95</v>
      </c>
      <c r="G39" s="33" t="str">
        <f>Source!DE31</f>
        <v/>
      </c>
      <c r="H39" s="34">
        <f>ROUND(Source!AD31*Source!I31, 2)</f>
        <v>14.71</v>
      </c>
      <c r="I39" s="33"/>
      <c r="J39" s="33">
        <f>IF(Source!BB31&lt;&gt; 0, Source!BB31, 1)</f>
        <v>5.99</v>
      </c>
      <c r="K39" s="34">
        <f>Source!Q31</f>
        <v>88.12</v>
      </c>
      <c r="L39" s="35"/>
    </row>
    <row r="40" spans="1:26" ht="14.4" x14ac:dyDescent="0.3">
      <c r="A40" s="49"/>
      <c r="B40" s="50"/>
      <c r="C40" s="50" t="s">
        <v>684</v>
      </c>
      <c r="D40" s="31"/>
      <c r="E40" s="13"/>
      <c r="F40" s="32">
        <f>Source!AN31</f>
        <v>104.49</v>
      </c>
      <c r="G40" s="33" t="str">
        <f>Source!DF31</f>
        <v/>
      </c>
      <c r="H40" s="36">
        <f>ROUND(Source!AE31*Source!I31, 2)</f>
        <v>6.35</v>
      </c>
      <c r="I40" s="33"/>
      <c r="J40" s="33">
        <f>IF(Source!BS31&lt;&gt; 0, Source!BS31, 1)</f>
        <v>5.99</v>
      </c>
      <c r="K40" s="36">
        <f>Source!R31</f>
        <v>38.049999999999997</v>
      </c>
      <c r="L40" s="35"/>
      <c r="R40">
        <f>H40</f>
        <v>6.35</v>
      </c>
    </row>
    <row r="41" spans="1:26" ht="14.4" x14ac:dyDescent="0.3">
      <c r="A41" s="49"/>
      <c r="B41" s="50"/>
      <c r="C41" s="50" t="s">
        <v>685</v>
      </c>
      <c r="D41" s="31" t="s">
        <v>686</v>
      </c>
      <c r="E41" s="13">
        <f>Source!BZ31</f>
        <v>110</v>
      </c>
      <c r="F41" s="69" t="str">
        <f>CONCATENATE(" )", Source!DL31, Source!FT31, "=", Source!FX31)</f>
        <v xml:space="preserve"> )*0,9=99</v>
      </c>
      <c r="G41" s="70"/>
      <c r="H41" s="34">
        <f>SUM(S36:S43)</f>
        <v>56.89</v>
      </c>
      <c r="I41" s="37"/>
      <c r="J41" s="29">
        <f>Source!AT31</f>
        <v>99</v>
      </c>
      <c r="K41" s="34">
        <f>SUM(T36:T43)</f>
        <v>340.76</v>
      </c>
      <c r="L41" s="35"/>
    </row>
    <row r="42" spans="1:26" ht="14.4" x14ac:dyDescent="0.3">
      <c r="A42" s="49"/>
      <c r="B42" s="50"/>
      <c r="C42" s="50" t="s">
        <v>687</v>
      </c>
      <c r="D42" s="31" t="s">
        <v>686</v>
      </c>
      <c r="E42" s="13">
        <f>Source!CA31</f>
        <v>70</v>
      </c>
      <c r="F42" s="69" t="str">
        <f>CONCATENATE(" )", Source!DM31, Source!FU31, "=", Source!FY31)</f>
        <v xml:space="preserve"> )*0,85=59,5</v>
      </c>
      <c r="G42" s="70"/>
      <c r="H42" s="34">
        <f>SUM(U36:U43)</f>
        <v>34.19</v>
      </c>
      <c r="I42" s="37"/>
      <c r="J42" s="29">
        <f>Source!AU31</f>
        <v>60</v>
      </c>
      <c r="K42" s="34">
        <f>SUM(V36:V43)</f>
        <v>206.52</v>
      </c>
      <c r="L42" s="35"/>
    </row>
    <row r="43" spans="1:26" ht="14.4" x14ac:dyDescent="0.3">
      <c r="A43" s="51"/>
      <c r="B43" s="52"/>
      <c r="C43" s="52" t="s">
        <v>688</v>
      </c>
      <c r="D43" s="38" t="s">
        <v>689</v>
      </c>
      <c r="E43" s="39">
        <f>Source!AQ31</f>
        <v>103.91</v>
      </c>
      <c r="F43" s="40"/>
      <c r="G43" s="41" t="str">
        <f>Source!DI31</f>
        <v/>
      </c>
      <c r="H43" s="42"/>
      <c r="I43" s="41"/>
      <c r="J43" s="41"/>
      <c r="K43" s="42"/>
      <c r="L43" s="43">
        <f>Source!U31</f>
        <v>6.3177279999999998</v>
      </c>
    </row>
    <row r="44" spans="1:26" ht="13.8" x14ac:dyDescent="0.25">
      <c r="G44" s="71">
        <f>H38+H39+H41+H42</f>
        <v>156.89999999999998</v>
      </c>
      <c r="H44" s="71"/>
      <c r="J44" s="71">
        <f>K38+K39+K41+K42</f>
        <v>941.55</v>
      </c>
      <c r="K44" s="71"/>
      <c r="L44" s="44">
        <f>Source!U31</f>
        <v>6.3177279999999998</v>
      </c>
      <c r="O44" s="27">
        <f>G44</f>
        <v>156.89999999999998</v>
      </c>
      <c r="P44" s="27">
        <f>J44</f>
        <v>941.55</v>
      </c>
      <c r="Q44" s="27">
        <f>L44</f>
        <v>6.3177279999999998</v>
      </c>
      <c r="W44">
        <f>IF(Source!BI31&lt;=1,H38+H39+H41+H42, 0)</f>
        <v>156.89999999999998</v>
      </c>
      <c r="X44">
        <f>IF(Source!BI31=2,H38+H39+H41+H42, 0)</f>
        <v>0</v>
      </c>
      <c r="Y44">
        <f>IF(Source!BI31=3,H38+H39+H41+H42, 0)</f>
        <v>0</v>
      </c>
      <c r="Z44">
        <f>IF(Source!BI31=4,H38+H39+H41+H42, 0)</f>
        <v>0</v>
      </c>
    </row>
    <row r="45" spans="1:26" ht="27.6" x14ac:dyDescent="0.3">
      <c r="A45" s="49" t="str">
        <f>Source!E33</f>
        <v>3</v>
      </c>
      <c r="B45" s="50" t="str">
        <f>Source!F33</f>
        <v>20-02-002-04</v>
      </c>
      <c r="C45" s="50" t="str">
        <f>Source!G33</f>
        <v>Демонтаж  решеток жалюзийных площадью в свету до 2,5 м2</v>
      </c>
      <c r="D45" s="31" t="str">
        <f>Source!H33</f>
        <v>ШТ</v>
      </c>
      <c r="E45" s="13">
        <f>Source!I33</f>
        <v>18</v>
      </c>
      <c r="F45" s="32">
        <f>Source!AL33+Source!AM33+Source!AO33</f>
        <v>44.01</v>
      </c>
      <c r="G45" s="33"/>
      <c r="H45" s="34"/>
      <c r="I45" s="33" t="str">
        <f>Source!BO33</f>
        <v/>
      </c>
      <c r="J45" s="33"/>
      <c r="K45" s="34"/>
      <c r="L45" s="35"/>
      <c r="S45">
        <f>ROUND((Source!FX33/100)*((ROUND(Source!AF33*Source!I33, 2)+ROUND(Source!AE33*Source!I33, 2))), 2)</f>
        <v>200.22</v>
      </c>
      <c r="T45">
        <f>Source!X33</f>
        <v>1197.28</v>
      </c>
      <c r="U45">
        <f>ROUND((Source!FY33/100)*((ROUND(Source!AF33*Source!I33, 2)+ROUND(Source!AE33*Source!I33, 2))), 2)</f>
        <v>122.62</v>
      </c>
      <c r="V45">
        <f>Source!Y33</f>
        <v>739.19</v>
      </c>
    </row>
    <row r="46" spans="1:26" ht="14.4" x14ac:dyDescent="0.3">
      <c r="A46" s="49"/>
      <c r="B46" s="50"/>
      <c r="C46" s="50" t="s">
        <v>683</v>
      </c>
      <c r="D46" s="31"/>
      <c r="E46" s="13"/>
      <c r="F46" s="32">
        <f>Source!AO33</f>
        <v>23.77</v>
      </c>
      <c r="G46" s="33" t="str">
        <f>Source!DG33</f>
        <v>)*0,4</v>
      </c>
      <c r="H46" s="34">
        <f>ROUND(Source!AF33*Source!I33, 2)</f>
        <v>171.14</v>
      </c>
      <c r="I46" s="33"/>
      <c r="J46" s="33">
        <f>IF(Source!BA33&lt;&gt; 0, Source!BA33, 1)</f>
        <v>5.99</v>
      </c>
      <c r="K46" s="34">
        <f>Source!S33</f>
        <v>1025.1500000000001</v>
      </c>
      <c r="L46" s="35"/>
      <c r="R46">
        <f>H46</f>
        <v>171.14</v>
      </c>
    </row>
    <row r="47" spans="1:26" ht="14.4" x14ac:dyDescent="0.3">
      <c r="A47" s="49"/>
      <c r="B47" s="50"/>
      <c r="C47" s="50" t="s">
        <v>257</v>
      </c>
      <c r="D47" s="31"/>
      <c r="E47" s="13"/>
      <c r="F47" s="32">
        <f>Source!AM33</f>
        <v>4.29</v>
      </c>
      <c r="G47" s="33" t="str">
        <f>Source!DE33</f>
        <v>)*0,4</v>
      </c>
      <c r="H47" s="34">
        <f>ROUND(Source!AD33*Source!I33, 2)</f>
        <v>30.89</v>
      </c>
      <c r="I47" s="33"/>
      <c r="J47" s="33">
        <f>IF(Source!BB33&lt;&gt; 0, Source!BB33, 1)</f>
        <v>5.99</v>
      </c>
      <c r="K47" s="34">
        <f>Source!Q33</f>
        <v>185.02</v>
      </c>
      <c r="L47" s="35"/>
    </row>
    <row r="48" spans="1:26" ht="14.4" x14ac:dyDescent="0.3">
      <c r="A48" s="49"/>
      <c r="B48" s="50"/>
      <c r="C48" s="50" t="s">
        <v>684</v>
      </c>
      <c r="D48" s="31"/>
      <c r="E48" s="13"/>
      <c r="F48" s="32">
        <f>Source!AN33</f>
        <v>0.37</v>
      </c>
      <c r="G48" s="33" t="str">
        <f>Source!DF33</f>
        <v>)*0,4</v>
      </c>
      <c r="H48" s="36">
        <f>ROUND(Source!AE33*Source!I33, 2)</f>
        <v>2.66</v>
      </c>
      <c r="I48" s="33"/>
      <c r="J48" s="33">
        <f>IF(Source!BS33&lt;&gt; 0, Source!BS33, 1)</f>
        <v>5.99</v>
      </c>
      <c r="K48" s="36">
        <f>Source!R33</f>
        <v>15.96</v>
      </c>
      <c r="L48" s="35"/>
      <c r="R48">
        <f>H48</f>
        <v>2.66</v>
      </c>
    </row>
    <row r="49" spans="1:26" ht="14.4" x14ac:dyDescent="0.3">
      <c r="A49" s="49"/>
      <c r="B49" s="50"/>
      <c r="C49" s="50" t="s">
        <v>685</v>
      </c>
      <c r="D49" s="31" t="s">
        <v>686</v>
      </c>
      <c r="E49" s="13">
        <f>Source!BZ33</f>
        <v>128</v>
      </c>
      <c r="F49" s="69" t="str">
        <f>CONCATENATE(" )", Source!DL33, Source!FT33, "=", Source!FX33)</f>
        <v xml:space="preserve"> )*0,9=115,2</v>
      </c>
      <c r="G49" s="70"/>
      <c r="H49" s="34">
        <f>SUM(S45:S51)</f>
        <v>200.22</v>
      </c>
      <c r="I49" s="37"/>
      <c r="J49" s="29">
        <f>Source!AT33</f>
        <v>115</v>
      </c>
      <c r="K49" s="34">
        <f>SUM(T45:T51)</f>
        <v>1197.28</v>
      </c>
      <c r="L49" s="35"/>
    </row>
    <row r="50" spans="1:26" ht="14.4" x14ac:dyDescent="0.3">
      <c r="A50" s="49"/>
      <c r="B50" s="50"/>
      <c r="C50" s="50" t="s">
        <v>687</v>
      </c>
      <c r="D50" s="31" t="s">
        <v>686</v>
      </c>
      <c r="E50" s="13">
        <f>Source!CA33</f>
        <v>83</v>
      </c>
      <c r="F50" s="69" t="str">
        <f>CONCATENATE(" )", Source!DM33, Source!FU33, "=", Source!FY33)</f>
        <v xml:space="preserve"> )*0,85=70,55</v>
      </c>
      <c r="G50" s="70"/>
      <c r="H50" s="34">
        <f>SUM(U45:U51)</f>
        <v>122.62</v>
      </c>
      <c r="I50" s="37"/>
      <c r="J50" s="29">
        <f>Source!AU33</f>
        <v>71</v>
      </c>
      <c r="K50" s="34">
        <f>SUM(V45:V51)</f>
        <v>739.19</v>
      </c>
      <c r="L50" s="35"/>
    </row>
    <row r="51" spans="1:26" ht="14.4" x14ac:dyDescent="0.3">
      <c r="A51" s="51"/>
      <c r="B51" s="52"/>
      <c r="C51" s="52" t="s">
        <v>688</v>
      </c>
      <c r="D51" s="38" t="s">
        <v>689</v>
      </c>
      <c r="E51" s="39">
        <f>Source!AQ33</f>
        <v>2.65</v>
      </c>
      <c r="F51" s="40"/>
      <c r="G51" s="41" t="str">
        <f>Source!DI33</f>
        <v>)*0,4</v>
      </c>
      <c r="H51" s="42"/>
      <c r="I51" s="41"/>
      <c r="J51" s="41"/>
      <c r="K51" s="42"/>
      <c r="L51" s="43">
        <f>Source!U33</f>
        <v>19.080000000000002</v>
      </c>
    </row>
    <row r="52" spans="1:26" ht="13.8" x14ac:dyDescent="0.25">
      <c r="G52" s="71">
        <f>H46+H47+H49+H50</f>
        <v>524.87</v>
      </c>
      <c r="H52" s="71"/>
      <c r="J52" s="71">
        <f>K46+K47+K49+K50</f>
        <v>3146.64</v>
      </c>
      <c r="K52" s="71"/>
      <c r="L52" s="44">
        <f>Source!U33</f>
        <v>19.080000000000002</v>
      </c>
      <c r="O52" s="27">
        <f>G52</f>
        <v>524.87</v>
      </c>
      <c r="P52" s="27">
        <f>J52</f>
        <v>3146.64</v>
      </c>
      <c r="Q52" s="27">
        <f>L52</f>
        <v>19.080000000000002</v>
      </c>
      <c r="W52">
        <f>IF(Source!BI33&lt;=1,H46+H47+H49+H50, 0)</f>
        <v>524.87</v>
      </c>
      <c r="X52">
        <f>IF(Source!BI33=2,H46+H47+H49+H50, 0)</f>
        <v>0</v>
      </c>
      <c r="Y52">
        <f>IF(Source!BI33=3,H46+H47+H49+H50, 0)</f>
        <v>0</v>
      </c>
      <c r="Z52">
        <f>IF(Source!BI33=4,H46+H47+H49+H50, 0)</f>
        <v>0</v>
      </c>
    </row>
    <row r="53" spans="1:26" ht="27.6" x14ac:dyDescent="0.3">
      <c r="A53" s="49" t="str">
        <f>Source!E35</f>
        <v>4</v>
      </c>
      <c r="B53" s="50" t="str">
        <f>Source!F35</f>
        <v>57-2-2</v>
      </c>
      <c r="C53" s="50" t="str">
        <f>Source!G35</f>
        <v>Разборка покрытий полов из плиток поливинилхлоридных</v>
      </c>
      <c r="D53" s="31" t="str">
        <f>Source!H35</f>
        <v>100 м2</v>
      </c>
      <c r="E53" s="13">
        <f>Source!I35</f>
        <v>0.61729999999999996</v>
      </c>
      <c r="F53" s="32">
        <f>Source!AL35+Source!AM35+Source!AO35</f>
        <v>280.88</v>
      </c>
      <c r="G53" s="33"/>
      <c r="H53" s="34"/>
      <c r="I53" s="33" t="str">
        <f>Source!BO35</f>
        <v/>
      </c>
      <c r="J53" s="33"/>
      <c r="K53" s="34"/>
      <c r="L53" s="35"/>
      <c r="S53">
        <f>ROUND((Source!FX35/100)*((ROUND(Source!AF35*Source!I35, 2)+ROUND(Source!AE35*Source!I35, 2))), 2)</f>
        <v>137.58000000000001</v>
      </c>
      <c r="T53">
        <f>Source!X35</f>
        <v>824.07</v>
      </c>
      <c r="U53">
        <f>ROUND((Source!FY35/100)*((ROUND(Source!AF35*Source!I35, 2)+ROUND(Source!AE35*Source!I35, 2))), 2)</f>
        <v>116.94</v>
      </c>
      <c r="V53">
        <f>Source!Y35</f>
        <v>700.46</v>
      </c>
    </row>
    <row r="54" spans="1:26" x14ac:dyDescent="0.25">
      <c r="C54" s="26" t="str">
        <f>"Объем: "&amp;Source!I35&amp;"=61,73/"&amp;"100"</f>
        <v>Объем: 0,6173=61,73/100</v>
      </c>
    </row>
    <row r="55" spans="1:26" ht="14.4" x14ac:dyDescent="0.3">
      <c r="A55" s="49"/>
      <c r="B55" s="50"/>
      <c r="C55" s="50" t="s">
        <v>683</v>
      </c>
      <c r="D55" s="31"/>
      <c r="E55" s="13"/>
      <c r="F55" s="32">
        <f>Source!AO35</f>
        <v>276.82</v>
      </c>
      <c r="G55" s="33" t="str">
        <f>Source!DG35</f>
        <v/>
      </c>
      <c r="H55" s="34">
        <f>ROUND(Source!AF35*Source!I35, 2)</f>
        <v>170.88</v>
      </c>
      <c r="I55" s="33"/>
      <c r="J55" s="33">
        <f>IF(Source!BA35&lt;&gt; 0, Source!BA35, 1)</f>
        <v>5.99</v>
      </c>
      <c r="K55" s="34">
        <f>Source!S35</f>
        <v>1023.58</v>
      </c>
      <c r="L55" s="35"/>
      <c r="R55">
        <f>H55</f>
        <v>170.88</v>
      </c>
    </row>
    <row r="56" spans="1:26" ht="14.4" x14ac:dyDescent="0.3">
      <c r="A56" s="49"/>
      <c r="B56" s="50"/>
      <c r="C56" s="50" t="s">
        <v>257</v>
      </c>
      <c r="D56" s="31"/>
      <c r="E56" s="13"/>
      <c r="F56" s="32">
        <f>Source!AM35</f>
        <v>4.0599999999999996</v>
      </c>
      <c r="G56" s="33" t="str">
        <f>Source!DE35</f>
        <v/>
      </c>
      <c r="H56" s="34">
        <f>ROUND(Source!AD35*Source!I35, 2)</f>
        <v>2.5099999999999998</v>
      </c>
      <c r="I56" s="33"/>
      <c r="J56" s="33">
        <f>IF(Source!BB35&lt;&gt; 0, Source!BB35, 1)</f>
        <v>5.99</v>
      </c>
      <c r="K56" s="34">
        <f>Source!Q35</f>
        <v>15.01</v>
      </c>
      <c r="L56" s="35"/>
    </row>
    <row r="57" spans="1:26" ht="14.4" x14ac:dyDescent="0.3">
      <c r="A57" s="49"/>
      <c r="B57" s="50"/>
      <c r="C57" s="50" t="s">
        <v>684</v>
      </c>
      <c r="D57" s="31"/>
      <c r="E57" s="13"/>
      <c r="F57" s="32">
        <f>Source!AN35</f>
        <v>1.76</v>
      </c>
      <c r="G57" s="33" t="str">
        <f>Source!DF35</f>
        <v/>
      </c>
      <c r="H57" s="36">
        <f>ROUND(Source!AE35*Source!I35, 2)</f>
        <v>1.0900000000000001</v>
      </c>
      <c r="I57" s="33"/>
      <c r="J57" s="33">
        <f>IF(Source!BS35&lt;&gt; 0, Source!BS35, 1)</f>
        <v>5.99</v>
      </c>
      <c r="K57" s="36">
        <f>Source!R35</f>
        <v>6.51</v>
      </c>
      <c r="L57" s="35"/>
      <c r="R57">
        <f>H57</f>
        <v>1.0900000000000001</v>
      </c>
    </row>
    <row r="58" spans="1:26" ht="14.4" x14ac:dyDescent="0.3">
      <c r="A58" s="49"/>
      <c r="B58" s="50"/>
      <c r="C58" s="50" t="s">
        <v>685</v>
      </c>
      <c r="D58" s="31" t="s">
        <v>686</v>
      </c>
      <c r="E58" s="13">
        <f>Source!BZ35</f>
        <v>80</v>
      </c>
      <c r="F58" s="53"/>
      <c r="G58" s="33"/>
      <c r="H58" s="34">
        <f>SUM(S53:S60)</f>
        <v>137.58000000000001</v>
      </c>
      <c r="I58" s="37"/>
      <c r="J58" s="29">
        <f>Source!AT35</f>
        <v>80</v>
      </c>
      <c r="K58" s="34">
        <f>SUM(T53:T60)</f>
        <v>824.07</v>
      </c>
      <c r="L58" s="35"/>
    </row>
    <row r="59" spans="1:26" ht="14.4" x14ac:dyDescent="0.3">
      <c r="A59" s="49"/>
      <c r="B59" s="50"/>
      <c r="C59" s="50" t="s">
        <v>687</v>
      </c>
      <c r="D59" s="31" t="s">
        <v>686</v>
      </c>
      <c r="E59" s="13">
        <f>Source!CA35</f>
        <v>68</v>
      </c>
      <c r="F59" s="53"/>
      <c r="G59" s="33"/>
      <c r="H59" s="34">
        <f>SUM(U53:U60)</f>
        <v>116.94</v>
      </c>
      <c r="I59" s="37"/>
      <c r="J59" s="29">
        <f>Source!AU35</f>
        <v>68</v>
      </c>
      <c r="K59" s="34">
        <f>SUM(V53:V60)</f>
        <v>700.46</v>
      </c>
      <c r="L59" s="35"/>
    </row>
    <row r="60" spans="1:26" ht="14.4" x14ac:dyDescent="0.3">
      <c r="A60" s="51"/>
      <c r="B60" s="52"/>
      <c r="C60" s="52" t="s">
        <v>688</v>
      </c>
      <c r="D60" s="38" t="s">
        <v>689</v>
      </c>
      <c r="E60" s="39">
        <f>Source!AQ35</f>
        <v>35.49</v>
      </c>
      <c r="F60" s="40"/>
      <c r="G60" s="41" t="str">
        <f>Source!DI35</f>
        <v/>
      </c>
      <c r="H60" s="42"/>
      <c r="I60" s="41"/>
      <c r="J60" s="41"/>
      <c r="K60" s="42"/>
      <c r="L60" s="43">
        <f>Source!U35</f>
        <v>21.907976999999999</v>
      </c>
    </row>
    <row r="61" spans="1:26" ht="13.8" x14ac:dyDescent="0.25">
      <c r="G61" s="71">
        <f>H55+H56+H58+H59</f>
        <v>427.91</v>
      </c>
      <c r="H61" s="71"/>
      <c r="J61" s="71">
        <f>K55+K56+K58+K59</f>
        <v>2563.1200000000003</v>
      </c>
      <c r="K61" s="71"/>
      <c r="L61" s="44">
        <f>Source!U35</f>
        <v>21.907976999999999</v>
      </c>
      <c r="O61" s="27">
        <f>G61</f>
        <v>427.91</v>
      </c>
      <c r="P61" s="27">
        <f>J61</f>
        <v>2563.1200000000003</v>
      </c>
      <c r="Q61" s="27">
        <f>L61</f>
        <v>21.907976999999999</v>
      </c>
      <c r="W61">
        <f>IF(Source!BI35&lt;=1,H55+H56+H58+H59, 0)</f>
        <v>427.91</v>
      </c>
      <c r="X61">
        <f>IF(Source!BI35=2,H55+H56+H58+H59, 0)</f>
        <v>0</v>
      </c>
      <c r="Y61">
        <f>IF(Source!BI35=3,H55+H56+H58+H59, 0)</f>
        <v>0</v>
      </c>
      <c r="Z61">
        <f>IF(Source!BI35=4,H55+H56+H58+H59, 0)</f>
        <v>0</v>
      </c>
    </row>
    <row r="62" spans="1:26" ht="27.6" x14ac:dyDescent="0.3">
      <c r="A62" s="49" t="str">
        <f>Source!E37</f>
        <v>5</v>
      </c>
      <c r="B62" s="50" t="str">
        <f>Source!F37</f>
        <v>57-2-3</v>
      </c>
      <c r="C62" s="50" t="str">
        <f>Source!G37</f>
        <v>Разборка покрытий полов из керамических плиток</v>
      </c>
      <c r="D62" s="31" t="str">
        <f>Source!H37</f>
        <v>100 м2</v>
      </c>
      <c r="E62" s="13">
        <f>Source!I37</f>
        <v>1.3585</v>
      </c>
      <c r="F62" s="32">
        <f>Source!AL37+Source!AM37+Source!AO37</f>
        <v>641</v>
      </c>
      <c r="G62" s="33"/>
      <c r="H62" s="34"/>
      <c r="I62" s="33" t="str">
        <f>Source!BO37</f>
        <v/>
      </c>
      <c r="J62" s="33"/>
      <c r="K62" s="34"/>
      <c r="L62" s="35"/>
      <c r="S62">
        <f>ROUND((Source!FX37/100)*((ROUND(Source!AF37*Source!I37, 2)+ROUND(Source!AE37*Source!I37, 2))), 2)</f>
        <v>668.85</v>
      </c>
      <c r="T62">
        <f>Source!X37</f>
        <v>4006.41</v>
      </c>
      <c r="U62">
        <f>ROUND((Source!FY37/100)*((ROUND(Source!AF37*Source!I37, 2)+ROUND(Source!AE37*Source!I37, 2))), 2)</f>
        <v>568.52</v>
      </c>
      <c r="V62">
        <f>Source!Y37</f>
        <v>3405.45</v>
      </c>
    </row>
    <row r="63" spans="1:26" x14ac:dyDescent="0.25">
      <c r="C63" s="26" t="str">
        <f>"Объем: "&amp;Source!I37&amp;"=135,85/"&amp;"100"</f>
        <v>Объем: 1,3585=135,85/100</v>
      </c>
    </row>
    <row r="64" spans="1:26" ht="14.4" x14ac:dyDescent="0.3">
      <c r="A64" s="49"/>
      <c r="B64" s="50"/>
      <c r="C64" s="50" t="s">
        <v>683</v>
      </c>
      <c r="D64" s="31"/>
      <c r="E64" s="13"/>
      <c r="F64" s="32">
        <f>Source!AO37</f>
        <v>595.99</v>
      </c>
      <c r="G64" s="33" t="str">
        <f>Source!DG37</f>
        <v/>
      </c>
      <c r="H64" s="34">
        <f>ROUND(Source!AF37*Source!I37, 2)</f>
        <v>809.65</v>
      </c>
      <c r="I64" s="33"/>
      <c r="J64" s="33">
        <f>IF(Source!BA37&lt;&gt; 0, Source!BA37, 1)</f>
        <v>5.99</v>
      </c>
      <c r="K64" s="34">
        <f>Source!S37</f>
        <v>4849.82</v>
      </c>
      <c r="L64" s="35"/>
      <c r="R64">
        <f>H64</f>
        <v>809.65</v>
      </c>
    </row>
    <row r="65" spans="1:26" ht="14.4" x14ac:dyDescent="0.3">
      <c r="A65" s="49"/>
      <c r="B65" s="50"/>
      <c r="C65" s="50" t="s">
        <v>257</v>
      </c>
      <c r="D65" s="31"/>
      <c r="E65" s="13"/>
      <c r="F65" s="32">
        <f>Source!AM37</f>
        <v>45.01</v>
      </c>
      <c r="G65" s="33" t="str">
        <f>Source!DE37</f>
        <v/>
      </c>
      <c r="H65" s="34">
        <f>ROUND(Source!AD37*Source!I37, 2)</f>
        <v>61.15</v>
      </c>
      <c r="I65" s="33"/>
      <c r="J65" s="33">
        <f>IF(Source!BB37&lt;&gt; 0, Source!BB37, 1)</f>
        <v>5.99</v>
      </c>
      <c r="K65" s="34">
        <f>Source!Q37</f>
        <v>366.27</v>
      </c>
      <c r="L65" s="35"/>
    </row>
    <row r="66" spans="1:26" ht="14.4" x14ac:dyDescent="0.3">
      <c r="A66" s="49"/>
      <c r="B66" s="50"/>
      <c r="C66" s="50" t="s">
        <v>684</v>
      </c>
      <c r="D66" s="31"/>
      <c r="E66" s="13"/>
      <c r="F66" s="32">
        <f>Source!AN37</f>
        <v>19.440000000000001</v>
      </c>
      <c r="G66" s="33" t="str">
        <f>Source!DF37</f>
        <v/>
      </c>
      <c r="H66" s="36">
        <f>ROUND(Source!AE37*Source!I37, 2)</f>
        <v>26.41</v>
      </c>
      <c r="I66" s="33"/>
      <c r="J66" s="33">
        <f>IF(Source!BS37&lt;&gt; 0, Source!BS37, 1)</f>
        <v>5.99</v>
      </c>
      <c r="K66" s="36">
        <f>Source!R37</f>
        <v>158.19</v>
      </c>
      <c r="L66" s="35"/>
      <c r="R66">
        <f>H66</f>
        <v>26.41</v>
      </c>
    </row>
    <row r="67" spans="1:26" ht="14.4" x14ac:dyDescent="0.3">
      <c r="A67" s="49"/>
      <c r="B67" s="50"/>
      <c r="C67" s="50" t="s">
        <v>685</v>
      </c>
      <c r="D67" s="31" t="s">
        <v>686</v>
      </c>
      <c r="E67" s="13">
        <f>Source!BZ37</f>
        <v>80</v>
      </c>
      <c r="F67" s="53"/>
      <c r="G67" s="33"/>
      <c r="H67" s="34">
        <f>SUM(S62:S69)</f>
        <v>668.85</v>
      </c>
      <c r="I67" s="37"/>
      <c r="J67" s="29">
        <f>Source!AT37</f>
        <v>80</v>
      </c>
      <c r="K67" s="34">
        <f>SUM(T62:T69)</f>
        <v>4006.41</v>
      </c>
      <c r="L67" s="35"/>
    </row>
    <row r="68" spans="1:26" ht="14.4" x14ac:dyDescent="0.3">
      <c r="A68" s="49"/>
      <c r="B68" s="50"/>
      <c r="C68" s="50" t="s">
        <v>687</v>
      </c>
      <c r="D68" s="31" t="s">
        <v>686</v>
      </c>
      <c r="E68" s="13">
        <f>Source!CA37</f>
        <v>68</v>
      </c>
      <c r="F68" s="53"/>
      <c r="G68" s="33"/>
      <c r="H68" s="34">
        <f>SUM(U62:U69)</f>
        <v>568.52</v>
      </c>
      <c r="I68" s="37"/>
      <c r="J68" s="29">
        <f>Source!AU37</f>
        <v>68</v>
      </c>
      <c r="K68" s="34">
        <f>SUM(V62:V69)</f>
        <v>3405.45</v>
      </c>
      <c r="L68" s="35"/>
    </row>
    <row r="69" spans="1:26" ht="14.4" x14ac:dyDescent="0.3">
      <c r="A69" s="51"/>
      <c r="B69" s="52"/>
      <c r="C69" s="52" t="s">
        <v>688</v>
      </c>
      <c r="D69" s="38" t="s">
        <v>689</v>
      </c>
      <c r="E69" s="39">
        <f>Source!AQ37</f>
        <v>69.87</v>
      </c>
      <c r="F69" s="40"/>
      <c r="G69" s="41" t="str">
        <f>Source!DI37</f>
        <v/>
      </c>
      <c r="H69" s="42"/>
      <c r="I69" s="41"/>
      <c r="J69" s="41"/>
      <c r="K69" s="42"/>
      <c r="L69" s="43">
        <f>Source!U37</f>
        <v>94.918395000000004</v>
      </c>
    </row>
    <row r="70" spans="1:26" ht="13.8" x14ac:dyDescent="0.25">
      <c r="G70" s="71">
        <f>H64+H65+H67+H68</f>
        <v>2108.17</v>
      </c>
      <c r="H70" s="71"/>
      <c r="J70" s="71">
        <f>K64+K65+K67+K68</f>
        <v>12627.95</v>
      </c>
      <c r="K70" s="71"/>
      <c r="L70" s="44">
        <f>Source!U37</f>
        <v>94.918395000000004</v>
      </c>
      <c r="O70" s="27">
        <f>G70</f>
        <v>2108.17</v>
      </c>
      <c r="P70" s="27">
        <f>J70</f>
        <v>12627.95</v>
      </c>
      <c r="Q70" s="27">
        <f>L70</f>
        <v>94.918395000000004</v>
      </c>
      <c r="W70">
        <f>IF(Source!BI37&lt;=1,H64+H65+H67+H68, 0)</f>
        <v>2108.17</v>
      </c>
      <c r="X70">
        <f>IF(Source!BI37=2,H64+H65+H67+H68, 0)</f>
        <v>0</v>
      </c>
      <c r="Y70">
        <f>IF(Source!BI37=3,H64+H65+H67+H68, 0)</f>
        <v>0</v>
      </c>
      <c r="Z70">
        <f>IF(Source!BI37=4,H64+H65+H67+H68, 0)</f>
        <v>0</v>
      </c>
    </row>
    <row r="71" spans="1:26" ht="27.6" x14ac:dyDescent="0.3">
      <c r="A71" s="49" t="str">
        <f>Source!E39</f>
        <v>6</v>
      </c>
      <c r="B71" s="50" t="str">
        <f>Source!F39</f>
        <v>55-5-1</v>
      </c>
      <c r="C71" s="50" t="str">
        <f>Source!G39</f>
        <v>Разборка кирпичных перегородок на отдельные кирпичи</v>
      </c>
      <c r="D71" s="31" t="str">
        <f>Source!H39</f>
        <v>100 м2</v>
      </c>
      <c r="E71" s="13">
        <f>Source!I39</f>
        <v>7.3400000000000007E-2</v>
      </c>
      <c r="F71" s="32">
        <f>Source!AL39+Source!AM39+Source!AO39</f>
        <v>1443.4</v>
      </c>
      <c r="G71" s="33"/>
      <c r="H71" s="34"/>
      <c r="I71" s="33" t="str">
        <f>Source!BO39</f>
        <v/>
      </c>
      <c r="J71" s="33"/>
      <c r="K71" s="34"/>
      <c r="L71" s="35"/>
      <c r="S71">
        <f>ROUND((Source!FX39/100)*((ROUND(Source!AF39*Source!I39, 2)+ROUND(Source!AE39*Source!I39, 2))), 2)</f>
        <v>78.680000000000007</v>
      </c>
      <c r="T71">
        <f>Source!X39</f>
        <v>471.3</v>
      </c>
      <c r="U71">
        <f>ROUND((Source!FY39/100)*((ROUND(Source!AF39*Source!I39, 2)+ROUND(Source!AE39*Source!I39, 2))), 2)</f>
        <v>57.47</v>
      </c>
      <c r="V71">
        <f>Source!Y39</f>
        <v>344.21</v>
      </c>
    </row>
    <row r="72" spans="1:26" x14ac:dyDescent="0.25">
      <c r="C72" s="26" t="str">
        <f>"Объем: "&amp;Source!I39&amp;"=7,34/"&amp;"100"</f>
        <v>Объем: 0,0734=7,34/100</v>
      </c>
    </row>
    <row r="73" spans="1:26" ht="14.4" x14ac:dyDescent="0.3">
      <c r="A73" s="49"/>
      <c r="B73" s="50"/>
      <c r="C73" s="50" t="s">
        <v>683</v>
      </c>
      <c r="D73" s="31"/>
      <c r="E73" s="13"/>
      <c r="F73" s="32">
        <f>Source!AO39</f>
        <v>1204.44</v>
      </c>
      <c r="G73" s="33" t="str">
        <f>Source!DG39</f>
        <v/>
      </c>
      <c r="H73" s="34">
        <f>ROUND(Source!AF39*Source!I39, 2)</f>
        <v>88.41</v>
      </c>
      <c r="I73" s="33"/>
      <c r="J73" s="33">
        <f>IF(Source!BA39&lt;&gt; 0, Source!BA39, 1)</f>
        <v>5.99</v>
      </c>
      <c r="K73" s="34">
        <f>Source!S39</f>
        <v>529.54999999999995</v>
      </c>
      <c r="L73" s="35"/>
      <c r="R73">
        <f>H73</f>
        <v>88.41</v>
      </c>
    </row>
    <row r="74" spans="1:26" ht="14.4" x14ac:dyDescent="0.3">
      <c r="A74" s="49"/>
      <c r="B74" s="50"/>
      <c r="C74" s="50" t="s">
        <v>257</v>
      </c>
      <c r="D74" s="31"/>
      <c r="E74" s="13"/>
      <c r="F74" s="32">
        <f>Source!AM39</f>
        <v>238.96</v>
      </c>
      <c r="G74" s="33" t="str">
        <f>Source!DE39</f>
        <v/>
      </c>
      <c r="H74" s="34">
        <f>ROUND(Source!AD39*Source!I39, 2)</f>
        <v>17.54</v>
      </c>
      <c r="I74" s="33"/>
      <c r="J74" s="33">
        <f>IF(Source!BB39&lt;&gt; 0, Source!BB39, 1)</f>
        <v>5.99</v>
      </c>
      <c r="K74" s="34">
        <f>Source!Q39</f>
        <v>105.06</v>
      </c>
      <c r="L74" s="35"/>
    </row>
    <row r="75" spans="1:26" ht="14.4" x14ac:dyDescent="0.3">
      <c r="A75" s="49"/>
      <c r="B75" s="50"/>
      <c r="C75" s="50" t="s">
        <v>685</v>
      </c>
      <c r="D75" s="31" t="s">
        <v>686</v>
      </c>
      <c r="E75" s="13">
        <f>Source!BZ39</f>
        <v>89</v>
      </c>
      <c r="F75" s="53"/>
      <c r="G75" s="33"/>
      <c r="H75" s="34">
        <f>SUM(S71:S77)</f>
        <v>78.680000000000007</v>
      </c>
      <c r="I75" s="37"/>
      <c r="J75" s="29">
        <f>Source!AT39</f>
        <v>89</v>
      </c>
      <c r="K75" s="34">
        <f>SUM(T71:T77)</f>
        <v>471.3</v>
      </c>
      <c r="L75" s="35"/>
    </row>
    <row r="76" spans="1:26" ht="14.4" x14ac:dyDescent="0.3">
      <c r="A76" s="49"/>
      <c r="B76" s="50"/>
      <c r="C76" s="50" t="s">
        <v>687</v>
      </c>
      <c r="D76" s="31" t="s">
        <v>686</v>
      </c>
      <c r="E76" s="13">
        <f>Source!CA39</f>
        <v>65</v>
      </c>
      <c r="F76" s="53"/>
      <c r="G76" s="33"/>
      <c r="H76" s="34">
        <f>SUM(U71:U77)</f>
        <v>57.47</v>
      </c>
      <c r="I76" s="37"/>
      <c r="J76" s="29">
        <f>Source!AU39</f>
        <v>65</v>
      </c>
      <c r="K76" s="34">
        <f>SUM(V71:V77)</f>
        <v>344.21</v>
      </c>
      <c r="L76" s="35"/>
    </row>
    <row r="77" spans="1:26" ht="14.4" x14ac:dyDescent="0.3">
      <c r="A77" s="51"/>
      <c r="B77" s="52"/>
      <c r="C77" s="52" t="s">
        <v>688</v>
      </c>
      <c r="D77" s="38" t="s">
        <v>689</v>
      </c>
      <c r="E77" s="39">
        <f>Source!AQ39</f>
        <v>141.19999999999999</v>
      </c>
      <c r="F77" s="40"/>
      <c r="G77" s="41" t="str">
        <f>Source!DI39</f>
        <v/>
      </c>
      <c r="H77" s="42"/>
      <c r="I77" s="41"/>
      <c r="J77" s="41"/>
      <c r="K77" s="42"/>
      <c r="L77" s="43">
        <f>Source!U39</f>
        <v>10.36408</v>
      </c>
    </row>
    <row r="78" spans="1:26" ht="13.8" x14ac:dyDescent="0.25">
      <c r="G78" s="71">
        <f>H73+H74+H75+H76</f>
        <v>242.1</v>
      </c>
      <c r="H78" s="71"/>
      <c r="J78" s="71">
        <f>K73+K74+K75+K76</f>
        <v>1450.12</v>
      </c>
      <c r="K78" s="71"/>
      <c r="L78" s="44">
        <f>Source!U39</f>
        <v>10.36408</v>
      </c>
      <c r="O78" s="27">
        <f>G78</f>
        <v>242.1</v>
      </c>
      <c r="P78" s="27">
        <f>J78</f>
        <v>1450.12</v>
      </c>
      <c r="Q78" s="27">
        <f>L78</f>
        <v>10.36408</v>
      </c>
      <c r="W78">
        <f>IF(Source!BI39&lt;=1,H73+H74+H75+H76, 0)</f>
        <v>242.1</v>
      </c>
      <c r="X78">
        <f>IF(Source!BI39=2,H73+H74+H75+H76, 0)</f>
        <v>0</v>
      </c>
      <c r="Y78">
        <f>IF(Source!BI39=3,H73+H74+H75+H76, 0)</f>
        <v>0</v>
      </c>
      <c r="Z78">
        <f>IF(Source!BI39=4,H73+H74+H75+H76, 0)</f>
        <v>0</v>
      </c>
    </row>
    <row r="79" spans="1:26" ht="55.2" x14ac:dyDescent="0.3">
      <c r="A79" s="49" t="str">
        <f>Source!E41</f>
        <v>7</v>
      </c>
      <c r="B79" s="50" t="str">
        <f>Source!F41</f>
        <v>15-01-049-03</v>
      </c>
      <c r="C79" s="50" t="str">
        <f>Source!G41</f>
        <v>Демонтаж: Облицовка  стен по готовому каркасу щитами-картинами из древесностружечных плит облицованных слоистым пластиком</v>
      </c>
      <c r="D79" s="31" t="str">
        <f>Source!H41</f>
        <v>100 м2</v>
      </c>
      <c r="E79" s="13">
        <f>Source!I41</f>
        <v>1.9462999999999999</v>
      </c>
      <c r="F79" s="32">
        <f>Source!AL41+Source!AM41+Source!AO41</f>
        <v>4542.95</v>
      </c>
      <c r="G79" s="33"/>
      <c r="H79" s="34"/>
      <c r="I79" s="33" t="str">
        <f>Source!BO41</f>
        <v/>
      </c>
      <c r="J79" s="33"/>
      <c r="K79" s="34"/>
      <c r="L79" s="35"/>
      <c r="S79">
        <f>ROUND((Source!FX41/100)*((ROUND(Source!AF41*Source!I41, 2)+ROUND(Source!AE41*Source!I41, 2))), 2)</f>
        <v>4339.1899999999996</v>
      </c>
      <c r="T79">
        <f>Source!X41</f>
        <v>26129.3</v>
      </c>
      <c r="U79">
        <f>ROUND((Source!FY41/100)*((ROUND(Source!AF41*Source!I41, 2)+ROUND(Source!AE41*Source!I41, 2))), 2)</f>
        <v>2146.64</v>
      </c>
      <c r="V79">
        <f>Source!Y41</f>
        <v>12927.13</v>
      </c>
    </row>
    <row r="80" spans="1:26" x14ac:dyDescent="0.25">
      <c r="C80" s="26" t="str">
        <f>"Объем: "&amp;Source!I41&amp;"=194,63/"&amp;"100"</f>
        <v>Объем: 1,9463=194,63/100</v>
      </c>
    </row>
    <row r="81" spans="1:26" ht="14.4" x14ac:dyDescent="0.3">
      <c r="A81" s="49"/>
      <c r="B81" s="50"/>
      <c r="C81" s="50" t="s">
        <v>683</v>
      </c>
      <c r="D81" s="31"/>
      <c r="E81" s="13"/>
      <c r="F81" s="32">
        <f>Source!AO41</f>
        <v>2929.08</v>
      </c>
      <c r="G81" s="33" t="str">
        <f>Source!DG41</f>
        <v>)*0,8</v>
      </c>
      <c r="H81" s="34">
        <f>ROUND(Source!AF41*Source!I41, 2)</f>
        <v>4560.6899999999996</v>
      </c>
      <c r="I81" s="33"/>
      <c r="J81" s="33">
        <f>IF(Source!BA41&lt;&gt; 0, Source!BA41, 1)</f>
        <v>5.99</v>
      </c>
      <c r="K81" s="34">
        <f>Source!S41</f>
        <v>27318.560000000001</v>
      </c>
      <c r="L81" s="35"/>
      <c r="R81">
        <f>H81</f>
        <v>4560.6899999999996</v>
      </c>
    </row>
    <row r="82" spans="1:26" ht="14.4" x14ac:dyDescent="0.3">
      <c r="A82" s="49"/>
      <c r="B82" s="50"/>
      <c r="C82" s="50" t="s">
        <v>257</v>
      </c>
      <c r="D82" s="31"/>
      <c r="E82" s="13"/>
      <c r="F82" s="32">
        <f>Source!AM41</f>
        <v>99.4</v>
      </c>
      <c r="G82" s="33" t="str">
        <f>Source!DE41</f>
        <v>)*0,8</v>
      </c>
      <c r="H82" s="34">
        <f>ROUND(Source!AD41*Source!I41, 2)</f>
        <v>154.77000000000001</v>
      </c>
      <c r="I82" s="33"/>
      <c r="J82" s="33">
        <f>IF(Source!BB41&lt;&gt; 0, Source!BB41, 1)</f>
        <v>5.99</v>
      </c>
      <c r="K82" s="34">
        <f>Source!Q41</f>
        <v>927.07</v>
      </c>
      <c r="L82" s="35"/>
    </row>
    <row r="83" spans="1:26" ht="14.4" x14ac:dyDescent="0.3">
      <c r="A83" s="49"/>
      <c r="B83" s="50"/>
      <c r="C83" s="50" t="s">
        <v>684</v>
      </c>
      <c r="D83" s="31"/>
      <c r="E83" s="13"/>
      <c r="F83" s="32">
        <f>Source!AN41</f>
        <v>19.940000000000001</v>
      </c>
      <c r="G83" s="33" t="str">
        <f>Source!DF41</f>
        <v>)*0,8</v>
      </c>
      <c r="H83" s="36">
        <f>ROUND(Source!AE41*Source!I41, 2)</f>
        <v>31.05</v>
      </c>
      <c r="I83" s="33"/>
      <c r="J83" s="33">
        <f>IF(Source!BS41&lt;&gt; 0, Source!BS41, 1)</f>
        <v>5.99</v>
      </c>
      <c r="K83" s="36">
        <f>Source!R41</f>
        <v>185.97</v>
      </c>
      <c r="L83" s="35"/>
      <c r="R83">
        <f>H83</f>
        <v>31.05</v>
      </c>
    </row>
    <row r="84" spans="1:26" ht="14.4" x14ac:dyDescent="0.3">
      <c r="A84" s="49"/>
      <c r="B84" s="50"/>
      <c r="C84" s="50" t="s">
        <v>685</v>
      </c>
      <c r="D84" s="31" t="s">
        <v>686</v>
      </c>
      <c r="E84" s="13">
        <f>Source!BZ41</f>
        <v>105</v>
      </c>
      <c r="F84" s="69" t="str">
        <f>CONCATENATE(" )", Source!DL41, Source!FT41, "=", Source!FX41)</f>
        <v xml:space="preserve"> )*0,9=94,5</v>
      </c>
      <c r="G84" s="70"/>
      <c r="H84" s="34">
        <f>SUM(S79:S86)</f>
        <v>4339.1899999999996</v>
      </c>
      <c r="I84" s="37"/>
      <c r="J84" s="29">
        <f>Source!AT41</f>
        <v>95</v>
      </c>
      <c r="K84" s="34">
        <f>SUM(T79:T86)</f>
        <v>26129.3</v>
      </c>
      <c r="L84" s="35"/>
    </row>
    <row r="85" spans="1:26" ht="14.4" x14ac:dyDescent="0.3">
      <c r="A85" s="49"/>
      <c r="B85" s="50"/>
      <c r="C85" s="50" t="s">
        <v>687</v>
      </c>
      <c r="D85" s="31" t="s">
        <v>686</v>
      </c>
      <c r="E85" s="13">
        <f>Source!CA41</f>
        <v>55</v>
      </c>
      <c r="F85" s="69" t="str">
        <f>CONCATENATE(" )", Source!DM41, Source!FU41, "=", Source!FY41)</f>
        <v xml:space="preserve"> )*0,85=46,75</v>
      </c>
      <c r="G85" s="70"/>
      <c r="H85" s="34">
        <f>SUM(U79:U86)</f>
        <v>2146.64</v>
      </c>
      <c r="I85" s="37"/>
      <c r="J85" s="29">
        <f>Source!AU41</f>
        <v>47</v>
      </c>
      <c r="K85" s="34">
        <f>SUM(V79:V86)</f>
        <v>12927.13</v>
      </c>
      <c r="L85" s="35"/>
    </row>
    <row r="86" spans="1:26" ht="14.4" x14ac:dyDescent="0.3">
      <c r="A86" s="51"/>
      <c r="B86" s="52"/>
      <c r="C86" s="52" t="s">
        <v>688</v>
      </c>
      <c r="D86" s="38" t="s">
        <v>689</v>
      </c>
      <c r="E86" s="39">
        <f>Source!AQ41</f>
        <v>308</v>
      </c>
      <c r="F86" s="40"/>
      <c r="G86" s="41" t="str">
        <f>Source!DI41</f>
        <v>)*0,8</v>
      </c>
      <c r="H86" s="42"/>
      <c r="I86" s="41"/>
      <c r="J86" s="41"/>
      <c r="K86" s="42"/>
      <c r="L86" s="43">
        <f>Source!U41</f>
        <v>479.56831999999997</v>
      </c>
    </row>
    <row r="87" spans="1:26" ht="13.8" x14ac:dyDescent="0.25">
      <c r="G87" s="71">
        <f>H81+H82+H84+H85</f>
        <v>11201.289999999999</v>
      </c>
      <c r="H87" s="71"/>
      <c r="J87" s="71">
        <f>K81+K82+K84+K85</f>
        <v>67302.06</v>
      </c>
      <c r="K87" s="71"/>
      <c r="L87" s="44">
        <f>Source!U41</f>
        <v>479.56831999999997</v>
      </c>
      <c r="O87" s="27">
        <f>G87</f>
        <v>11201.289999999999</v>
      </c>
      <c r="P87" s="27">
        <f>J87</f>
        <v>67302.06</v>
      </c>
      <c r="Q87" s="27">
        <f>L87</f>
        <v>479.56831999999997</v>
      </c>
      <c r="W87">
        <f>IF(Source!BI41&lt;=1,H81+H82+H84+H85, 0)</f>
        <v>11201.289999999999</v>
      </c>
      <c r="X87">
        <f>IF(Source!BI41=2,H81+H82+H84+H85, 0)</f>
        <v>0</v>
      </c>
      <c r="Y87">
        <f>IF(Source!BI41=3,H81+H82+H84+H85, 0)</f>
        <v>0</v>
      </c>
      <c r="Z87">
        <f>IF(Source!BI41=4,H81+H82+H84+H85, 0)</f>
        <v>0</v>
      </c>
    </row>
    <row r="88" spans="1:26" ht="41.4" x14ac:dyDescent="0.3">
      <c r="A88" s="49" t="str">
        <f>Source!E43</f>
        <v>8</v>
      </c>
      <c r="B88" s="50" t="str">
        <f>Source!F43</f>
        <v>10-01-047-01</v>
      </c>
      <c r="C88" s="50" t="str">
        <f>Source!G43</f>
        <v>Установка блоков из ПВХ в наружных и внутренних дверных проемах в каменных стенах площадью проема до 3 м2</v>
      </c>
      <c r="D88" s="31" t="str">
        <f>Source!H43</f>
        <v>100 м2</v>
      </c>
      <c r="E88" s="13">
        <f>Source!I43</f>
        <v>2.5999999999999999E-2</v>
      </c>
      <c r="F88" s="32">
        <f>Source!AL43+Source!AM43+Source!AO43</f>
        <v>15965.86</v>
      </c>
      <c r="G88" s="33"/>
      <c r="H88" s="34"/>
      <c r="I88" s="33" t="str">
        <f>Source!BO43</f>
        <v/>
      </c>
      <c r="J88" s="33"/>
      <c r="K88" s="34"/>
      <c r="L88" s="35"/>
      <c r="S88">
        <f>ROUND((Source!FX43/100)*((ROUND(Source!AF43*Source!I43, 2)+ROUND(Source!AE43*Source!I43, 2))), 2)</f>
        <v>58.47</v>
      </c>
      <c r="T88">
        <f>Source!X43</f>
        <v>349.56</v>
      </c>
      <c r="U88">
        <f>ROUND((Source!FY43/100)*((ROUND(Source!AF43*Source!I43, 2)+ROUND(Source!AE43*Source!I43, 2))), 2)</f>
        <v>29.48</v>
      </c>
      <c r="V88">
        <f>Source!Y43</f>
        <v>178.08</v>
      </c>
    </row>
    <row r="89" spans="1:26" x14ac:dyDescent="0.25">
      <c r="C89" s="26" t="str">
        <f>"Объем: "&amp;Source!I43&amp;"=2,6/"&amp;"100"</f>
        <v>Объем: 0,026=2,6/100</v>
      </c>
    </row>
    <row r="90" spans="1:26" ht="14.4" x14ac:dyDescent="0.3">
      <c r="A90" s="49"/>
      <c r="B90" s="50"/>
      <c r="C90" s="50" t="s">
        <v>683</v>
      </c>
      <c r="D90" s="31"/>
      <c r="E90" s="13"/>
      <c r="F90" s="32">
        <f>Source!AO43</f>
        <v>1780.86</v>
      </c>
      <c r="G90" s="33" t="str">
        <f>Source!DG43</f>
        <v>)*1,15</v>
      </c>
      <c r="H90" s="34">
        <f>ROUND(Source!AF43*Source!I43, 2)</f>
        <v>53.25</v>
      </c>
      <c r="I90" s="33"/>
      <c r="J90" s="33">
        <f>IF(Source!BA43&lt;&gt; 0, Source!BA43, 1)</f>
        <v>5.99</v>
      </c>
      <c r="K90" s="34">
        <f>Source!S43</f>
        <v>318.95</v>
      </c>
      <c r="L90" s="35"/>
      <c r="R90">
        <f>H90</f>
        <v>53.25</v>
      </c>
    </row>
    <row r="91" spans="1:26" ht="14.4" x14ac:dyDescent="0.3">
      <c r="A91" s="49"/>
      <c r="B91" s="50"/>
      <c r="C91" s="50" t="s">
        <v>257</v>
      </c>
      <c r="D91" s="31"/>
      <c r="E91" s="13"/>
      <c r="F91" s="32">
        <f>Source!AM43</f>
        <v>267.39999999999998</v>
      </c>
      <c r="G91" s="33" t="str">
        <f>Source!DE43</f>
        <v>)*1,25</v>
      </c>
      <c r="H91" s="34">
        <f>ROUND(Source!AD43*Source!I43, 2)</f>
        <v>8.69</v>
      </c>
      <c r="I91" s="33"/>
      <c r="J91" s="33">
        <f>IF(Source!BB43&lt;&gt; 0, Source!BB43, 1)</f>
        <v>5.99</v>
      </c>
      <c r="K91" s="34">
        <f>Source!Q43</f>
        <v>52.06</v>
      </c>
      <c r="L91" s="35"/>
    </row>
    <row r="92" spans="1:26" ht="14.4" x14ac:dyDescent="0.3">
      <c r="A92" s="49"/>
      <c r="B92" s="50"/>
      <c r="C92" s="50" t="s">
        <v>684</v>
      </c>
      <c r="D92" s="31"/>
      <c r="E92" s="13"/>
      <c r="F92" s="32">
        <f>Source!AN43</f>
        <v>55.59</v>
      </c>
      <c r="G92" s="33" t="str">
        <f>Source!DF43</f>
        <v>)*1,25</v>
      </c>
      <c r="H92" s="36">
        <f>ROUND(Source!AE43*Source!I43, 2)</f>
        <v>1.81</v>
      </c>
      <c r="I92" s="33"/>
      <c r="J92" s="33">
        <f>IF(Source!BS43&lt;&gt; 0, Source!BS43, 1)</f>
        <v>5.99</v>
      </c>
      <c r="K92" s="36">
        <f>Source!R43</f>
        <v>10.82</v>
      </c>
      <c r="L92" s="35"/>
      <c r="R92">
        <f>H92</f>
        <v>1.81</v>
      </c>
    </row>
    <row r="93" spans="1:26" ht="14.4" x14ac:dyDescent="0.3">
      <c r="A93" s="49"/>
      <c r="B93" s="50"/>
      <c r="C93" s="50" t="s">
        <v>690</v>
      </c>
      <c r="D93" s="31"/>
      <c r="E93" s="13"/>
      <c r="F93" s="32">
        <f>Source!AL43</f>
        <v>13917.6</v>
      </c>
      <c r="G93" s="33" t="str">
        <f>Source!DD43</f>
        <v/>
      </c>
      <c r="H93" s="34">
        <f>ROUND(Source!AC43*Source!I43, 2)</f>
        <v>361.86</v>
      </c>
      <c r="I93" s="33"/>
      <c r="J93" s="33">
        <f>IF(Source!BC43&lt;&gt; 0, Source!BC43, 1)</f>
        <v>5.99</v>
      </c>
      <c r="K93" s="34">
        <f>Source!P43</f>
        <v>2167.5300000000002</v>
      </c>
      <c r="L93" s="35"/>
    </row>
    <row r="94" spans="1:26" ht="14.4" x14ac:dyDescent="0.3">
      <c r="A94" s="49"/>
      <c r="B94" s="50"/>
      <c r="C94" s="50" t="s">
        <v>685</v>
      </c>
      <c r="D94" s="31" t="s">
        <v>686</v>
      </c>
      <c r="E94" s="13">
        <f>Source!BZ43</f>
        <v>118</v>
      </c>
      <c r="F94" s="69" t="str">
        <f>CONCATENATE(" )", Source!DL43, Source!FT43, "=", Source!FX43)</f>
        <v xml:space="preserve"> )*0,9=106,2</v>
      </c>
      <c r="G94" s="70"/>
      <c r="H94" s="34">
        <f>SUM(S88:S97)</f>
        <v>58.47</v>
      </c>
      <c r="I94" s="37"/>
      <c r="J94" s="29">
        <f>Source!AT43</f>
        <v>106</v>
      </c>
      <c r="K94" s="34">
        <f>SUM(T88:T97)</f>
        <v>349.56</v>
      </c>
      <c r="L94" s="35"/>
    </row>
    <row r="95" spans="1:26" ht="14.4" x14ac:dyDescent="0.3">
      <c r="A95" s="49"/>
      <c r="B95" s="50"/>
      <c r="C95" s="50" t="s">
        <v>687</v>
      </c>
      <c r="D95" s="31" t="s">
        <v>686</v>
      </c>
      <c r="E95" s="13">
        <f>Source!CA43</f>
        <v>63</v>
      </c>
      <c r="F95" s="69" t="str">
        <f>CONCATENATE(" )", Source!DM43, Source!FU43, "=", Source!FY43)</f>
        <v xml:space="preserve"> )*0,85=53,55</v>
      </c>
      <c r="G95" s="70"/>
      <c r="H95" s="34">
        <f>SUM(U88:U97)</f>
        <v>29.48</v>
      </c>
      <c r="I95" s="37"/>
      <c r="J95" s="29">
        <f>Source!AU43</f>
        <v>54</v>
      </c>
      <c r="K95" s="34">
        <f>SUM(V88:V97)</f>
        <v>178.08</v>
      </c>
      <c r="L95" s="35"/>
    </row>
    <row r="96" spans="1:26" ht="14.4" x14ac:dyDescent="0.3">
      <c r="A96" s="49"/>
      <c r="B96" s="50"/>
      <c r="C96" s="50" t="s">
        <v>688</v>
      </c>
      <c r="D96" s="31" t="s">
        <v>689</v>
      </c>
      <c r="E96" s="13">
        <f>Source!AQ43</f>
        <v>201</v>
      </c>
      <c r="F96" s="32"/>
      <c r="G96" s="33" t="str">
        <f>Source!DI43</f>
        <v>)*1,15</v>
      </c>
      <c r="H96" s="34"/>
      <c r="I96" s="33"/>
      <c r="J96" s="33"/>
      <c r="K96" s="34"/>
      <c r="L96" s="45">
        <f>Source!U43</f>
        <v>6.0098999999999991</v>
      </c>
    </row>
    <row r="97" spans="1:26" ht="55.2" x14ac:dyDescent="0.3">
      <c r="A97" s="51" t="str">
        <f>Source!E45</f>
        <v>8,1</v>
      </c>
      <c r="B97" s="52" t="str">
        <f>Source!F45</f>
        <v>11.3.01.01-0015</v>
      </c>
      <c r="C97" s="52" t="str">
        <f>Source!G45</f>
        <v>Блоки дверные входные пластиковые с простой коробкой, двупольная с офисной фурнитурой, без стеклопакета по типу сэндвич, площадь от 2,5-3 м2</v>
      </c>
      <c r="D97" s="38" t="str">
        <f>Source!H45</f>
        <v>м2</v>
      </c>
      <c r="E97" s="39">
        <f>Source!I45</f>
        <v>2.6</v>
      </c>
      <c r="F97" s="40">
        <f>Source!AL45+Source!AM45+Source!AO45</f>
        <v>1486.03</v>
      </c>
      <c r="G97" s="46" t="s">
        <v>6</v>
      </c>
      <c r="H97" s="42">
        <f>ROUND(Source!AC45*Source!I45, 2)+ROUND(Source!AD45*Source!I45, 2)+ROUND(Source!AF45*Source!I45, 2)</f>
        <v>3863.68</v>
      </c>
      <c r="I97" s="41"/>
      <c r="J97" s="41">
        <f>IF(Source!BC45&lt;&gt; 0, Source!BC45, 1)</f>
        <v>5.99</v>
      </c>
      <c r="K97" s="42">
        <f>Source!O45</f>
        <v>23143.43</v>
      </c>
      <c r="L97" s="47"/>
      <c r="S97">
        <f>ROUND((Source!FX45/100)*((ROUND(Source!AF45*Source!I45, 2)+ROUND(Source!AE45*Source!I45, 2))), 2)</f>
        <v>0</v>
      </c>
      <c r="T97">
        <f>Source!X45</f>
        <v>0</v>
      </c>
      <c r="U97">
        <f>ROUND((Source!FY45/100)*((ROUND(Source!AF45*Source!I45, 2)+ROUND(Source!AE45*Source!I45, 2))), 2)</f>
        <v>0</v>
      </c>
      <c r="V97">
        <f>Source!Y45</f>
        <v>0</v>
      </c>
      <c r="W97">
        <f>IF(Source!BI45&lt;=1,H97, 0)</f>
        <v>3863.68</v>
      </c>
      <c r="X97">
        <f>IF(Source!BI45=2,H97, 0)</f>
        <v>0</v>
      </c>
      <c r="Y97">
        <f>IF(Source!BI45=3,H97, 0)</f>
        <v>0</v>
      </c>
      <c r="Z97">
        <f>IF(Source!BI45=4,H97, 0)</f>
        <v>0</v>
      </c>
    </row>
    <row r="98" spans="1:26" ht="13.8" x14ac:dyDescent="0.25">
      <c r="G98" s="71">
        <f>H90+H91+H93+H94+H95+SUM(H97:H97)</f>
        <v>4375.43</v>
      </c>
      <c r="H98" s="71"/>
      <c r="J98" s="71">
        <f>K90+K91+K93+K94+K95+SUM(K97:K97)</f>
        <v>26209.61</v>
      </c>
      <c r="K98" s="71"/>
      <c r="L98" s="44">
        <f>Source!U43</f>
        <v>6.0098999999999991</v>
      </c>
      <c r="O98" s="27">
        <f>G98</f>
        <v>4375.43</v>
      </c>
      <c r="P98" s="27">
        <f>J98</f>
        <v>26209.61</v>
      </c>
      <c r="Q98" s="27">
        <f>L98</f>
        <v>6.0098999999999991</v>
      </c>
      <c r="W98">
        <f>IF(Source!BI43&lt;=1,H90+H91+H93+H94+H95, 0)</f>
        <v>511.75</v>
      </c>
      <c r="X98">
        <f>IF(Source!BI43=2,H90+H91+H93+H94+H95, 0)</f>
        <v>0</v>
      </c>
      <c r="Y98">
        <f>IF(Source!BI43=3,H90+H91+H93+H94+H95, 0)</f>
        <v>0</v>
      </c>
      <c r="Z98">
        <f>IF(Source!BI43=4,H90+H91+H93+H94+H95, 0)</f>
        <v>0</v>
      </c>
    </row>
    <row r="99" spans="1:26" ht="41.4" x14ac:dyDescent="0.3">
      <c r="A99" s="49" t="str">
        <f>Source!E47</f>
        <v>9</v>
      </c>
      <c r="B99" s="50" t="str">
        <f>Source!F47</f>
        <v>10-01-039-01</v>
      </c>
      <c r="C99" s="50" t="str">
        <f>Source!G47</f>
        <v>Установка блоков в наружных и внутренних дверных проемах в каменных стенах, площадь проема до 3 м2</v>
      </c>
      <c r="D99" s="31" t="str">
        <f>Source!H47</f>
        <v>100 м2</v>
      </c>
      <c r="E99" s="13">
        <f>Source!I47</f>
        <v>7.22E-2</v>
      </c>
      <c r="F99" s="32">
        <f>Source!AL47+Source!AM47+Source!AO47</f>
        <v>3493.69</v>
      </c>
      <c r="G99" s="33"/>
      <c r="H99" s="34"/>
      <c r="I99" s="33" t="str">
        <f>Source!BO47</f>
        <v/>
      </c>
      <c r="J99" s="33"/>
      <c r="K99" s="34"/>
      <c r="L99" s="35"/>
      <c r="S99">
        <f>ROUND((Source!FX47/100)*((ROUND(Source!AF47*Source!I47, 2)+ROUND(Source!AE47*Source!I47, 2))), 2)</f>
        <v>87.22</v>
      </c>
      <c r="T99">
        <f>Source!X47</f>
        <v>521.49</v>
      </c>
      <c r="U99">
        <f>ROUND((Source!FY47/100)*((ROUND(Source!AF47*Source!I47, 2)+ROUND(Source!AE47*Source!I47, 2))), 2)</f>
        <v>43.98</v>
      </c>
      <c r="V99">
        <f>Source!Y47</f>
        <v>265.66000000000003</v>
      </c>
    </row>
    <row r="100" spans="1:26" x14ac:dyDescent="0.25">
      <c r="C100" s="26" t="str">
        <f>"Объем: "&amp;Source!I47&amp;"=7,22/"&amp;"100"</f>
        <v>Объем: 0,0722=7,22/100</v>
      </c>
    </row>
    <row r="101" spans="1:26" ht="14.4" x14ac:dyDescent="0.3">
      <c r="A101" s="49"/>
      <c r="B101" s="50"/>
      <c r="C101" s="50" t="s">
        <v>683</v>
      </c>
      <c r="D101" s="31"/>
      <c r="E101" s="13"/>
      <c r="F101" s="32">
        <f>Source!AO47</f>
        <v>821.89</v>
      </c>
      <c r="G101" s="33" t="str">
        <f>Source!DG47</f>
        <v>)*1,15</v>
      </c>
      <c r="H101" s="34">
        <f>ROUND(Source!AF47*Source!I47, 2)</f>
        <v>68.239999999999995</v>
      </c>
      <c r="I101" s="33"/>
      <c r="J101" s="33">
        <f>IF(Source!BA47&lt;&gt; 0, Source!BA47, 1)</f>
        <v>5.99</v>
      </c>
      <c r="K101" s="34">
        <f>Source!S47</f>
        <v>408.77</v>
      </c>
      <c r="L101" s="35"/>
      <c r="R101">
        <f>H101</f>
        <v>68.239999999999995</v>
      </c>
    </row>
    <row r="102" spans="1:26" ht="14.4" x14ac:dyDescent="0.3">
      <c r="A102" s="49"/>
      <c r="B102" s="50"/>
      <c r="C102" s="50" t="s">
        <v>257</v>
      </c>
      <c r="D102" s="31"/>
      <c r="E102" s="13"/>
      <c r="F102" s="32">
        <f>Source!AM47</f>
        <v>967.98</v>
      </c>
      <c r="G102" s="33" t="str">
        <f>Source!DE47</f>
        <v>)*1,25</v>
      </c>
      <c r="H102" s="34">
        <f>ROUND(Source!AD47*Source!I47, 2)</f>
        <v>87.36</v>
      </c>
      <c r="I102" s="33"/>
      <c r="J102" s="33">
        <f>IF(Source!BB47&lt;&gt; 0, Source!BB47, 1)</f>
        <v>5.99</v>
      </c>
      <c r="K102" s="34">
        <f>Source!Q47</f>
        <v>523.29</v>
      </c>
      <c r="L102" s="35"/>
    </row>
    <row r="103" spans="1:26" ht="14.4" x14ac:dyDescent="0.3">
      <c r="A103" s="49"/>
      <c r="B103" s="50"/>
      <c r="C103" s="50" t="s">
        <v>684</v>
      </c>
      <c r="D103" s="31"/>
      <c r="E103" s="13"/>
      <c r="F103" s="32">
        <f>Source!AN47</f>
        <v>153.9</v>
      </c>
      <c r="G103" s="33" t="str">
        <f>Source!DF47</f>
        <v>)*1,25</v>
      </c>
      <c r="H103" s="36">
        <f>ROUND(Source!AE47*Source!I47, 2)</f>
        <v>13.89</v>
      </c>
      <c r="I103" s="33"/>
      <c r="J103" s="33">
        <f>IF(Source!BS47&lt;&gt; 0, Source!BS47, 1)</f>
        <v>5.99</v>
      </c>
      <c r="K103" s="36">
        <f>Source!R47</f>
        <v>83.2</v>
      </c>
      <c r="L103" s="35"/>
      <c r="R103">
        <f>H103</f>
        <v>13.89</v>
      </c>
    </row>
    <row r="104" spans="1:26" ht="14.4" x14ac:dyDescent="0.3">
      <c r="A104" s="49"/>
      <c r="B104" s="50"/>
      <c r="C104" s="50" t="s">
        <v>690</v>
      </c>
      <c r="D104" s="31"/>
      <c r="E104" s="13"/>
      <c r="F104" s="32">
        <f>Source!AL47</f>
        <v>1703.82</v>
      </c>
      <c r="G104" s="33" t="str">
        <f>Source!DD47</f>
        <v/>
      </c>
      <c r="H104" s="34">
        <f>ROUND(Source!AC47*Source!I47, 2)</f>
        <v>123.02</v>
      </c>
      <c r="I104" s="33"/>
      <c r="J104" s="33">
        <f>IF(Source!BC47&lt;&gt; 0, Source!BC47, 1)</f>
        <v>5.99</v>
      </c>
      <c r="K104" s="34">
        <f>Source!P47</f>
        <v>736.86</v>
      </c>
      <c r="L104" s="35"/>
    </row>
    <row r="105" spans="1:26" ht="14.4" x14ac:dyDescent="0.3">
      <c r="A105" s="49"/>
      <c r="B105" s="50"/>
      <c r="C105" s="50" t="s">
        <v>685</v>
      </c>
      <c r="D105" s="31" t="s">
        <v>686</v>
      </c>
      <c r="E105" s="13">
        <f>Source!BZ47</f>
        <v>118</v>
      </c>
      <c r="F105" s="69" t="str">
        <f>CONCATENATE(" )", Source!DL47, Source!FT47, "=", Source!FX47)</f>
        <v xml:space="preserve"> )*0,9=106,2</v>
      </c>
      <c r="G105" s="70"/>
      <c r="H105" s="34">
        <f>SUM(S99:S110)</f>
        <v>87.22</v>
      </c>
      <c r="I105" s="37"/>
      <c r="J105" s="29">
        <f>Source!AT47</f>
        <v>106</v>
      </c>
      <c r="K105" s="34">
        <f>SUM(T99:T110)</f>
        <v>521.49</v>
      </c>
      <c r="L105" s="35"/>
    </row>
    <row r="106" spans="1:26" ht="14.4" x14ac:dyDescent="0.3">
      <c r="A106" s="49"/>
      <c r="B106" s="50"/>
      <c r="C106" s="50" t="s">
        <v>687</v>
      </c>
      <c r="D106" s="31" t="s">
        <v>686</v>
      </c>
      <c r="E106" s="13">
        <f>Source!CA47</f>
        <v>63</v>
      </c>
      <c r="F106" s="69" t="str">
        <f>CONCATENATE(" )", Source!DM47, Source!FU47, "=", Source!FY47)</f>
        <v xml:space="preserve"> )*0,85=53,55</v>
      </c>
      <c r="G106" s="70"/>
      <c r="H106" s="34">
        <f>SUM(U99:U110)</f>
        <v>43.98</v>
      </c>
      <c r="I106" s="37"/>
      <c r="J106" s="29">
        <f>Source!AU47</f>
        <v>54</v>
      </c>
      <c r="K106" s="34">
        <f>SUM(V99:V110)</f>
        <v>265.66000000000003</v>
      </c>
      <c r="L106" s="35"/>
    </row>
    <row r="107" spans="1:26" ht="14.4" x14ac:dyDescent="0.3">
      <c r="A107" s="49"/>
      <c r="B107" s="50"/>
      <c r="C107" s="50" t="s">
        <v>688</v>
      </c>
      <c r="D107" s="31" t="s">
        <v>689</v>
      </c>
      <c r="E107" s="13">
        <f>Source!AQ47</f>
        <v>89.53</v>
      </c>
      <c r="F107" s="32"/>
      <c r="G107" s="33" t="str">
        <f>Source!DI47</f>
        <v>)*1,15</v>
      </c>
      <c r="H107" s="34"/>
      <c r="I107" s="33"/>
      <c r="J107" s="33"/>
      <c r="K107" s="34"/>
      <c r="L107" s="45">
        <f>Source!U47</f>
        <v>7.433675899999999</v>
      </c>
    </row>
    <row r="108" spans="1:26" ht="27.6" x14ac:dyDescent="0.3">
      <c r="A108" s="49" t="str">
        <f>Source!E49</f>
        <v>9,1</v>
      </c>
      <c r="B108" s="50" t="str">
        <f>Source!F49</f>
        <v>01.7.04.07-0003</v>
      </c>
      <c r="C108" s="50" t="str">
        <f>Source!G49</f>
        <v>Скобяные изделия для блоков входных дверей в помещение однопольных</v>
      </c>
      <c r="D108" s="31" t="str">
        <f>Source!H49</f>
        <v>компл.</v>
      </c>
      <c r="E108" s="13">
        <f>Source!I49</f>
        <v>4</v>
      </c>
      <c r="F108" s="32">
        <f>Source!AL49+Source!AM49+Source!AO49</f>
        <v>94.68</v>
      </c>
      <c r="G108" s="48" t="s">
        <v>6</v>
      </c>
      <c r="H108" s="34">
        <f>ROUND(Source!AC49*Source!I49, 2)+ROUND(Source!AD49*Source!I49, 2)+ROUND(Source!AF49*Source!I49, 2)</f>
        <v>378.72</v>
      </c>
      <c r="I108" s="33"/>
      <c r="J108" s="33">
        <f>IF(Source!BC49&lt;&gt; 0, Source!BC49, 1)</f>
        <v>5.99</v>
      </c>
      <c r="K108" s="34">
        <f>Source!O49</f>
        <v>2268.5300000000002</v>
      </c>
      <c r="L108" s="35"/>
      <c r="S108">
        <f>ROUND((Source!FX49/100)*((ROUND(Source!AF49*Source!I49, 2)+ROUND(Source!AE49*Source!I49, 2))), 2)</f>
        <v>0</v>
      </c>
      <c r="T108">
        <f>Source!X49</f>
        <v>0</v>
      </c>
      <c r="U108">
        <f>ROUND((Source!FY49/100)*((ROUND(Source!AF49*Source!I49, 2)+ROUND(Source!AE49*Source!I49, 2))), 2)</f>
        <v>0</v>
      </c>
      <c r="V108">
        <f>Source!Y49</f>
        <v>0</v>
      </c>
      <c r="W108">
        <f>IF(Source!BI49&lt;=1,H108, 0)</f>
        <v>378.72</v>
      </c>
      <c r="X108">
        <f>IF(Source!BI49=2,H108, 0)</f>
        <v>0</v>
      </c>
      <c r="Y108">
        <f>IF(Source!BI49=3,H108, 0)</f>
        <v>0</v>
      </c>
      <c r="Z108">
        <f>IF(Source!BI49=4,H108, 0)</f>
        <v>0</v>
      </c>
    </row>
    <row r="109" spans="1:26" ht="27.6" x14ac:dyDescent="0.3">
      <c r="A109" s="49" t="str">
        <f>Source!E51</f>
        <v>9,2</v>
      </c>
      <c r="B109" s="50" t="str">
        <f>Source!F51</f>
        <v>11.2.02.01-0072</v>
      </c>
      <c r="C109" s="50" t="str">
        <f>Source!G51</f>
        <v>Блоки дверные однопольные с полотном глухим ДГ- 08, размер 2000х870 мм</v>
      </c>
      <c r="D109" s="31" t="str">
        <f>Source!H51</f>
        <v>м2</v>
      </c>
      <c r="E109" s="13">
        <f>Source!I51</f>
        <v>5.22</v>
      </c>
      <c r="F109" s="32">
        <f>Source!AL51+Source!AM51+Source!AO51</f>
        <v>214.7</v>
      </c>
      <c r="G109" s="48" t="s">
        <v>6</v>
      </c>
      <c r="H109" s="34">
        <f>ROUND(Source!AC51*Source!I51, 2)+ROUND(Source!AD51*Source!I51, 2)+ROUND(Source!AF51*Source!I51, 2)</f>
        <v>1120.73</v>
      </c>
      <c r="I109" s="33"/>
      <c r="J109" s="33">
        <f>IF(Source!BC51&lt;&gt; 0, Source!BC51, 1)</f>
        <v>5.99</v>
      </c>
      <c r="K109" s="34">
        <f>Source!O51</f>
        <v>6713.2</v>
      </c>
      <c r="L109" s="35"/>
      <c r="S109">
        <f>ROUND((Source!FX51/100)*((ROUND(Source!AF51*Source!I51, 2)+ROUND(Source!AE51*Source!I51, 2))), 2)</f>
        <v>0</v>
      </c>
      <c r="T109">
        <f>Source!X51</f>
        <v>0</v>
      </c>
      <c r="U109">
        <f>ROUND((Source!FY51/100)*((ROUND(Source!AF51*Source!I51, 2)+ROUND(Source!AE51*Source!I51, 2))), 2)</f>
        <v>0</v>
      </c>
      <c r="V109">
        <f>Source!Y51</f>
        <v>0</v>
      </c>
      <c r="W109">
        <f>IF(Source!BI51&lt;=1,H109, 0)</f>
        <v>1120.73</v>
      </c>
      <c r="X109">
        <f>IF(Source!BI51=2,H109, 0)</f>
        <v>0</v>
      </c>
      <c r="Y109">
        <f>IF(Source!BI51=3,H109, 0)</f>
        <v>0</v>
      </c>
      <c r="Z109">
        <f>IF(Source!BI51=4,H109, 0)</f>
        <v>0</v>
      </c>
    </row>
    <row r="110" spans="1:26" ht="27.6" x14ac:dyDescent="0.3">
      <c r="A110" s="51" t="str">
        <f>Source!E53</f>
        <v>9,3</v>
      </c>
      <c r="B110" s="52" t="str">
        <f>Source!F53</f>
        <v>11.2.02.01-0073</v>
      </c>
      <c r="C110" s="52" t="str">
        <f>Source!G53</f>
        <v>Блоки дверные однопольные с полотном глухим ДГ -10, размер 2000х1000 мм</v>
      </c>
      <c r="D110" s="38" t="str">
        <f>Source!H53</f>
        <v>м2</v>
      </c>
      <c r="E110" s="39">
        <f>Source!I53</f>
        <v>2</v>
      </c>
      <c r="F110" s="40">
        <f>Source!AL53+Source!AM53+Source!AO53</f>
        <v>209.05</v>
      </c>
      <c r="G110" s="46" t="s">
        <v>6</v>
      </c>
      <c r="H110" s="42">
        <f>ROUND(Source!AC53*Source!I53, 2)+ROUND(Source!AD53*Source!I53, 2)+ROUND(Source!AF53*Source!I53, 2)</f>
        <v>418.1</v>
      </c>
      <c r="I110" s="41"/>
      <c r="J110" s="41">
        <f>IF(Source!BC53&lt;&gt; 0, Source!BC53, 1)</f>
        <v>5.99</v>
      </c>
      <c r="K110" s="42">
        <f>Source!O53</f>
        <v>2504.42</v>
      </c>
      <c r="L110" s="47"/>
      <c r="S110">
        <f>ROUND((Source!FX53/100)*((ROUND(Source!AF53*Source!I53, 2)+ROUND(Source!AE53*Source!I53, 2))), 2)</f>
        <v>0</v>
      </c>
      <c r="T110">
        <f>Source!X53</f>
        <v>0</v>
      </c>
      <c r="U110">
        <f>ROUND((Source!FY53/100)*((ROUND(Source!AF53*Source!I53, 2)+ROUND(Source!AE53*Source!I53, 2))), 2)</f>
        <v>0</v>
      </c>
      <c r="V110">
        <f>Source!Y53</f>
        <v>0</v>
      </c>
      <c r="W110">
        <f>IF(Source!BI53&lt;=1,H110, 0)</f>
        <v>418.1</v>
      </c>
      <c r="X110">
        <f>IF(Source!BI53=2,H110, 0)</f>
        <v>0</v>
      </c>
      <c r="Y110">
        <f>IF(Source!BI53=3,H110, 0)</f>
        <v>0</v>
      </c>
      <c r="Z110">
        <f>IF(Source!BI53=4,H110, 0)</f>
        <v>0</v>
      </c>
    </row>
    <row r="111" spans="1:26" ht="13.8" x14ac:dyDescent="0.25">
      <c r="G111" s="71">
        <f>H101+H102+H104+H105+H106+SUM(H108:H110)</f>
        <v>2327.3700000000003</v>
      </c>
      <c r="H111" s="71"/>
      <c r="J111" s="71">
        <f>K101+K102+K104+K105+K106+SUM(K108:K110)</f>
        <v>13942.22</v>
      </c>
      <c r="K111" s="71"/>
      <c r="L111" s="44">
        <f>Source!U47</f>
        <v>7.433675899999999</v>
      </c>
      <c r="O111" s="27">
        <f>G111</f>
        <v>2327.3700000000003</v>
      </c>
      <c r="P111" s="27">
        <f>J111</f>
        <v>13942.22</v>
      </c>
      <c r="Q111" s="27">
        <f>L111</f>
        <v>7.433675899999999</v>
      </c>
      <c r="W111">
        <f>IF(Source!BI47&lt;=1,H101+H102+H104+H105+H106, 0)</f>
        <v>409.82000000000005</v>
      </c>
      <c r="X111">
        <f>IF(Source!BI47=2,H101+H102+H104+H105+H106, 0)</f>
        <v>0</v>
      </c>
      <c r="Y111">
        <f>IF(Source!BI47=3,H101+H102+H104+H105+H106, 0)</f>
        <v>0</v>
      </c>
      <c r="Z111">
        <f>IF(Source!BI47=4,H101+H102+H104+H105+H106, 0)</f>
        <v>0</v>
      </c>
    </row>
    <row r="112" spans="1:26" ht="69" x14ac:dyDescent="0.3">
      <c r="A112" s="49" t="str">
        <f>Source!E55</f>
        <v>10</v>
      </c>
      <c r="B112" s="50" t="str">
        <f>Source!F55</f>
        <v>10-01-034-05</v>
      </c>
      <c r="C112" s="50" t="str">
        <f>Source!G55</f>
        <v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v>
      </c>
      <c r="D112" s="31" t="str">
        <f>Source!H55</f>
        <v>100 м2</v>
      </c>
      <c r="E112" s="13">
        <f>Source!I55</f>
        <v>0.25919999999999999</v>
      </c>
      <c r="F112" s="32">
        <f>Source!AL55+Source!AM55+Source!AO55</f>
        <v>13073.080000000002</v>
      </c>
      <c r="G112" s="33"/>
      <c r="H112" s="34"/>
      <c r="I112" s="33" t="str">
        <f>Source!BO55</f>
        <v/>
      </c>
      <c r="J112" s="33"/>
      <c r="K112" s="34"/>
      <c r="L112" s="35"/>
      <c r="S112">
        <f>ROUND((Source!FX55/100)*((ROUND(Source!AF55*Source!I55, 2)+ROUND(Source!AE55*Source!I55, 2))), 2)</f>
        <v>541.33000000000004</v>
      </c>
      <c r="T112">
        <f>Source!X55</f>
        <v>3236.45</v>
      </c>
      <c r="U112">
        <f>ROUND((Source!FY55/100)*((ROUND(Source!AF55*Source!I55, 2)+ROUND(Source!AE55*Source!I55, 2))), 2)</f>
        <v>272.95999999999998</v>
      </c>
      <c r="V112">
        <f>Source!Y55</f>
        <v>1648.76</v>
      </c>
    </row>
    <row r="113" spans="1:26" x14ac:dyDescent="0.25">
      <c r="C113" s="26" t="str">
        <f>"Объем: "&amp;Source!I55&amp;"=25,92/"&amp;"100"</f>
        <v>Объем: 0,2592=25,92/100</v>
      </c>
    </row>
    <row r="114" spans="1:26" ht="14.4" x14ac:dyDescent="0.3">
      <c r="A114" s="49"/>
      <c r="B114" s="50"/>
      <c r="C114" s="50" t="s">
        <v>683</v>
      </c>
      <c r="D114" s="31"/>
      <c r="E114" s="13"/>
      <c r="F114" s="32">
        <f>Source!AO55</f>
        <v>1639.19</v>
      </c>
      <c r="G114" s="33" t="str">
        <f>Source!DG55</f>
        <v>)*1,15</v>
      </c>
      <c r="H114" s="34">
        <f>ROUND(Source!AF55*Source!I55, 2)</f>
        <v>488.61</v>
      </c>
      <c r="I114" s="33"/>
      <c r="J114" s="33">
        <f>IF(Source!BA55&lt;&gt; 0, Source!BA55, 1)</f>
        <v>5.99</v>
      </c>
      <c r="K114" s="34">
        <f>Source!S55</f>
        <v>2926.77</v>
      </c>
      <c r="L114" s="35"/>
      <c r="R114">
        <f>H114</f>
        <v>488.61</v>
      </c>
    </row>
    <row r="115" spans="1:26" ht="14.4" x14ac:dyDescent="0.3">
      <c r="A115" s="49"/>
      <c r="B115" s="50"/>
      <c r="C115" s="50" t="s">
        <v>257</v>
      </c>
      <c r="D115" s="31"/>
      <c r="E115" s="13"/>
      <c r="F115" s="32">
        <f>Source!AM55</f>
        <v>289.60000000000002</v>
      </c>
      <c r="G115" s="33" t="str">
        <f>Source!DE55</f>
        <v>)*1,25</v>
      </c>
      <c r="H115" s="34">
        <f>ROUND(Source!AD55*Source!I55, 2)</f>
        <v>93.83</v>
      </c>
      <c r="I115" s="33"/>
      <c r="J115" s="33">
        <f>IF(Source!BB55&lt;&gt; 0, Source!BB55, 1)</f>
        <v>5.99</v>
      </c>
      <c r="K115" s="34">
        <f>Source!Q55</f>
        <v>562.04</v>
      </c>
      <c r="L115" s="35"/>
    </row>
    <row r="116" spans="1:26" ht="14.4" x14ac:dyDescent="0.3">
      <c r="A116" s="49"/>
      <c r="B116" s="50"/>
      <c r="C116" s="50" t="s">
        <v>684</v>
      </c>
      <c r="D116" s="31"/>
      <c r="E116" s="13"/>
      <c r="F116" s="32">
        <f>Source!AN55</f>
        <v>65.17</v>
      </c>
      <c r="G116" s="33" t="str">
        <f>Source!DF55</f>
        <v>)*1,25</v>
      </c>
      <c r="H116" s="36">
        <f>ROUND(Source!AE55*Source!I55, 2)</f>
        <v>21.12</v>
      </c>
      <c r="I116" s="33"/>
      <c r="J116" s="33">
        <f>IF(Source!BS55&lt;&gt; 0, Source!BS55, 1)</f>
        <v>5.99</v>
      </c>
      <c r="K116" s="36">
        <f>Source!R55</f>
        <v>126.48</v>
      </c>
      <c r="L116" s="35"/>
      <c r="R116">
        <f>H116</f>
        <v>21.12</v>
      </c>
    </row>
    <row r="117" spans="1:26" ht="14.4" x14ac:dyDescent="0.3">
      <c r="A117" s="49"/>
      <c r="B117" s="50"/>
      <c r="C117" s="50" t="s">
        <v>690</v>
      </c>
      <c r="D117" s="31"/>
      <c r="E117" s="13"/>
      <c r="F117" s="32">
        <f>Source!AL55</f>
        <v>11144.29</v>
      </c>
      <c r="G117" s="33" t="str">
        <f>Source!DD55</f>
        <v/>
      </c>
      <c r="H117" s="34">
        <f>ROUND(Source!AC55*Source!I55, 2)</f>
        <v>2888.6</v>
      </c>
      <c r="I117" s="33"/>
      <c r="J117" s="33">
        <f>IF(Source!BC55&lt;&gt; 0, Source!BC55, 1)</f>
        <v>5.99</v>
      </c>
      <c r="K117" s="34">
        <f>Source!P55</f>
        <v>17302.71</v>
      </c>
      <c r="L117" s="35"/>
    </row>
    <row r="118" spans="1:26" ht="14.4" x14ac:dyDescent="0.3">
      <c r="A118" s="49"/>
      <c r="B118" s="50"/>
      <c r="C118" s="50" t="s">
        <v>685</v>
      </c>
      <c r="D118" s="31" t="s">
        <v>686</v>
      </c>
      <c r="E118" s="13">
        <f>Source!BZ55</f>
        <v>118</v>
      </c>
      <c r="F118" s="69" t="str">
        <f>CONCATENATE(" )", Source!DL55, Source!FT55, "=", Source!FX55)</f>
        <v xml:space="preserve"> )*0,9=106,2</v>
      </c>
      <c r="G118" s="70"/>
      <c r="H118" s="34">
        <f>SUM(S112:S122)</f>
        <v>541.33000000000004</v>
      </c>
      <c r="I118" s="37"/>
      <c r="J118" s="29">
        <f>Source!AT55</f>
        <v>106</v>
      </c>
      <c r="K118" s="34">
        <f>SUM(T112:T122)</f>
        <v>3236.45</v>
      </c>
      <c r="L118" s="35"/>
    </row>
    <row r="119" spans="1:26" ht="14.4" x14ac:dyDescent="0.3">
      <c r="A119" s="49"/>
      <c r="B119" s="50"/>
      <c r="C119" s="50" t="s">
        <v>687</v>
      </c>
      <c r="D119" s="31" t="s">
        <v>686</v>
      </c>
      <c r="E119" s="13">
        <f>Source!CA55</f>
        <v>63</v>
      </c>
      <c r="F119" s="69" t="str">
        <f>CONCATENATE(" )", Source!DM55, Source!FU55, "=", Source!FY55)</f>
        <v xml:space="preserve"> )*0,85=53,55</v>
      </c>
      <c r="G119" s="70"/>
      <c r="H119" s="34">
        <f>SUM(U112:U122)</f>
        <v>272.95999999999998</v>
      </c>
      <c r="I119" s="37"/>
      <c r="J119" s="29">
        <f>Source!AU55</f>
        <v>54</v>
      </c>
      <c r="K119" s="34">
        <f>SUM(V112:V122)</f>
        <v>1648.76</v>
      </c>
      <c r="L119" s="35"/>
    </row>
    <row r="120" spans="1:26" ht="14.4" x14ac:dyDescent="0.3">
      <c r="A120" s="49"/>
      <c r="B120" s="50"/>
      <c r="C120" s="50" t="s">
        <v>688</v>
      </c>
      <c r="D120" s="31" t="s">
        <v>689</v>
      </c>
      <c r="E120" s="13">
        <f>Source!AQ55</f>
        <v>187.55</v>
      </c>
      <c r="F120" s="32"/>
      <c r="G120" s="33" t="str">
        <f>Source!DI55</f>
        <v>)*1,15</v>
      </c>
      <c r="H120" s="34"/>
      <c r="I120" s="33"/>
      <c r="J120" s="33"/>
      <c r="K120" s="34"/>
      <c r="L120" s="45">
        <f>Source!U55</f>
        <v>55.904903999999995</v>
      </c>
    </row>
    <row r="121" spans="1:26" ht="69" x14ac:dyDescent="0.3">
      <c r="A121" s="49" t="str">
        <f>Source!E57</f>
        <v>10,1</v>
      </c>
      <c r="B121" s="50" t="str">
        <f>Source!F57</f>
        <v>11.3.02.03-0005</v>
      </c>
      <c r="C121" s="50" t="str">
        <f>Source!G57</f>
        <v>Блоки оконные из поливинилхлоридных профилей размером 1250х1150 мм двустворчатые с одной створкой глухого остекления и одной повортно-откидной створкой</v>
      </c>
      <c r="D121" s="31" t="str">
        <f>Source!H57</f>
        <v>м2</v>
      </c>
      <c r="E121" s="13">
        <f>Source!I57</f>
        <v>7.2</v>
      </c>
      <c r="F121" s="32">
        <f>Source!AL57+Source!AM57+Source!AO57</f>
        <v>935.36</v>
      </c>
      <c r="G121" s="48" t="s">
        <v>6</v>
      </c>
      <c r="H121" s="34">
        <f>ROUND(Source!AC57*Source!I57, 2)+ROUND(Source!AD57*Source!I57, 2)+ROUND(Source!AF57*Source!I57, 2)</f>
        <v>6734.59</v>
      </c>
      <c r="I121" s="33"/>
      <c r="J121" s="33">
        <f>IF(Source!BC57&lt;&gt; 0, Source!BC57, 1)</f>
        <v>5.99</v>
      </c>
      <c r="K121" s="34">
        <f>Source!O57</f>
        <v>40340.21</v>
      </c>
      <c r="L121" s="35"/>
      <c r="S121">
        <f>ROUND((Source!FX57/100)*((ROUND(Source!AF57*Source!I57, 2)+ROUND(Source!AE57*Source!I57, 2))), 2)</f>
        <v>0</v>
      </c>
      <c r="T121">
        <f>Source!X57</f>
        <v>0</v>
      </c>
      <c r="U121">
        <f>ROUND((Source!FY57/100)*((ROUND(Source!AF57*Source!I57, 2)+ROUND(Source!AE57*Source!I57, 2))), 2)</f>
        <v>0</v>
      </c>
      <c r="V121">
        <f>Source!Y57</f>
        <v>0</v>
      </c>
      <c r="W121">
        <f>IF(Source!BI57&lt;=1,H121, 0)</f>
        <v>6734.59</v>
      </c>
      <c r="X121">
        <f>IF(Source!BI57=2,H121, 0)</f>
        <v>0</v>
      </c>
      <c r="Y121">
        <f>IF(Source!BI57=3,H121, 0)</f>
        <v>0</v>
      </c>
      <c r="Z121">
        <f>IF(Source!BI57=4,H121, 0)</f>
        <v>0</v>
      </c>
    </row>
    <row r="122" spans="1:26" ht="55.2" x14ac:dyDescent="0.3">
      <c r="A122" s="51" t="str">
        <f>Source!E59</f>
        <v>10,2</v>
      </c>
      <c r="B122" s="52" t="str">
        <f>Source!F59</f>
        <v>11.3.02.03-0004</v>
      </c>
      <c r="C122" s="52" t="str">
        <f>Source!G59</f>
        <v>Блоки оконные из поливинилхлоридных профилей размером 1250х1150 мм двустворчатые с двумя глухими створками остекления</v>
      </c>
      <c r="D122" s="38" t="str">
        <f>Source!H59</f>
        <v>м2</v>
      </c>
      <c r="E122" s="39">
        <f>Source!I59</f>
        <v>18.72</v>
      </c>
      <c r="F122" s="40">
        <f>Source!AL59+Source!AM59+Source!AO59</f>
        <v>829.25</v>
      </c>
      <c r="G122" s="46" t="s">
        <v>6</v>
      </c>
      <c r="H122" s="42">
        <f>ROUND(Source!AC59*Source!I59, 2)+ROUND(Source!AD59*Source!I59, 2)+ROUND(Source!AF59*Source!I59, 2)</f>
        <v>15523.56</v>
      </c>
      <c r="I122" s="41"/>
      <c r="J122" s="41">
        <f>IF(Source!BC59&lt;&gt; 0, Source!BC59, 1)</f>
        <v>5.99</v>
      </c>
      <c r="K122" s="42">
        <f>Source!O59</f>
        <v>92986.12</v>
      </c>
      <c r="L122" s="47"/>
      <c r="S122">
        <f>ROUND((Source!FX59/100)*((ROUND(Source!AF59*Source!I59, 2)+ROUND(Source!AE59*Source!I59, 2))), 2)</f>
        <v>0</v>
      </c>
      <c r="T122">
        <f>Source!X59</f>
        <v>0</v>
      </c>
      <c r="U122">
        <f>ROUND((Source!FY59/100)*((ROUND(Source!AF59*Source!I59, 2)+ROUND(Source!AE59*Source!I59, 2))), 2)</f>
        <v>0</v>
      </c>
      <c r="V122">
        <f>Source!Y59</f>
        <v>0</v>
      </c>
      <c r="W122">
        <f>IF(Source!BI59&lt;=1,H122, 0)</f>
        <v>15523.56</v>
      </c>
      <c r="X122">
        <f>IF(Source!BI59=2,H122, 0)</f>
        <v>0</v>
      </c>
      <c r="Y122">
        <f>IF(Source!BI59=3,H122, 0)</f>
        <v>0</v>
      </c>
      <c r="Z122">
        <f>IF(Source!BI59=4,H122, 0)</f>
        <v>0</v>
      </c>
    </row>
    <row r="123" spans="1:26" ht="13.8" x14ac:dyDescent="0.25">
      <c r="G123" s="71">
        <f>H114+H115+H117+H118+H119+SUM(H121:H122)</f>
        <v>26543.480000000003</v>
      </c>
      <c r="H123" s="71"/>
      <c r="J123" s="71">
        <f>K114+K115+K117+K118+K119+SUM(K121:K122)</f>
        <v>159003.06</v>
      </c>
      <c r="K123" s="71"/>
      <c r="L123" s="44">
        <f>Source!U55</f>
        <v>55.904903999999995</v>
      </c>
      <c r="O123" s="27">
        <f>G123</f>
        <v>26543.480000000003</v>
      </c>
      <c r="P123" s="27">
        <f>J123</f>
        <v>159003.06</v>
      </c>
      <c r="Q123" s="27">
        <f>L123</f>
        <v>55.904903999999995</v>
      </c>
      <c r="W123">
        <f>IF(Source!BI55&lt;=1,H114+H115+H117+H118+H119, 0)</f>
        <v>4285.33</v>
      </c>
      <c r="X123">
        <f>IF(Source!BI55=2,H114+H115+H117+H118+H119, 0)</f>
        <v>0</v>
      </c>
      <c r="Y123">
        <f>IF(Source!BI55=3,H114+H115+H117+H118+H119, 0)</f>
        <v>0</v>
      </c>
      <c r="Z123">
        <f>IF(Source!BI55=4,H114+H115+H117+H118+H119, 0)</f>
        <v>0</v>
      </c>
    </row>
    <row r="124" spans="1:26" ht="27.6" x14ac:dyDescent="0.3">
      <c r="A124" s="49" t="str">
        <f>Source!E61</f>
        <v>11</v>
      </c>
      <c r="B124" s="50" t="str">
        <f>Source!F61</f>
        <v>10-01-035-01</v>
      </c>
      <c r="C124" s="50" t="str">
        <f>Source!G61</f>
        <v>Установка подоконных досок из ПВХ в каменных стенах толщиной до 0,51 м</v>
      </c>
      <c r="D124" s="31" t="str">
        <f>Source!H61</f>
        <v>100 м</v>
      </c>
      <c r="E124" s="13">
        <f>Source!I61</f>
        <v>0.22500000000000001</v>
      </c>
      <c r="F124" s="32">
        <f>Source!AL61+Source!AM61+Source!AO61</f>
        <v>4184.0599999999995</v>
      </c>
      <c r="G124" s="33"/>
      <c r="H124" s="34"/>
      <c r="I124" s="33" t="str">
        <f>Source!BO61</f>
        <v/>
      </c>
      <c r="J124" s="33"/>
      <c r="K124" s="34"/>
      <c r="L124" s="35"/>
      <c r="S124">
        <f>ROUND((Source!FX61/100)*((ROUND(Source!AF61*Source!I61, 2)+ROUND(Source!AE61*Source!I61, 2))), 2)</f>
        <v>50.35</v>
      </c>
      <c r="T124">
        <f>Source!X61</f>
        <v>301.02999999999997</v>
      </c>
      <c r="U124">
        <f>ROUND((Source!FY61/100)*((ROUND(Source!AF61*Source!I61, 2)+ROUND(Source!AE61*Source!I61, 2))), 2)</f>
        <v>25.39</v>
      </c>
      <c r="V124">
        <f>Source!Y61</f>
        <v>153.35</v>
      </c>
    </row>
    <row r="125" spans="1:26" x14ac:dyDescent="0.25">
      <c r="C125" s="26" t="str">
        <f>"Объем: "&amp;Source!I61&amp;"=22,5/"&amp;"100"</f>
        <v>Объем: 0,225=22,5/100</v>
      </c>
    </row>
    <row r="126" spans="1:26" ht="14.4" x14ac:dyDescent="0.3">
      <c r="A126" s="49"/>
      <c r="B126" s="50"/>
      <c r="C126" s="50" t="s">
        <v>683</v>
      </c>
      <c r="D126" s="31"/>
      <c r="E126" s="13"/>
      <c r="F126" s="32">
        <f>Source!AO61</f>
        <v>180.75</v>
      </c>
      <c r="G126" s="33" t="str">
        <f>Source!DG61</f>
        <v>)*1,15</v>
      </c>
      <c r="H126" s="34">
        <f>ROUND(Source!AF61*Source!I61, 2)</f>
        <v>46.77</v>
      </c>
      <c r="I126" s="33"/>
      <c r="J126" s="33">
        <f>IF(Source!BA61&lt;&gt; 0, Source!BA61, 1)</f>
        <v>5.99</v>
      </c>
      <c r="K126" s="34">
        <f>Source!S61</f>
        <v>280.14999999999998</v>
      </c>
      <c r="L126" s="35"/>
      <c r="R126">
        <f>H126</f>
        <v>46.77</v>
      </c>
    </row>
    <row r="127" spans="1:26" ht="14.4" x14ac:dyDescent="0.3">
      <c r="A127" s="49"/>
      <c r="B127" s="50"/>
      <c r="C127" s="50" t="s">
        <v>257</v>
      </c>
      <c r="D127" s="31"/>
      <c r="E127" s="13"/>
      <c r="F127" s="32">
        <f>Source!AM61</f>
        <v>11.11</v>
      </c>
      <c r="G127" s="33" t="str">
        <f>Source!DE61</f>
        <v>)*1,25</v>
      </c>
      <c r="H127" s="34">
        <f>ROUND(Source!AD61*Source!I61, 2)</f>
        <v>3.12</v>
      </c>
      <c r="I127" s="33"/>
      <c r="J127" s="33">
        <f>IF(Source!BB61&lt;&gt; 0, Source!BB61, 1)</f>
        <v>5.99</v>
      </c>
      <c r="K127" s="34">
        <f>Source!Q61</f>
        <v>18.72</v>
      </c>
      <c r="L127" s="35"/>
    </row>
    <row r="128" spans="1:26" ht="14.4" x14ac:dyDescent="0.3">
      <c r="A128" s="49"/>
      <c r="B128" s="50"/>
      <c r="C128" s="50" t="s">
        <v>684</v>
      </c>
      <c r="D128" s="31"/>
      <c r="E128" s="13"/>
      <c r="F128" s="32">
        <f>Source!AN61</f>
        <v>2.2799999999999998</v>
      </c>
      <c r="G128" s="33" t="str">
        <f>Source!DF61</f>
        <v>)*1,25</v>
      </c>
      <c r="H128" s="36">
        <f>ROUND(Source!AE61*Source!I61, 2)</f>
        <v>0.64</v>
      </c>
      <c r="I128" s="33"/>
      <c r="J128" s="33">
        <f>IF(Source!BS61&lt;&gt; 0, Source!BS61, 1)</f>
        <v>5.99</v>
      </c>
      <c r="K128" s="36">
        <f>Source!R61</f>
        <v>3.84</v>
      </c>
      <c r="L128" s="35"/>
      <c r="R128">
        <f>H128</f>
        <v>0.64</v>
      </c>
    </row>
    <row r="129" spans="1:26" ht="14.4" x14ac:dyDescent="0.3">
      <c r="A129" s="49"/>
      <c r="B129" s="50"/>
      <c r="C129" s="50" t="s">
        <v>690</v>
      </c>
      <c r="D129" s="31"/>
      <c r="E129" s="13"/>
      <c r="F129" s="32">
        <f>Source!AL61</f>
        <v>3992.2</v>
      </c>
      <c r="G129" s="33" t="str">
        <f>Source!DD61</f>
        <v/>
      </c>
      <c r="H129" s="34">
        <f>ROUND(Source!AC61*Source!I61, 2)</f>
        <v>898.25</v>
      </c>
      <c r="I129" s="33"/>
      <c r="J129" s="33">
        <f>IF(Source!BC61&lt;&gt; 0, Source!BC61, 1)</f>
        <v>5.99</v>
      </c>
      <c r="K129" s="34">
        <f>Source!P61</f>
        <v>5380.49</v>
      </c>
      <c r="L129" s="35"/>
    </row>
    <row r="130" spans="1:26" ht="14.4" x14ac:dyDescent="0.3">
      <c r="A130" s="49"/>
      <c r="B130" s="50"/>
      <c r="C130" s="50" t="s">
        <v>685</v>
      </c>
      <c r="D130" s="31" t="s">
        <v>686</v>
      </c>
      <c r="E130" s="13">
        <f>Source!BZ61</f>
        <v>118</v>
      </c>
      <c r="F130" s="69" t="str">
        <f>CONCATENATE(" )", Source!DL61, Source!FT61, "=", Source!FX61)</f>
        <v xml:space="preserve"> )*0,9=106,2</v>
      </c>
      <c r="G130" s="70"/>
      <c r="H130" s="34">
        <f>SUM(S124:S133)</f>
        <v>50.35</v>
      </c>
      <c r="I130" s="37"/>
      <c r="J130" s="29">
        <f>Source!AT61</f>
        <v>106</v>
      </c>
      <c r="K130" s="34">
        <f>SUM(T124:T133)</f>
        <v>301.02999999999997</v>
      </c>
      <c r="L130" s="35"/>
    </row>
    <row r="131" spans="1:26" ht="14.4" x14ac:dyDescent="0.3">
      <c r="A131" s="49"/>
      <c r="B131" s="50"/>
      <c r="C131" s="50" t="s">
        <v>687</v>
      </c>
      <c r="D131" s="31" t="s">
        <v>686</v>
      </c>
      <c r="E131" s="13">
        <f>Source!CA61</f>
        <v>63</v>
      </c>
      <c r="F131" s="69" t="str">
        <f>CONCATENATE(" )", Source!DM61, Source!FU61, "=", Source!FY61)</f>
        <v xml:space="preserve"> )*0,85=53,55</v>
      </c>
      <c r="G131" s="70"/>
      <c r="H131" s="34">
        <f>SUM(U124:U133)</f>
        <v>25.39</v>
      </c>
      <c r="I131" s="37"/>
      <c r="J131" s="29">
        <f>Source!AU61</f>
        <v>54</v>
      </c>
      <c r="K131" s="34">
        <f>SUM(V124:V133)</f>
        <v>153.35</v>
      </c>
      <c r="L131" s="35"/>
    </row>
    <row r="132" spans="1:26" ht="14.4" x14ac:dyDescent="0.3">
      <c r="A132" s="49"/>
      <c r="B132" s="50"/>
      <c r="C132" s="50" t="s">
        <v>688</v>
      </c>
      <c r="D132" s="31" t="s">
        <v>689</v>
      </c>
      <c r="E132" s="13">
        <f>Source!AQ61</f>
        <v>21.19</v>
      </c>
      <c r="F132" s="32"/>
      <c r="G132" s="33" t="str">
        <f>Source!DI61</f>
        <v>)*1,15</v>
      </c>
      <c r="H132" s="34"/>
      <c r="I132" s="33"/>
      <c r="J132" s="33"/>
      <c r="K132" s="34"/>
      <c r="L132" s="45">
        <f>Source!U61</f>
        <v>5.4829125000000003</v>
      </c>
    </row>
    <row r="133" spans="1:26" ht="27.6" x14ac:dyDescent="0.3">
      <c r="A133" s="51" t="str">
        <f>Source!E63</f>
        <v>11,1</v>
      </c>
      <c r="B133" s="52" t="str">
        <f>Source!F63</f>
        <v>11.3.03.01-0007</v>
      </c>
      <c r="C133" s="52" t="str">
        <f>Source!G63</f>
        <v>Доски подоконные ПВХ, шириной 400 мм</v>
      </c>
      <c r="D133" s="38" t="str">
        <f>Source!H63</f>
        <v>м</v>
      </c>
      <c r="E133" s="39">
        <f>Source!I63</f>
        <v>22.5</v>
      </c>
      <c r="F133" s="40">
        <f>Source!AL63+Source!AM63+Source!AO63</f>
        <v>49.56</v>
      </c>
      <c r="G133" s="46" t="s">
        <v>6</v>
      </c>
      <c r="H133" s="42">
        <f>ROUND(Source!AC63*Source!I63, 2)+ROUND(Source!AD63*Source!I63, 2)+ROUND(Source!AF63*Source!I63, 2)</f>
        <v>1115.0999999999999</v>
      </c>
      <c r="I133" s="41"/>
      <c r="J133" s="41">
        <f>IF(Source!BC63&lt;&gt; 0, Source!BC63, 1)</f>
        <v>5.99</v>
      </c>
      <c r="K133" s="42">
        <f>Source!O63</f>
        <v>6679.45</v>
      </c>
      <c r="L133" s="47"/>
      <c r="S133">
        <f>ROUND((Source!FX63/100)*((ROUND(Source!AF63*Source!I63, 2)+ROUND(Source!AE63*Source!I63, 2))), 2)</f>
        <v>0</v>
      </c>
      <c r="T133">
        <f>Source!X63</f>
        <v>0</v>
      </c>
      <c r="U133">
        <f>ROUND((Source!FY63/100)*((ROUND(Source!AF63*Source!I63, 2)+ROUND(Source!AE63*Source!I63, 2))), 2)</f>
        <v>0</v>
      </c>
      <c r="V133">
        <f>Source!Y63</f>
        <v>0</v>
      </c>
      <c r="W133">
        <f>IF(Source!BI63&lt;=1,H133, 0)</f>
        <v>1115.0999999999999</v>
      </c>
      <c r="X133">
        <f>IF(Source!BI63=2,H133, 0)</f>
        <v>0</v>
      </c>
      <c r="Y133">
        <f>IF(Source!BI63=3,H133, 0)</f>
        <v>0</v>
      </c>
      <c r="Z133">
        <f>IF(Source!BI63=4,H133, 0)</f>
        <v>0</v>
      </c>
    </row>
    <row r="134" spans="1:26" ht="13.8" x14ac:dyDescent="0.25">
      <c r="G134" s="71">
        <f>H126+H127+H129+H130+H131+SUM(H133:H133)</f>
        <v>2138.98</v>
      </c>
      <c r="H134" s="71"/>
      <c r="J134" s="71">
        <f>K126+K127+K129+K130+K131+SUM(K133:K133)</f>
        <v>12813.189999999999</v>
      </c>
      <c r="K134" s="71"/>
      <c r="L134" s="44">
        <f>Source!U61</f>
        <v>5.4829125000000003</v>
      </c>
      <c r="O134" s="27">
        <f>G134</f>
        <v>2138.98</v>
      </c>
      <c r="P134" s="27">
        <f>J134</f>
        <v>12813.189999999999</v>
      </c>
      <c r="Q134" s="27">
        <f>L134</f>
        <v>5.4829125000000003</v>
      </c>
      <c r="W134">
        <f>IF(Source!BI61&lt;=1,H126+H127+H129+H130+H131, 0)</f>
        <v>1023.88</v>
      </c>
      <c r="X134">
        <f>IF(Source!BI61=2,H126+H127+H129+H130+H131, 0)</f>
        <v>0</v>
      </c>
      <c r="Y134">
        <f>IF(Source!BI61=3,H126+H127+H129+H130+H131, 0)</f>
        <v>0</v>
      </c>
      <c r="Z134">
        <f>IF(Source!BI61=4,H126+H127+H129+H130+H131, 0)</f>
        <v>0</v>
      </c>
    </row>
    <row r="135" spans="1:26" ht="41.4" x14ac:dyDescent="0.3">
      <c r="A135" s="49" t="str">
        <f>Source!E65</f>
        <v>12</v>
      </c>
      <c r="B135" s="50" t="str">
        <f>Source!F65</f>
        <v>12-01-010-01</v>
      </c>
      <c r="C135" s="50" t="str">
        <f>Source!G65</f>
        <v>Устройство мелких покрытий (брандмауэры, парапеты, свесы и т.п.) из листовой оцинкованной стали</v>
      </c>
      <c r="D135" s="31" t="str">
        <f>Source!H65</f>
        <v>100 м2</v>
      </c>
      <c r="E135" s="13">
        <f>Source!I65</f>
        <v>4.4999999999999998E-2</v>
      </c>
      <c r="F135" s="32">
        <f>Source!AL65+Source!AM65+Source!AO65</f>
        <v>9874.2199999999993</v>
      </c>
      <c r="G135" s="33"/>
      <c r="H135" s="34"/>
      <c r="I135" s="33" t="str">
        <f>Source!BO65</f>
        <v/>
      </c>
      <c r="J135" s="33"/>
      <c r="K135" s="34"/>
      <c r="L135" s="35"/>
      <c r="S135">
        <f>ROUND((Source!FX65/100)*((ROUND(Source!AF65*Source!I65, 2)+ROUND(Source!AE65*Source!I65, 2))), 2)</f>
        <v>53.97</v>
      </c>
      <c r="T135">
        <f>Source!X65</f>
        <v>323.25</v>
      </c>
      <c r="U135">
        <f>ROUND((Source!FY65/100)*((ROUND(Source!AF65*Source!I65, 2)+ROUND(Source!AE65*Source!I65, 2))), 2)</f>
        <v>27.61</v>
      </c>
      <c r="V135">
        <f>Source!Y65</f>
        <v>164.62</v>
      </c>
    </row>
    <row r="136" spans="1:26" x14ac:dyDescent="0.25">
      <c r="C136" s="26" t="str">
        <f>"Объем: "&amp;Source!I65&amp;"=4,5/"&amp;"100"</f>
        <v>Объем: 0,045=4,5/100</v>
      </c>
    </row>
    <row r="137" spans="1:26" ht="14.4" x14ac:dyDescent="0.3">
      <c r="A137" s="49"/>
      <c r="B137" s="50"/>
      <c r="C137" s="50" t="s">
        <v>683</v>
      </c>
      <c r="D137" s="31"/>
      <c r="E137" s="13"/>
      <c r="F137" s="32">
        <f>Source!AO65</f>
        <v>961.76</v>
      </c>
      <c r="G137" s="33" t="str">
        <f>Source!DG65</f>
        <v>)*1,15</v>
      </c>
      <c r="H137" s="34">
        <f>ROUND(Source!AF65*Source!I65, 2)</f>
        <v>49.77</v>
      </c>
      <c r="I137" s="33"/>
      <c r="J137" s="33">
        <f>IF(Source!BA65&lt;&gt; 0, Source!BA65, 1)</f>
        <v>5.99</v>
      </c>
      <c r="K137" s="34">
        <f>Source!S65</f>
        <v>298.13</v>
      </c>
      <c r="L137" s="35"/>
      <c r="R137">
        <f>H137</f>
        <v>49.77</v>
      </c>
    </row>
    <row r="138" spans="1:26" ht="14.4" x14ac:dyDescent="0.3">
      <c r="A138" s="49"/>
      <c r="B138" s="50"/>
      <c r="C138" s="50" t="s">
        <v>257</v>
      </c>
      <c r="D138" s="31"/>
      <c r="E138" s="13"/>
      <c r="F138" s="32">
        <f>Source!AM65</f>
        <v>21.88</v>
      </c>
      <c r="G138" s="33" t="str">
        <f>Source!DE65</f>
        <v>)*1,25</v>
      </c>
      <c r="H138" s="34">
        <f>ROUND(Source!AD65*Source!I65, 2)</f>
        <v>1.23</v>
      </c>
      <c r="I138" s="33"/>
      <c r="J138" s="33">
        <f>IF(Source!BB65&lt;&gt; 0, Source!BB65, 1)</f>
        <v>5.99</v>
      </c>
      <c r="K138" s="34">
        <f>Source!Q65</f>
        <v>7.37</v>
      </c>
      <c r="L138" s="35"/>
    </row>
    <row r="139" spans="1:26" ht="14.4" x14ac:dyDescent="0.3">
      <c r="A139" s="49"/>
      <c r="B139" s="50"/>
      <c r="C139" s="50" t="s">
        <v>684</v>
      </c>
      <c r="D139" s="31"/>
      <c r="E139" s="13"/>
      <c r="F139" s="32">
        <f>Source!AN65</f>
        <v>3.51</v>
      </c>
      <c r="G139" s="33" t="str">
        <f>Source!DF65</f>
        <v>)*1,25</v>
      </c>
      <c r="H139" s="36">
        <f>ROUND(Source!AE65*Source!I65, 2)</f>
        <v>0.2</v>
      </c>
      <c r="I139" s="33"/>
      <c r="J139" s="33">
        <f>IF(Source!BS65&lt;&gt; 0, Source!BS65, 1)</f>
        <v>5.99</v>
      </c>
      <c r="K139" s="36">
        <f>Source!R65</f>
        <v>1.18</v>
      </c>
      <c r="L139" s="35"/>
      <c r="R139">
        <f>H139</f>
        <v>0.2</v>
      </c>
    </row>
    <row r="140" spans="1:26" ht="14.4" x14ac:dyDescent="0.3">
      <c r="A140" s="49"/>
      <c r="B140" s="50"/>
      <c r="C140" s="50" t="s">
        <v>690</v>
      </c>
      <c r="D140" s="31"/>
      <c r="E140" s="13"/>
      <c r="F140" s="32">
        <f>Source!AL65</f>
        <v>8890.58</v>
      </c>
      <c r="G140" s="33" t="str">
        <f>Source!DD65</f>
        <v/>
      </c>
      <c r="H140" s="34">
        <f>ROUND(Source!AC65*Source!I65, 2)</f>
        <v>400.08</v>
      </c>
      <c r="I140" s="33"/>
      <c r="J140" s="33">
        <f>IF(Source!BC65&lt;&gt; 0, Source!BC65, 1)</f>
        <v>5.99</v>
      </c>
      <c r="K140" s="34">
        <f>Source!P65</f>
        <v>2396.46</v>
      </c>
      <c r="L140" s="35"/>
    </row>
    <row r="141" spans="1:26" ht="14.4" x14ac:dyDescent="0.3">
      <c r="A141" s="49"/>
      <c r="B141" s="50"/>
      <c r="C141" s="50" t="s">
        <v>685</v>
      </c>
      <c r="D141" s="31" t="s">
        <v>686</v>
      </c>
      <c r="E141" s="13">
        <f>Source!BZ65</f>
        <v>120</v>
      </c>
      <c r="F141" s="69" t="str">
        <f>CONCATENATE(" )", Source!DL65, Source!FT65, "=", Source!FX65)</f>
        <v xml:space="preserve"> )*0,9=108</v>
      </c>
      <c r="G141" s="70"/>
      <c r="H141" s="34">
        <f>SUM(S135:S143)</f>
        <v>53.97</v>
      </c>
      <c r="I141" s="37"/>
      <c r="J141" s="29">
        <f>Source!AT65</f>
        <v>108</v>
      </c>
      <c r="K141" s="34">
        <f>SUM(T135:T143)</f>
        <v>323.25</v>
      </c>
      <c r="L141" s="35"/>
    </row>
    <row r="142" spans="1:26" ht="14.4" x14ac:dyDescent="0.3">
      <c r="A142" s="49"/>
      <c r="B142" s="50"/>
      <c r="C142" s="50" t="s">
        <v>687</v>
      </c>
      <c r="D142" s="31" t="s">
        <v>686</v>
      </c>
      <c r="E142" s="13">
        <f>Source!CA65</f>
        <v>65</v>
      </c>
      <c r="F142" s="69" t="str">
        <f>CONCATENATE(" )", Source!DM65, Source!FU65, "=", Source!FY65)</f>
        <v xml:space="preserve"> )*0,85=55,25</v>
      </c>
      <c r="G142" s="70"/>
      <c r="H142" s="34">
        <f>SUM(U135:U143)</f>
        <v>27.61</v>
      </c>
      <c r="I142" s="37"/>
      <c r="J142" s="29">
        <f>Source!AU65</f>
        <v>55</v>
      </c>
      <c r="K142" s="34">
        <f>SUM(V135:V143)</f>
        <v>164.62</v>
      </c>
      <c r="L142" s="35"/>
    </row>
    <row r="143" spans="1:26" ht="14.4" x14ac:dyDescent="0.3">
      <c r="A143" s="51"/>
      <c r="B143" s="52"/>
      <c r="C143" s="52" t="s">
        <v>688</v>
      </c>
      <c r="D143" s="38" t="s">
        <v>689</v>
      </c>
      <c r="E143" s="39">
        <f>Source!AQ65</f>
        <v>112.75</v>
      </c>
      <c r="F143" s="40"/>
      <c r="G143" s="41" t="str">
        <f>Source!DI65</f>
        <v>)*1,15</v>
      </c>
      <c r="H143" s="42"/>
      <c r="I143" s="41"/>
      <c r="J143" s="41"/>
      <c r="K143" s="42"/>
      <c r="L143" s="43">
        <f>Source!U65</f>
        <v>5.8348125</v>
      </c>
    </row>
    <row r="144" spans="1:26" ht="13.8" x14ac:dyDescent="0.25">
      <c r="G144" s="71">
        <f>H137+H138+H140+H141+H142</f>
        <v>532.66</v>
      </c>
      <c r="H144" s="71"/>
      <c r="J144" s="71">
        <f>K137+K138+K140+K141+K142</f>
        <v>3189.83</v>
      </c>
      <c r="K144" s="71"/>
      <c r="L144" s="44">
        <f>Source!U65</f>
        <v>5.8348125</v>
      </c>
      <c r="O144" s="27">
        <f>G144</f>
        <v>532.66</v>
      </c>
      <c r="P144" s="27">
        <f>J144</f>
        <v>3189.83</v>
      </c>
      <c r="Q144" s="27">
        <f>L144</f>
        <v>5.8348125</v>
      </c>
      <c r="W144">
        <f>IF(Source!BI65&lt;=1,H137+H138+H140+H141+H142, 0)</f>
        <v>532.66</v>
      </c>
      <c r="X144">
        <f>IF(Source!BI65=2,H137+H138+H140+H141+H142, 0)</f>
        <v>0</v>
      </c>
      <c r="Y144">
        <f>IF(Source!BI65=3,H137+H138+H140+H141+H142, 0)</f>
        <v>0</v>
      </c>
      <c r="Z144">
        <f>IF(Source!BI65=4,H137+H138+H140+H141+H142, 0)</f>
        <v>0</v>
      </c>
    </row>
    <row r="145" spans="1:26" ht="55.2" x14ac:dyDescent="0.3">
      <c r="A145" s="49" t="str">
        <f>Source!E67</f>
        <v>13</v>
      </c>
      <c r="B145" s="50" t="str">
        <f>Source!F67</f>
        <v>15-01-050-04</v>
      </c>
      <c r="C145" s="50" t="str">
        <f>Source!G67</f>
        <v>Облицовка оконных и дверных откосов декоративным бумажно-слоистым пластиком или листами из синтетических материалов на клее</v>
      </c>
      <c r="D145" s="31" t="str">
        <f>Source!H67</f>
        <v>100 м2</v>
      </c>
      <c r="E145" s="13">
        <f>Source!I67</f>
        <v>0.19170000000000001</v>
      </c>
      <c r="F145" s="32">
        <f>Source!AL67+Source!AM67+Source!AO67</f>
        <v>1563.91</v>
      </c>
      <c r="G145" s="33"/>
      <c r="H145" s="34"/>
      <c r="I145" s="33" t="str">
        <f>Source!BO67</f>
        <v/>
      </c>
      <c r="J145" s="33"/>
      <c r="K145" s="34"/>
      <c r="L145" s="35"/>
      <c r="S145">
        <f>ROUND((Source!FX67/100)*((ROUND(Source!AF67*Source!I67, 2)+ROUND(Source!AE67*Source!I67, 2))), 2)</f>
        <v>319.93</v>
      </c>
      <c r="T145">
        <f>Source!X67</f>
        <v>1926.5</v>
      </c>
      <c r="U145">
        <f>ROUND((Source!FY67/100)*((ROUND(Source!AF67*Source!I67, 2)+ROUND(Source!AE67*Source!I67, 2))), 2)</f>
        <v>158.27000000000001</v>
      </c>
      <c r="V145">
        <f>Source!Y67</f>
        <v>953.11</v>
      </c>
    </row>
    <row r="146" spans="1:26" x14ac:dyDescent="0.25">
      <c r="C146" s="26" t="str">
        <f>"Объем: "&amp;Source!I67&amp;"=19,17/"&amp;"100"</f>
        <v>Объем: 0,1917=19,17/100</v>
      </c>
    </row>
    <row r="147" spans="1:26" ht="14.4" x14ac:dyDescent="0.3">
      <c r="A147" s="49"/>
      <c r="B147" s="50"/>
      <c r="C147" s="50" t="s">
        <v>683</v>
      </c>
      <c r="D147" s="31"/>
      <c r="E147" s="13"/>
      <c r="F147" s="32">
        <f>Source!AO67</f>
        <v>1528.19</v>
      </c>
      <c r="G147" s="33" t="str">
        <f>Source!DG67</f>
        <v>)*1,15</v>
      </c>
      <c r="H147" s="34">
        <f>ROUND(Source!AF67*Source!I67, 2)</f>
        <v>336.9</v>
      </c>
      <c r="I147" s="33"/>
      <c r="J147" s="33">
        <f>IF(Source!BA67&lt;&gt; 0, Source!BA67, 1)</f>
        <v>5.99</v>
      </c>
      <c r="K147" s="34">
        <f>Source!S67</f>
        <v>2018.01</v>
      </c>
      <c r="L147" s="35"/>
      <c r="R147">
        <f>H147</f>
        <v>336.9</v>
      </c>
    </row>
    <row r="148" spans="1:26" ht="14.4" x14ac:dyDescent="0.3">
      <c r="A148" s="49"/>
      <c r="B148" s="50"/>
      <c r="C148" s="50" t="s">
        <v>257</v>
      </c>
      <c r="D148" s="31"/>
      <c r="E148" s="13"/>
      <c r="F148" s="32">
        <f>Source!AM67</f>
        <v>35.36</v>
      </c>
      <c r="G148" s="33" t="str">
        <f>Source!DE67</f>
        <v>)*1,25</v>
      </c>
      <c r="H148" s="34">
        <f>ROUND(Source!AD67*Source!I67, 2)</f>
        <v>8.4700000000000006</v>
      </c>
      <c r="I148" s="33"/>
      <c r="J148" s="33">
        <f>IF(Source!BB67&lt;&gt; 0, Source!BB67, 1)</f>
        <v>5.99</v>
      </c>
      <c r="K148" s="34">
        <f>Source!Q67</f>
        <v>50.75</v>
      </c>
      <c r="L148" s="35"/>
    </row>
    <row r="149" spans="1:26" ht="14.4" x14ac:dyDescent="0.3">
      <c r="A149" s="49"/>
      <c r="B149" s="50"/>
      <c r="C149" s="50" t="s">
        <v>684</v>
      </c>
      <c r="D149" s="31"/>
      <c r="E149" s="13"/>
      <c r="F149" s="32">
        <f>Source!AN67</f>
        <v>6.88</v>
      </c>
      <c r="G149" s="33" t="str">
        <f>Source!DF67</f>
        <v>)*1,25</v>
      </c>
      <c r="H149" s="36">
        <f>ROUND(Source!AE67*Source!I67, 2)</f>
        <v>1.65</v>
      </c>
      <c r="I149" s="33"/>
      <c r="J149" s="33">
        <f>IF(Source!BS67&lt;&gt; 0, Source!BS67, 1)</f>
        <v>5.99</v>
      </c>
      <c r="K149" s="36">
        <f>Source!R67</f>
        <v>9.8800000000000008</v>
      </c>
      <c r="L149" s="35"/>
      <c r="R149">
        <f>H149</f>
        <v>1.65</v>
      </c>
    </row>
    <row r="150" spans="1:26" ht="14.4" x14ac:dyDescent="0.3">
      <c r="A150" s="49"/>
      <c r="B150" s="50"/>
      <c r="C150" s="50" t="s">
        <v>690</v>
      </c>
      <c r="D150" s="31"/>
      <c r="E150" s="13"/>
      <c r="F150" s="32">
        <f>Source!AL67</f>
        <v>0.36</v>
      </c>
      <c r="G150" s="33" t="str">
        <f>Source!DD67</f>
        <v/>
      </c>
      <c r="H150" s="34">
        <f>ROUND(Source!AC67*Source!I67, 2)</f>
        <v>7.0000000000000007E-2</v>
      </c>
      <c r="I150" s="33"/>
      <c r="J150" s="33">
        <f>IF(Source!BC67&lt;&gt; 0, Source!BC67, 1)</f>
        <v>5.99</v>
      </c>
      <c r="K150" s="34">
        <f>Source!P67</f>
        <v>0.41</v>
      </c>
      <c r="L150" s="35"/>
    </row>
    <row r="151" spans="1:26" ht="14.4" x14ac:dyDescent="0.3">
      <c r="A151" s="49"/>
      <c r="B151" s="50"/>
      <c r="C151" s="50" t="s">
        <v>685</v>
      </c>
      <c r="D151" s="31" t="s">
        <v>686</v>
      </c>
      <c r="E151" s="13">
        <f>Source!BZ67</f>
        <v>105</v>
      </c>
      <c r="F151" s="69" t="str">
        <f>CONCATENATE(" )", Source!DL67, Source!FT67, "=", Source!FX67)</f>
        <v xml:space="preserve"> )*0,9=94,5</v>
      </c>
      <c r="G151" s="70"/>
      <c r="H151" s="34">
        <f>SUM(S145:S159)</f>
        <v>319.93</v>
      </c>
      <c r="I151" s="37"/>
      <c r="J151" s="29">
        <f>Source!AT67</f>
        <v>95</v>
      </c>
      <c r="K151" s="34">
        <f>SUM(T145:T159)</f>
        <v>1926.5</v>
      </c>
      <c r="L151" s="35"/>
    </row>
    <row r="152" spans="1:26" ht="14.4" x14ac:dyDescent="0.3">
      <c r="A152" s="49"/>
      <c r="B152" s="50"/>
      <c r="C152" s="50" t="s">
        <v>687</v>
      </c>
      <c r="D152" s="31" t="s">
        <v>686</v>
      </c>
      <c r="E152" s="13">
        <f>Source!CA67</f>
        <v>55</v>
      </c>
      <c r="F152" s="69" t="str">
        <f>CONCATENATE(" )", Source!DM67, Source!FU67, "=", Source!FY67)</f>
        <v xml:space="preserve"> )*0,85=46,75</v>
      </c>
      <c r="G152" s="70"/>
      <c r="H152" s="34">
        <f>SUM(U145:U159)</f>
        <v>158.27000000000001</v>
      </c>
      <c r="I152" s="37"/>
      <c r="J152" s="29">
        <f>Source!AU67</f>
        <v>47</v>
      </c>
      <c r="K152" s="34">
        <f>SUM(V145:V159)</f>
        <v>953.11</v>
      </c>
      <c r="L152" s="35"/>
    </row>
    <row r="153" spans="1:26" ht="14.4" x14ac:dyDescent="0.3">
      <c r="A153" s="49"/>
      <c r="B153" s="50"/>
      <c r="C153" s="50" t="s">
        <v>688</v>
      </c>
      <c r="D153" s="31" t="s">
        <v>689</v>
      </c>
      <c r="E153" s="13">
        <f>Source!AQ67</f>
        <v>166.47</v>
      </c>
      <c r="F153" s="32"/>
      <c r="G153" s="33" t="str">
        <f>Source!DI67</f>
        <v>)*1,15</v>
      </c>
      <c r="H153" s="34"/>
      <c r="I153" s="33"/>
      <c r="J153" s="33"/>
      <c r="K153" s="34"/>
      <c r="L153" s="45">
        <f>Source!U67</f>
        <v>36.699143849999999</v>
      </c>
    </row>
    <row r="154" spans="1:26" ht="14.4" x14ac:dyDescent="0.3">
      <c r="A154" s="49" t="str">
        <f>Source!E69</f>
        <v>13,1</v>
      </c>
      <c r="B154" s="50" t="str">
        <f>Source!F69</f>
        <v>01.6.01.11</v>
      </c>
      <c r="C154" s="50" t="str">
        <f>Source!G69</f>
        <v>Листы облицовочные декоративные</v>
      </c>
      <c r="D154" s="31" t="str">
        <f>Source!H69</f>
        <v>м2</v>
      </c>
      <c r="E154" s="13">
        <f>Source!I69</f>
        <v>20.128499999999999</v>
      </c>
      <c r="F154" s="32">
        <f>Source!AL69+Source!AM69+Source!AO69</f>
        <v>0</v>
      </c>
      <c r="G154" s="48" t="s">
        <v>6</v>
      </c>
      <c r="H154" s="34">
        <f>ROUND(Source!AC69*Source!I69, 2)+ROUND(Source!AD69*Source!I69, 2)+ROUND(Source!AF69*Source!I69, 2)</f>
        <v>0</v>
      </c>
      <c r="I154" s="33"/>
      <c r="J154" s="33">
        <f>IF(Source!BC69&lt;&gt; 0, Source!BC69, 1)</f>
        <v>5.99</v>
      </c>
      <c r="K154" s="34">
        <f>Source!O69</f>
        <v>0</v>
      </c>
      <c r="L154" s="35"/>
      <c r="S154">
        <f>ROUND((Source!FX69/100)*((ROUND(Source!AF69*Source!I69, 2)+ROUND(Source!AE69*Source!I69, 2))), 2)</f>
        <v>0</v>
      </c>
      <c r="T154">
        <f>Source!X69</f>
        <v>0</v>
      </c>
      <c r="U154">
        <f>ROUND((Source!FY69/100)*((ROUND(Source!AF69*Source!I69, 2)+ROUND(Source!AE69*Source!I69, 2))), 2)</f>
        <v>0</v>
      </c>
      <c r="V154">
        <f>Source!Y69</f>
        <v>0</v>
      </c>
      <c r="W154">
        <f>IF(Source!BI69&lt;=1,H154, 0)</f>
        <v>0</v>
      </c>
      <c r="X154">
        <f>IF(Source!BI69=2,H154, 0)</f>
        <v>0</v>
      </c>
      <c r="Y154">
        <f>IF(Source!BI69=3,H154, 0)</f>
        <v>0</v>
      </c>
      <c r="Z154">
        <f>IF(Source!BI69=4,H154, 0)</f>
        <v>0</v>
      </c>
    </row>
    <row r="155" spans="1:26" ht="41.4" x14ac:dyDescent="0.3">
      <c r="A155" s="49" t="str">
        <f>Source!E71</f>
        <v>13,2</v>
      </c>
      <c r="B155" s="50" t="str">
        <f>Source!F71</f>
        <v>11.3.03.05-0001</v>
      </c>
      <c r="C155" s="50" t="str">
        <f>Source!G71</f>
        <v>Панели пластиковые для откосов "Реас Пласт" шириной 0,4 м, длиной 3,0 м, белые матовые, лакированные</v>
      </c>
      <c r="D155" s="31" t="str">
        <f>Source!H71</f>
        <v>м2</v>
      </c>
      <c r="E155" s="13">
        <f>Source!I71</f>
        <v>20.128499999999999</v>
      </c>
      <c r="F155" s="32">
        <f>Source!AL71+Source!AM71+Source!AO71</f>
        <v>34.380000000000003</v>
      </c>
      <c r="G155" s="48" t="s">
        <v>6</v>
      </c>
      <c r="H155" s="34">
        <f>ROUND(Source!AC71*Source!I71, 2)+ROUND(Source!AD71*Source!I71, 2)+ROUND(Source!AF71*Source!I71, 2)</f>
        <v>692.02</v>
      </c>
      <c r="I155" s="33"/>
      <c r="J155" s="33">
        <f>IF(Source!BC71&lt;&gt; 0, Source!BC71, 1)</f>
        <v>5.99</v>
      </c>
      <c r="K155" s="34">
        <f>Source!O71</f>
        <v>4145.1899999999996</v>
      </c>
      <c r="L155" s="35"/>
      <c r="S155">
        <f>ROUND((Source!FX71/100)*((ROUND(Source!AF71*Source!I71, 2)+ROUND(Source!AE71*Source!I71, 2))), 2)</f>
        <v>0</v>
      </c>
      <c r="T155">
        <f>Source!X71</f>
        <v>0</v>
      </c>
      <c r="U155">
        <f>ROUND((Source!FY71/100)*((ROUND(Source!AF71*Source!I71, 2)+ROUND(Source!AE71*Source!I71, 2))), 2)</f>
        <v>0</v>
      </c>
      <c r="V155">
        <f>Source!Y71</f>
        <v>0</v>
      </c>
      <c r="W155">
        <f>IF(Source!BI71&lt;=1,H155, 0)</f>
        <v>692.02</v>
      </c>
      <c r="X155">
        <f>IF(Source!BI71=2,H155, 0)</f>
        <v>0</v>
      </c>
      <c r="Y155">
        <f>IF(Source!BI71=3,H155, 0)</f>
        <v>0</v>
      </c>
      <c r="Z155">
        <f>IF(Source!BI71=4,H155, 0)</f>
        <v>0</v>
      </c>
    </row>
    <row r="156" spans="1:26" ht="14.4" x14ac:dyDescent="0.3">
      <c r="A156" s="49" t="str">
        <f>Source!E73</f>
        <v>13,3</v>
      </c>
      <c r="B156" s="50" t="str">
        <f>Source!F73</f>
        <v>14.1.06.05</v>
      </c>
      <c r="C156" s="50" t="str">
        <f>Source!G73</f>
        <v>Клей</v>
      </c>
      <c r="D156" s="31" t="str">
        <f>Source!H73</f>
        <v>кг</v>
      </c>
      <c r="E156" s="13">
        <f>Source!I73</f>
        <v>5.7510000000000003</v>
      </c>
      <c r="F156" s="32">
        <f>Source!AL73+Source!AM73+Source!AO73</f>
        <v>0</v>
      </c>
      <c r="G156" s="48" t="s">
        <v>6</v>
      </c>
      <c r="H156" s="34">
        <f>ROUND(Source!AC73*Source!I73, 2)+ROUND(Source!AD73*Source!I73, 2)+ROUND(Source!AF73*Source!I73, 2)</f>
        <v>0</v>
      </c>
      <c r="I156" s="33"/>
      <c r="J156" s="33">
        <f>IF(Source!BC73&lt;&gt; 0, Source!BC73, 1)</f>
        <v>5.99</v>
      </c>
      <c r="K156" s="34">
        <f>Source!O73</f>
        <v>0</v>
      </c>
      <c r="L156" s="35"/>
      <c r="S156">
        <f>ROUND((Source!FX73/100)*((ROUND(Source!AF73*Source!I73, 2)+ROUND(Source!AE73*Source!I73, 2))), 2)</f>
        <v>0</v>
      </c>
      <c r="T156">
        <f>Source!X73</f>
        <v>0</v>
      </c>
      <c r="U156">
        <f>ROUND((Source!FY73/100)*((ROUND(Source!AF73*Source!I73, 2)+ROUND(Source!AE73*Source!I73, 2))), 2)</f>
        <v>0</v>
      </c>
      <c r="V156">
        <f>Source!Y73</f>
        <v>0</v>
      </c>
      <c r="W156">
        <f>IF(Source!BI73&lt;=1,H156, 0)</f>
        <v>0</v>
      </c>
      <c r="X156">
        <f>IF(Source!BI73=2,H156, 0)</f>
        <v>0</v>
      </c>
      <c r="Y156">
        <f>IF(Source!BI73=3,H156, 0)</f>
        <v>0</v>
      </c>
      <c r="Z156">
        <f>IF(Source!BI73=4,H156, 0)</f>
        <v>0</v>
      </c>
    </row>
    <row r="157" spans="1:26" ht="27.6" x14ac:dyDescent="0.3">
      <c r="A157" s="49" t="str">
        <f>Source!E75</f>
        <v>13,4</v>
      </c>
      <c r="B157" s="50" t="str">
        <f>Source!F75</f>
        <v>14.1.02.04-0102</v>
      </c>
      <c r="C157" s="50" t="str">
        <f>Source!G75</f>
        <v>Клей Forbo 522, для укладки ПВХ-покрытий</v>
      </c>
      <c r="D157" s="31" t="str">
        <f>Source!H75</f>
        <v>кг</v>
      </c>
      <c r="E157" s="13">
        <f>Source!I75</f>
        <v>5.7510000000000003</v>
      </c>
      <c r="F157" s="32">
        <f>Source!AL75+Source!AM75+Source!AO75</f>
        <v>25.56</v>
      </c>
      <c r="G157" s="48" t="s">
        <v>6</v>
      </c>
      <c r="H157" s="34">
        <f>ROUND(Source!AC75*Source!I75, 2)+ROUND(Source!AD75*Source!I75, 2)+ROUND(Source!AF75*Source!I75, 2)</f>
        <v>147</v>
      </c>
      <c r="I157" s="33"/>
      <c r="J157" s="33">
        <f>IF(Source!BC75&lt;&gt; 0, Source!BC75, 1)</f>
        <v>5.99</v>
      </c>
      <c r="K157" s="34">
        <f>Source!O75</f>
        <v>880.5</v>
      </c>
      <c r="L157" s="35"/>
      <c r="S157">
        <f>ROUND((Source!FX75/100)*((ROUND(Source!AF75*Source!I75, 2)+ROUND(Source!AE75*Source!I75, 2))), 2)</f>
        <v>0</v>
      </c>
      <c r="T157">
        <f>Source!X75</f>
        <v>0</v>
      </c>
      <c r="U157">
        <f>ROUND((Source!FY75/100)*((ROUND(Source!AF75*Source!I75, 2)+ROUND(Source!AE75*Source!I75, 2))), 2)</f>
        <v>0</v>
      </c>
      <c r="V157">
        <f>Source!Y75</f>
        <v>0</v>
      </c>
      <c r="W157">
        <f>IF(Source!BI75&lt;=1,H157, 0)</f>
        <v>147</v>
      </c>
      <c r="X157">
        <f>IF(Source!BI75=2,H157, 0)</f>
        <v>0</v>
      </c>
      <c r="Y157">
        <f>IF(Source!BI75=3,H157, 0)</f>
        <v>0</v>
      </c>
      <c r="Z157">
        <f>IF(Source!BI75=4,H157, 0)</f>
        <v>0</v>
      </c>
    </row>
    <row r="158" spans="1:26" ht="14.4" x14ac:dyDescent="0.3">
      <c r="A158" s="49" t="str">
        <f>Source!E77</f>
        <v>13,5</v>
      </c>
      <c r="B158" s="50" t="str">
        <f>Source!F77</f>
        <v>14.4.01.21</v>
      </c>
      <c r="C158" s="50" t="str">
        <f>Source!G77</f>
        <v>Грунтовка</v>
      </c>
      <c r="D158" s="31" t="str">
        <f>Source!H77</f>
        <v>т</v>
      </c>
      <c r="E158" s="13">
        <f>Source!I77</f>
        <v>1.7060000000000003E-3</v>
      </c>
      <c r="F158" s="32">
        <f>Source!AL77+Source!AM77+Source!AO77</f>
        <v>0</v>
      </c>
      <c r="G158" s="48" t="s">
        <v>6</v>
      </c>
      <c r="H158" s="34">
        <f>ROUND(Source!AC77*Source!I77, 2)+ROUND(Source!AD77*Source!I77, 2)+ROUND(Source!AF77*Source!I77, 2)</f>
        <v>0</v>
      </c>
      <c r="I158" s="33"/>
      <c r="J158" s="33">
        <f>IF(Source!BC77&lt;&gt; 0, Source!BC77, 1)</f>
        <v>5.99</v>
      </c>
      <c r="K158" s="34">
        <f>Source!O77</f>
        <v>0</v>
      </c>
      <c r="L158" s="35"/>
      <c r="S158">
        <f>ROUND((Source!FX77/100)*((ROUND(Source!AF77*Source!I77, 2)+ROUND(Source!AE77*Source!I77, 2))), 2)</f>
        <v>0</v>
      </c>
      <c r="T158">
        <f>Source!X77</f>
        <v>0</v>
      </c>
      <c r="U158">
        <f>ROUND((Source!FY77/100)*((ROUND(Source!AF77*Source!I77, 2)+ROUND(Source!AE77*Source!I77, 2))), 2)</f>
        <v>0</v>
      </c>
      <c r="V158">
        <f>Source!Y77</f>
        <v>0</v>
      </c>
      <c r="W158">
        <f>IF(Source!BI77&lt;=1,H158, 0)</f>
        <v>0</v>
      </c>
      <c r="X158">
        <f>IF(Source!BI77=2,H158, 0)</f>
        <v>0</v>
      </c>
      <c r="Y158">
        <f>IF(Source!BI77=3,H158, 0)</f>
        <v>0</v>
      </c>
      <c r="Z158">
        <f>IF(Source!BI77=4,H158, 0)</f>
        <v>0</v>
      </c>
    </row>
    <row r="159" spans="1:26" ht="27.6" x14ac:dyDescent="0.3">
      <c r="A159" s="51" t="str">
        <f>Source!E79</f>
        <v>13,6</v>
      </c>
      <c r="B159" s="52" t="str">
        <f>Source!F79</f>
        <v>14.3.01.01-0001</v>
      </c>
      <c r="C159" s="52" t="str">
        <f>Source!G79</f>
        <v>Грунтовка: «Бетоконтакт», КНАУФ</v>
      </c>
      <c r="D159" s="38" t="str">
        <f>Source!H79</f>
        <v>кг</v>
      </c>
      <c r="E159" s="39">
        <f>Source!I79</f>
        <v>1.706</v>
      </c>
      <c r="F159" s="40">
        <f>Source!AL79+Source!AM79+Source!AO79</f>
        <v>15.09</v>
      </c>
      <c r="G159" s="46" t="s">
        <v>6</v>
      </c>
      <c r="H159" s="42">
        <f>ROUND(Source!AC79*Source!I79, 2)+ROUND(Source!AD79*Source!I79, 2)+ROUND(Source!AF79*Source!I79, 2)</f>
        <v>25.74</v>
      </c>
      <c r="I159" s="41"/>
      <c r="J159" s="41">
        <f>IF(Source!BC79&lt;&gt; 0, Source!BC79, 1)</f>
        <v>5.99</v>
      </c>
      <c r="K159" s="42">
        <f>Source!O79</f>
        <v>154.19999999999999</v>
      </c>
      <c r="L159" s="47"/>
      <c r="S159">
        <f>ROUND((Source!FX79/100)*((ROUND(Source!AF79*Source!I79, 2)+ROUND(Source!AE79*Source!I79, 2))), 2)</f>
        <v>0</v>
      </c>
      <c r="T159">
        <f>Source!X79</f>
        <v>0</v>
      </c>
      <c r="U159">
        <f>ROUND((Source!FY79/100)*((ROUND(Source!AF79*Source!I79, 2)+ROUND(Source!AE79*Source!I79, 2))), 2)</f>
        <v>0</v>
      </c>
      <c r="V159">
        <f>Source!Y79</f>
        <v>0</v>
      </c>
      <c r="W159">
        <f>IF(Source!BI79&lt;=1,H159, 0)</f>
        <v>25.74</v>
      </c>
      <c r="X159">
        <f>IF(Source!BI79=2,H159, 0)</f>
        <v>0</v>
      </c>
      <c r="Y159">
        <f>IF(Source!BI79=3,H159, 0)</f>
        <v>0</v>
      </c>
      <c r="Z159">
        <f>IF(Source!BI79=4,H159, 0)</f>
        <v>0</v>
      </c>
    </row>
    <row r="160" spans="1:26" ht="13.8" x14ac:dyDescent="0.25">
      <c r="G160" s="71">
        <f>H147+H148+H150+H151+H152+SUM(H154:H159)</f>
        <v>1688.4</v>
      </c>
      <c r="H160" s="71"/>
      <c r="J160" s="71">
        <f>K147+K148+K150+K151+K152+SUM(K154:K159)</f>
        <v>10128.669999999998</v>
      </c>
      <c r="K160" s="71"/>
      <c r="L160" s="44">
        <f>Source!U67</f>
        <v>36.699143849999999</v>
      </c>
      <c r="O160" s="27">
        <f>G160</f>
        <v>1688.4</v>
      </c>
      <c r="P160" s="27">
        <f>J160</f>
        <v>10128.669999999998</v>
      </c>
      <c r="Q160" s="27">
        <f>L160</f>
        <v>36.699143849999999</v>
      </c>
      <c r="W160">
        <f>IF(Source!BI67&lt;=1,H147+H148+H150+H151+H152, 0)</f>
        <v>823.64</v>
      </c>
      <c r="X160">
        <f>IF(Source!BI67=2,H147+H148+H150+H151+H152, 0)</f>
        <v>0</v>
      </c>
      <c r="Y160">
        <f>IF(Source!BI67=3,H147+H148+H150+H151+H152, 0)</f>
        <v>0</v>
      </c>
      <c r="Z160">
        <f>IF(Source!BI67=4,H147+H148+H150+H151+H152, 0)</f>
        <v>0</v>
      </c>
    </row>
    <row r="161" spans="1:26" ht="27.6" x14ac:dyDescent="0.3">
      <c r="A161" s="49" t="str">
        <f>Source!E81</f>
        <v>14</v>
      </c>
      <c r="B161" s="50" t="str">
        <f>Source!F81</f>
        <v>10-01-036-01</v>
      </c>
      <c r="C161" s="50" t="str">
        <f>Source!G81</f>
        <v>Установка уголков ПВХ на клее</v>
      </c>
      <c r="D161" s="31" t="str">
        <f>Source!H81</f>
        <v>100 м</v>
      </c>
      <c r="E161" s="13">
        <f>Source!I81</f>
        <v>0.63900000000000001</v>
      </c>
      <c r="F161" s="32">
        <f>Source!AL81+Source!AM81+Source!AO81</f>
        <v>93.15</v>
      </c>
      <c r="G161" s="33"/>
      <c r="H161" s="34"/>
      <c r="I161" s="33" t="str">
        <f>Source!BO81</f>
        <v/>
      </c>
      <c r="J161" s="33"/>
      <c r="K161" s="34"/>
      <c r="L161" s="35"/>
      <c r="S161">
        <f>ROUND((Source!FX81/100)*((ROUND(Source!AF81*Source!I81, 2)+ROUND(Source!AE81*Source!I81, 2))), 2)</f>
        <v>44.6</v>
      </c>
      <c r="T161">
        <f>Source!X81</f>
        <v>266.64999999999998</v>
      </c>
      <c r="U161">
        <f>ROUND((Source!FY81/100)*((ROUND(Source!AF81*Source!I81, 2)+ROUND(Source!AE81*Source!I81, 2))), 2)</f>
        <v>22.49</v>
      </c>
      <c r="V161">
        <f>Source!Y81</f>
        <v>135.84</v>
      </c>
    </row>
    <row r="162" spans="1:26" x14ac:dyDescent="0.25">
      <c r="C162" s="26" t="str">
        <f>"Объем: "&amp;Source!I81&amp;"=63,9/"&amp;"100"</f>
        <v>Объем: 0,639=63,9/100</v>
      </c>
    </row>
    <row r="163" spans="1:26" ht="14.4" x14ac:dyDescent="0.3">
      <c r="A163" s="49"/>
      <c r="B163" s="50"/>
      <c r="C163" s="50" t="s">
        <v>683</v>
      </c>
      <c r="D163" s="31"/>
      <c r="E163" s="13"/>
      <c r="F163" s="32">
        <f>Source!AO81</f>
        <v>57.15</v>
      </c>
      <c r="G163" s="33" t="str">
        <f>Source!DG81</f>
        <v>)*1,15</v>
      </c>
      <c r="H163" s="34">
        <f>ROUND(Source!AF81*Source!I81, 2)</f>
        <v>42</v>
      </c>
      <c r="I163" s="33"/>
      <c r="J163" s="33">
        <f>IF(Source!BA81&lt;&gt; 0, Source!BA81, 1)</f>
        <v>5.99</v>
      </c>
      <c r="K163" s="34">
        <f>Source!S81</f>
        <v>251.56</v>
      </c>
      <c r="L163" s="35"/>
      <c r="R163">
        <f>H163</f>
        <v>42</v>
      </c>
    </row>
    <row r="164" spans="1:26" ht="14.4" x14ac:dyDescent="0.3">
      <c r="A164" s="49"/>
      <c r="B164" s="50"/>
      <c r="C164" s="50" t="s">
        <v>690</v>
      </c>
      <c r="D164" s="31"/>
      <c r="E164" s="13"/>
      <c r="F164" s="32">
        <f>Source!AL81</f>
        <v>36</v>
      </c>
      <c r="G164" s="33" t="str">
        <f>Source!DD81</f>
        <v/>
      </c>
      <c r="H164" s="34">
        <f>ROUND(Source!AC81*Source!I81, 2)</f>
        <v>23</v>
      </c>
      <c r="I164" s="33"/>
      <c r="J164" s="33">
        <f>IF(Source!BC81&lt;&gt; 0, Source!BC81, 1)</f>
        <v>5.99</v>
      </c>
      <c r="K164" s="34">
        <f>Source!P81</f>
        <v>137.79</v>
      </c>
      <c r="L164" s="35"/>
    </row>
    <row r="165" spans="1:26" ht="14.4" x14ac:dyDescent="0.3">
      <c r="A165" s="49"/>
      <c r="B165" s="50"/>
      <c r="C165" s="50" t="s">
        <v>685</v>
      </c>
      <c r="D165" s="31" t="s">
        <v>686</v>
      </c>
      <c r="E165" s="13">
        <f>Source!BZ81</f>
        <v>118</v>
      </c>
      <c r="F165" s="69" t="str">
        <f>CONCATENATE(" )", Source!DL81, Source!FT81, "=", Source!FX81)</f>
        <v xml:space="preserve"> )*0,9=106,2</v>
      </c>
      <c r="G165" s="70"/>
      <c r="H165" s="34">
        <f>SUM(S161:S169)</f>
        <v>44.6</v>
      </c>
      <c r="I165" s="37"/>
      <c r="J165" s="29">
        <f>Source!AT81</f>
        <v>106</v>
      </c>
      <c r="K165" s="34">
        <f>SUM(T161:T169)</f>
        <v>266.64999999999998</v>
      </c>
      <c r="L165" s="35"/>
    </row>
    <row r="166" spans="1:26" ht="14.4" x14ac:dyDescent="0.3">
      <c r="A166" s="49"/>
      <c r="B166" s="50"/>
      <c r="C166" s="50" t="s">
        <v>687</v>
      </c>
      <c r="D166" s="31" t="s">
        <v>686</v>
      </c>
      <c r="E166" s="13">
        <f>Source!CA81</f>
        <v>63</v>
      </c>
      <c r="F166" s="69" t="str">
        <f>CONCATENATE(" )", Source!DM81, Source!FU81, "=", Source!FY81)</f>
        <v xml:space="preserve"> )*0,85=53,55</v>
      </c>
      <c r="G166" s="70"/>
      <c r="H166" s="34">
        <f>SUM(U161:U169)</f>
        <v>22.49</v>
      </c>
      <c r="I166" s="37"/>
      <c r="J166" s="29">
        <f>Source!AU81</f>
        <v>54</v>
      </c>
      <c r="K166" s="34">
        <f>SUM(V161:V169)</f>
        <v>135.84</v>
      </c>
      <c r="L166" s="35"/>
    </row>
    <row r="167" spans="1:26" ht="14.4" x14ac:dyDescent="0.3">
      <c r="A167" s="49"/>
      <c r="B167" s="50"/>
      <c r="C167" s="50" t="s">
        <v>688</v>
      </c>
      <c r="D167" s="31" t="s">
        <v>689</v>
      </c>
      <c r="E167" s="13">
        <f>Source!AQ81</f>
        <v>6.7</v>
      </c>
      <c r="F167" s="32"/>
      <c r="G167" s="33" t="str">
        <f>Source!DI81</f>
        <v>)*1,15</v>
      </c>
      <c r="H167" s="34"/>
      <c r="I167" s="33"/>
      <c r="J167" s="33"/>
      <c r="K167" s="34"/>
      <c r="L167" s="45">
        <f>Source!U81</f>
        <v>4.923495</v>
      </c>
    </row>
    <row r="168" spans="1:26" ht="14.4" x14ac:dyDescent="0.3">
      <c r="A168" s="49" t="str">
        <f>Source!E83</f>
        <v>14,1</v>
      </c>
      <c r="B168" s="50" t="str">
        <f>Source!F83</f>
        <v>11.3.03.13</v>
      </c>
      <c r="C168" s="50" t="str">
        <f>Source!G83</f>
        <v>Уголок ПВХ</v>
      </c>
      <c r="D168" s="31" t="str">
        <f>Source!H83</f>
        <v>П.М</v>
      </c>
      <c r="E168" s="13">
        <f>Source!I83</f>
        <v>63.9</v>
      </c>
      <c r="F168" s="32">
        <f>Source!AL83+Source!AM83+Source!AO83</f>
        <v>0</v>
      </c>
      <c r="G168" s="48" t="s">
        <v>6</v>
      </c>
      <c r="H168" s="34">
        <f>ROUND(Source!AC83*Source!I83, 2)+ROUND(Source!AD83*Source!I83, 2)+ROUND(Source!AF83*Source!I83, 2)</f>
        <v>0</v>
      </c>
      <c r="I168" s="33"/>
      <c r="J168" s="33">
        <f>IF(Source!BC83&lt;&gt; 0, Source!BC83, 1)</f>
        <v>5.99</v>
      </c>
      <c r="K168" s="34">
        <f>Source!O83</f>
        <v>0</v>
      </c>
      <c r="L168" s="35"/>
      <c r="S168">
        <f>ROUND((Source!FX83/100)*((ROUND(Source!AF83*Source!I83, 2)+ROUND(Source!AE83*Source!I83, 2))), 2)</f>
        <v>0</v>
      </c>
      <c r="T168">
        <f>Source!X83</f>
        <v>0</v>
      </c>
      <c r="U168">
        <f>ROUND((Source!FY83/100)*((ROUND(Source!AF83*Source!I83, 2)+ROUND(Source!AE83*Source!I83, 2))), 2)</f>
        <v>0</v>
      </c>
      <c r="V168">
        <f>Source!Y83</f>
        <v>0</v>
      </c>
      <c r="W168">
        <f>IF(Source!BI83&lt;=1,H168, 0)</f>
        <v>0</v>
      </c>
      <c r="X168">
        <f>IF(Source!BI83=2,H168, 0)</f>
        <v>0</v>
      </c>
      <c r="Y168">
        <f>IF(Source!BI83=3,H168, 0)</f>
        <v>0</v>
      </c>
      <c r="Z168">
        <f>IF(Source!BI83=4,H168, 0)</f>
        <v>0</v>
      </c>
    </row>
    <row r="169" spans="1:26" ht="27.6" x14ac:dyDescent="0.3">
      <c r="A169" s="51" t="str">
        <f>Source!E85</f>
        <v>14,2</v>
      </c>
      <c r="B169" s="52" t="str">
        <f>Source!F85</f>
        <v>11.3.03.13-0044</v>
      </c>
      <c r="C169" s="52" t="str">
        <f>Source!G85</f>
        <v>Уголок ПВХ, размером 25х25 мм</v>
      </c>
      <c r="D169" s="38" t="str">
        <f>Source!H85</f>
        <v>10 м</v>
      </c>
      <c r="E169" s="39">
        <f>Source!I85</f>
        <v>6.3900000000000006</v>
      </c>
      <c r="F169" s="40">
        <f>Source!AL85+Source!AM85+Source!AO85</f>
        <v>29.9</v>
      </c>
      <c r="G169" s="46" t="s">
        <v>6</v>
      </c>
      <c r="H169" s="42">
        <f>ROUND(Source!AC85*Source!I85, 2)+ROUND(Source!AD85*Source!I85, 2)+ROUND(Source!AF85*Source!I85, 2)</f>
        <v>191.06</v>
      </c>
      <c r="I169" s="41"/>
      <c r="J169" s="41">
        <f>IF(Source!BC85&lt;&gt; 0, Source!BC85, 1)</f>
        <v>5.99</v>
      </c>
      <c r="K169" s="42">
        <f>Source!O85</f>
        <v>1144.46</v>
      </c>
      <c r="L169" s="47"/>
      <c r="S169">
        <f>ROUND((Source!FX85/100)*((ROUND(Source!AF85*Source!I85, 2)+ROUND(Source!AE85*Source!I85, 2))), 2)</f>
        <v>0</v>
      </c>
      <c r="T169">
        <f>Source!X85</f>
        <v>0</v>
      </c>
      <c r="U169">
        <f>ROUND((Source!FY85/100)*((ROUND(Source!AF85*Source!I85, 2)+ROUND(Source!AE85*Source!I85, 2))), 2)</f>
        <v>0</v>
      </c>
      <c r="V169">
        <f>Source!Y85</f>
        <v>0</v>
      </c>
      <c r="W169">
        <f>IF(Source!BI85&lt;=1,H169, 0)</f>
        <v>191.06</v>
      </c>
      <c r="X169">
        <f>IF(Source!BI85=2,H169, 0)</f>
        <v>0</v>
      </c>
      <c r="Y169">
        <f>IF(Source!BI85=3,H169, 0)</f>
        <v>0</v>
      </c>
      <c r="Z169">
        <f>IF(Source!BI85=4,H169, 0)</f>
        <v>0</v>
      </c>
    </row>
    <row r="170" spans="1:26" ht="13.8" x14ac:dyDescent="0.25">
      <c r="G170" s="71">
        <f>H163+H164+H165+H166+SUM(H168:H169)</f>
        <v>323.14999999999998</v>
      </c>
      <c r="H170" s="71"/>
      <c r="J170" s="71">
        <f>K163+K164+K165+K166+SUM(K168:K169)</f>
        <v>1936.3000000000002</v>
      </c>
      <c r="K170" s="71"/>
      <c r="L170" s="44">
        <f>Source!U81</f>
        <v>4.923495</v>
      </c>
      <c r="O170" s="27">
        <f>G170</f>
        <v>323.14999999999998</v>
      </c>
      <c r="P170" s="27">
        <f>J170</f>
        <v>1936.3000000000002</v>
      </c>
      <c r="Q170" s="27">
        <f>L170</f>
        <v>4.923495</v>
      </c>
      <c r="W170">
        <f>IF(Source!BI81&lt;=1,H163+H164+H165+H166, 0)</f>
        <v>132.09</v>
      </c>
      <c r="X170">
        <f>IF(Source!BI81=2,H163+H164+H165+H166, 0)</f>
        <v>0</v>
      </c>
      <c r="Y170">
        <f>IF(Source!BI81=3,H163+H164+H165+H166, 0)</f>
        <v>0</v>
      </c>
      <c r="Z170">
        <f>IF(Source!BI81=4,H163+H164+H165+H166, 0)</f>
        <v>0</v>
      </c>
    </row>
    <row r="171" spans="1:26" ht="41.4" x14ac:dyDescent="0.3">
      <c r="A171" s="49" t="str">
        <f>Source!E87</f>
        <v>15</v>
      </c>
      <c r="B171" s="50" t="str">
        <f>Source!F87</f>
        <v>11-01-021-02</v>
      </c>
      <c r="C171" s="50" t="str">
        <f>Source!G87</f>
        <v>Устройство покрытий полимерцементных однослойных пластичных толщиной 12 мм</v>
      </c>
      <c r="D171" s="31" t="str">
        <f>Source!H87</f>
        <v>100 м2</v>
      </c>
      <c r="E171" s="13">
        <f>Source!I87</f>
        <v>1.3585</v>
      </c>
      <c r="F171" s="32">
        <f>Source!AL87+Source!AM87+Source!AO87</f>
        <v>7648.6900000000005</v>
      </c>
      <c r="G171" s="33"/>
      <c r="H171" s="34"/>
      <c r="I171" s="33" t="str">
        <f>Source!BO87</f>
        <v/>
      </c>
      <c r="J171" s="33"/>
      <c r="K171" s="34"/>
      <c r="L171" s="35"/>
      <c r="S171">
        <f>ROUND((Source!FX87/100)*((ROUND(Source!AF87*Source!I87, 2)+ROUND(Source!AE87*Source!I87, 2))), 2)</f>
        <v>1804.83</v>
      </c>
      <c r="T171">
        <f>Source!X87</f>
        <v>10840.28</v>
      </c>
      <c r="U171">
        <f>ROUND((Source!FY87/100)*((ROUND(Source!AF87*Source!I87, 2)+ROUND(Source!AE87*Source!I87, 2))), 2)</f>
        <v>1039.3699999999999</v>
      </c>
      <c r="V171">
        <f>Source!Y87</f>
        <v>6250.25</v>
      </c>
    </row>
    <row r="172" spans="1:26" x14ac:dyDescent="0.25">
      <c r="C172" s="26" t="str">
        <f>"Объем: "&amp;Source!I87&amp;"=135,85/"&amp;"100"</f>
        <v>Объем: 1,3585=135,85/100</v>
      </c>
    </row>
    <row r="173" spans="1:26" ht="14.4" x14ac:dyDescent="0.3">
      <c r="A173" s="49"/>
      <c r="B173" s="50"/>
      <c r="C173" s="50" t="s">
        <v>683</v>
      </c>
      <c r="D173" s="31"/>
      <c r="E173" s="13"/>
      <c r="F173" s="32">
        <f>Source!AO87</f>
        <v>791.38</v>
      </c>
      <c r="G173" s="33" t="str">
        <f>Source!DG87</f>
        <v>)*1,15</v>
      </c>
      <c r="H173" s="34">
        <f>ROUND(Source!AF87*Source!I87, 2)</f>
        <v>1236.3499999999999</v>
      </c>
      <c r="I173" s="33"/>
      <c r="J173" s="33">
        <f>IF(Source!BA87&lt;&gt; 0, Source!BA87, 1)</f>
        <v>5.99</v>
      </c>
      <c r="K173" s="34">
        <f>Source!S87</f>
        <v>7405.76</v>
      </c>
      <c r="L173" s="35"/>
      <c r="R173">
        <f>H173</f>
        <v>1236.3499999999999</v>
      </c>
    </row>
    <row r="174" spans="1:26" ht="14.4" x14ac:dyDescent="0.3">
      <c r="A174" s="49"/>
      <c r="B174" s="50"/>
      <c r="C174" s="50" t="s">
        <v>257</v>
      </c>
      <c r="D174" s="31"/>
      <c r="E174" s="13"/>
      <c r="F174" s="32">
        <f>Source!AM87</f>
        <v>438.84</v>
      </c>
      <c r="G174" s="33" t="str">
        <f>Source!DE87</f>
        <v>)*1,25</v>
      </c>
      <c r="H174" s="34">
        <f>ROUND(Source!AD87*Source!I87, 2)</f>
        <v>745.21</v>
      </c>
      <c r="I174" s="33"/>
      <c r="J174" s="33">
        <f>IF(Source!BB87&lt;&gt; 0, Source!BB87, 1)</f>
        <v>5.99</v>
      </c>
      <c r="K174" s="34">
        <f>Source!Q87</f>
        <v>4463.78</v>
      </c>
      <c r="L174" s="35"/>
    </row>
    <row r="175" spans="1:26" ht="14.4" x14ac:dyDescent="0.3">
      <c r="A175" s="49"/>
      <c r="B175" s="50"/>
      <c r="C175" s="50" t="s">
        <v>684</v>
      </c>
      <c r="D175" s="31"/>
      <c r="E175" s="13"/>
      <c r="F175" s="32">
        <f>Source!AN87</f>
        <v>232.04</v>
      </c>
      <c r="G175" s="33" t="str">
        <f>Source!DF87</f>
        <v>)*1,25</v>
      </c>
      <c r="H175" s="36">
        <f>ROUND(Source!AE87*Source!I87, 2)</f>
        <v>394.03</v>
      </c>
      <c r="I175" s="33"/>
      <c r="J175" s="33">
        <f>IF(Source!BS87&lt;&gt; 0, Source!BS87, 1)</f>
        <v>5.99</v>
      </c>
      <c r="K175" s="36">
        <f>Source!R87</f>
        <v>2360.2600000000002</v>
      </c>
      <c r="L175" s="35"/>
      <c r="R175">
        <f>H175</f>
        <v>394.03</v>
      </c>
    </row>
    <row r="176" spans="1:26" ht="14.4" x14ac:dyDescent="0.3">
      <c r="A176" s="49"/>
      <c r="B176" s="50"/>
      <c r="C176" s="50" t="s">
        <v>690</v>
      </c>
      <c r="D176" s="31"/>
      <c r="E176" s="13"/>
      <c r="F176" s="32">
        <f>Source!AL87</f>
        <v>6418.47</v>
      </c>
      <c r="G176" s="33" t="str">
        <f>Source!DD87</f>
        <v/>
      </c>
      <c r="H176" s="34">
        <f>ROUND(Source!AC87*Source!I87, 2)</f>
        <v>8719.49</v>
      </c>
      <c r="I176" s="33"/>
      <c r="J176" s="33">
        <f>IF(Source!BC87&lt;&gt; 0, Source!BC87, 1)</f>
        <v>5.99</v>
      </c>
      <c r="K176" s="34">
        <f>Source!P87</f>
        <v>52229.75</v>
      </c>
      <c r="L176" s="35"/>
    </row>
    <row r="177" spans="1:26" ht="14.4" x14ac:dyDescent="0.3">
      <c r="A177" s="49"/>
      <c r="B177" s="50"/>
      <c r="C177" s="50" t="s">
        <v>685</v>
      </c>
      <c r="D177" s="31" t="s">
        <v>686</v>
      </c>
      <c r="E177" s="13">
        <f>Source!BZ87</f>
        <v>123</v>
      </c>
      <c r="F177" s="69" t="str">
        <f>CONCATENATE(" )", Source!DL87, Source!FT87, "=", Source!FX87)</f>
        <v xml:space="preserve"> )*0,9=110,7</v>
      </c>
      <c r="G177" s="70"/>
      <c r="H177" s="34">
        <f>SUM(S171:S179)</f>
        <v>1804.83</v>
      </c>
      <c r="I177" s="37"/>
      <c r="J177" s="29">
        <f>Source!AT87</f>
        <v>111</v>
      </c>
      <c r="K177" s="34">
        <f>SUM(T171:T179)</f>
        <v>10840.28</v>
      </c>
      <c r="L177" s="35"/>
    </row>
    <row r="178" spans="1:26" ht="14.4" x14ac:dyDescent="0.3">
      <c r="A178" s="49"/>
      <c r="B178" s="50"/>
      <c r="C178" s="50" t="s">
        <v>687</v>
      </c>
      <c r="D178" s="31" t="s">
        <v>686</v>
      </c>
      <c r="E178" s="13">
        <f>Source!CA87</f>
        <v>75</v>
      </c>
      <c r="F178" s="69" t="str">
        <f>CONCATENATE(" )", Source!DM87, Source!FU87, "=", Source!FY87)</f>
        <v xml:space="preserve"> )*0,85=63,75</v>
      </c>
      <c r="G178" s="70"/>
      <c r="H178" s="34">
        <f>SUM(U171:U179)</f>
        <v>1039.3699999999999</v>
      </c>
      <c r="I178" s="37"/>
      <c r="J178" s="29">
        <f>Source!AU87</f>
        <v>64</v>
      </c>
      <c r="K178" s="34">
        <f>SUM(V171:V179)</f>
        <v>6250.25</v>
      </c>
      <c r="L178" s="35"/>
    </row>
    <row r="179" spans="1:26" ht="14.4" x14ac:dyDescent="0.3">
      <c r="A179" s="51"/>
      <c r="B179" s="52"/>
      <c r="C179" s="52" t="s">
        <v>688</v>
      </c>
      <c r="D179" s="38" t="s">
        <v>689</v>
      </c>
      <c r="E179" s="39">
        <f>Source!AQ87</f>
        <v>89.32</v>
      </c>
      <c r="F179" s="40"/>
      <c r="G179" s="41" t="str">
        <f>Source!DI87</f>
        <v>)*1,15</v>
      </c>
      <c r="H179" s="42"/>
      <c r="I179" s="41"/>
      <c r="J179" s="41"/>
      <c r="K179" s="42"/>
      <c r="L179" s="43">
        <f>Source!U87</f>
        <v>139.54240299999998</v>
      </c>
    </row>
    <row r="180" spans="1:26" ht="13.8" x14ac:dyDescent="0.25">
      <c r="G180" s="71">
        <f>H173+H174+H176+H177+H178</f>
        <v>13545.25</v>
      </c>
      <c r="H180" s="71"/>
      <c r="J180" s="71">
        <f>K173+K174+K176+K177+K178</f>
        <v>81189.820000000007</v>
      </c>
      <c r="K180" s="71"/>
      <c r="L180" s="44">
        <f>Source!U87</f>
        <v>139.54240299999998</v>
      </c>
      <c r="O180" s="27">
        <f>G180</f>
        <v>13545.25</v>
      </c>
      <c r="P180" s="27">
        <f>J180</f>
        <v>81189.820000000007</v>
      </c>
      <c r="Q180" s="27">
        <f>L180</f>
        <v>139.54240299999998</v>
      </c>
      <c r="W180">
        <f>IF(Source!BI87&lt;=1,H173+H174+H176+H177+H178, 0)</f>
        <v>13545.25</v>
      </c>
      <c r="X180">
        <f>IF(Source!BI87=2,H173+H174+H176+H177+H178, 0)</f>
        <v>0</v>
      </c>
      <c r="Y180">
        <f>IF(Source!BI87=3,H173+H174+H176+H177+H178, 0)</f>
        <v>0</v>
      </c>
      <c r="Z180">
        <f>IF(Source!BI87=4,H173+H174+H176+H177+H178, 0)</f>
        <v>0</v>
      </c>
    </row>
    <row r="181" spans="1:26" ht="55.2" x14ac:dyDescent="0.3">
      <c r="A181" s="49" t="str">
        <f>Source!E89</f>
        <v>16</v>
      </c>
      <c r="B181" s="50" t="str">
        <f>Source!F89</f>
        <v>62-16-5</v>
      </c>
      <c r="C181" s="50" t="str">
        <f>Source!G89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181" s="31" t="str">
        <f>Source!H89</f>
        <v>100 м2</v>
      </c>
      <c r="E181" s="13">
        <f>Source!I89</f>
        <v>5.2271000000000001</v>
      </c>
      <c r="F181" s="32">
        <f>Source!AL89+Source!AM89+Source!AO89</f>
        <v>796.1</v>
      </c>
      <c r="G181" s="33"/>
      <c r="H181" s="34"/>
      <c r="I181" s="33" t="str">
        <f>Source!BO89</f>
        <v/>
      </c>
      <c r="J181" s="33"/>
      <c r="K181" s="34"/>
      <c r="L181" s="35"/>
      <c r="S181">
        <f>ROUND((Source!FX89/100)*((ROUND(Source!AF89*Source!I89, 2)+ROUND(Source!AE89*Source!I89, 2))), 2)</f>
        <v>1233.02</v>
      </c>
      <c r="T181">
        <f>Source!X89</f>
        <v>7385.74</v>
      </c>
      <c r="U181">
        <f>ROUND((Source!FY89/100)*((ROUND(Source!AF89*Source!I89, 2)+ROUND(Source!AE89*Source!I89, 2))), 2)</f>
        <v>770.64</v>
      </c>
      <c r="V181">
        <f>Source!Y89</f>
        <v>4616.09</v>
      </c>
    </row>
    <row r="182" spans="1:26" x14ac:dyDescent="0.25">
      <c r="C182" s="26" t="str">
        <f>"Объем: "&amp;Source!I89&amp;"=522,71/"&amp;"100"</f>
        <v>Объем: 5,2271=522,71/100</v>
      </c>
    </row>
    <row r="183" spans="1:26" ht="14.4" x14ac:dyDescent="0.3">
      <c r="A183" s="49"/>
      <c r="B183" s="50"/>
      <c r="C183" s="50" t="s">
        <v>683</v>
      </c>
      <c r="D183" s="31"/>
      <c r="E183" s="13"/>
      <c r="F183" s="32">
        <f>Source!AO89</f>
        <v>292.81</v>
      </c>
      <c r="G183" s="33" t="str">
        <f>Source!DG89</f>
        <v/>
      </c>
      <c r="H183" s="34">
        <f>ROUND(Source!AF89*Source!I89, 2)</f>
        <v>1530.55</v>
      </c>
      <c r="I183" s="33"/>
      <c r="J183" s="33">
        <f>IF(Source!BA89&lt;&gt; 0, Source!BA89, 1)</f>
        <v>5.99</v>
      </c>
      <c r="K183" s="34">
        <f>Source!S89</f>
        <v>9167.98</v>
      </c>
      <c r="L183" s="35"/>
      <c r="R183">
        <f>H183</f>
        <v>1530.55</v>
      </c>
    </row>
    <row r="184" spans="1:26" ht="14.4" x14ac:dyDescent="0.3">
      <c r="A184" s="49"/>
      <c r="B184" s="50"/>
      <c r="C184" s="50" t="s">
        <v>257</v>
      </c>
      <c r="D184" s="31"/>
      <c r="E184" s="13"/>
      <c r="F184" s="32">
        <f>Source!AM89</f>
        <v>7.07</v>
      </c>
      <c r="G184" s="33" t="str">
        <f>Source!DE89</f>
        <v/>
      </c>
      <c r="H184" s="34">
        <f>ROUND(Source!AD89*Source!I89, 2)</f>
        <v>36.96</v>
      </c>
      <c r="I184" s="33"/>
      <c r="J184" s="33">
        <f>IF(Source!BB89&lt;&gt; 0, Source!BB89, 1)</f>
        <v>5.99</v>
      </c>
      <c r="K184" s="34">
        <f>Source!Q89</f>
        <v>221.36</v>
      </c>
      <c r="L184" s="35"/>
    </row>
    <row r="185" spans="1:26" ht="14.4" x14ac:dyDescent="0.3">
      <c r="A185" s="49"/>
      <c r="B185" s="50"/>
      <c r="C185" s="50" t="s">
        <v>684</v>
      </c>
      <c r="D185" s="31"/>
      <c r="E185" s="13"/>
      <c r="F185" s="32">
        <f>Source!AN89</f>
        <v>2.0499999999999998</v>
      </c>
      <c r="G185" s="33" t="str">
        <f>Source!DF89</f>
        <v/>
      </c>
      <c r="H185" s="36">
        <f>ROUND(Source!AE89*Source!I89, 2)</f>
        <v>10.72</v>
      </c>
      <c r="I185" s="33"/>
      <c r="J185" s="33">
        <f>IF(Source!BS89&lt;&gt; 0, Source!BS89, 1)</f>
        <v>5.99</v>
      </c>
      <c r="K185" s="36">
        <f>Source!R89</f>
        <v>64.19</v>
      </c>
      <c r="L185" s="35"/>
      <c r="R185">
        <f>H185</f>
        <v>10.72</v>
      </c>
    </row>
    <row r="186" spans="1:26" ht="14.4" x14ac:dyDescent="0.3">
      <c r="A186" s="49"/>
      <c r="B186" s="50"/>
      <c r="C186" s="50" t="s">
        <v>690</v>
      </c>
      <c r="D186" s="31"/>
      <c r="E186" s="13"/>
      <c r="F186" s="32">
        <f>Source!AL89</f>
        <v>496.22</v>
      </c>
      <c r="G186" s="33" t="str">
        <f>Source!DD89</f>
        <v/>
      </c>
      <c r="H186" s="34">
        <f>ROUND(Source!AC89*Source!I89, 2)</f>
        <v>2593.79</v>
      </c>
      <c r="I186" s="33"/>
      <c r="J186" s="33">
        <f>IF(Source!BC89&lt;&gt; 0, Source!BC89, 1)</f>
        <v>5.99</v>
      </c>
      <c r="K186" s="34">
        <f>Source!P89</f>
        <v>15536.81</v>
      </c>
      <c r="L186" s="35"/>
    </row>
    <row r="187" spans="1:26" ht="14.4" x14ac:dyDescent="0.3">
      <c r="A187" s="49"/>
      <c r="B187" s="50"/>
      <c r="C187" s="50" t="s">
        <v>685</v>
      </c>
      <c r="D187" s="31" t="s">
        <v>686</v>
      </c>
      <c r="E187" s="13">
        <f>Source!BZ89</f>
        <v>80</v>
      </c>
      <c r="F187" s="53"/>
      <c r="G187" s="33"/>
      <c r="H187" s="34">
        <f>SUM(S181:S191)</f>
        <v>1233.02</v>
      </c>
      <c r="I187" s="37"/>
      <c r="J187" s="29">
        <f>Source!AT89</f>
        <v>80</v>
      </c>
      <c r="K187" s="34">
        <f>SUM(T181:T191)</f>
        <v>7385.74</v>
      </c>
      <c r="L187" s="35"/>
    </row>
    <row r="188" spans="1:26" ht="14.4" x14ac:dyDescent="0.3">
      <c r="A188" s="49"/>
      <c r="B188" s="50"/>
      <c r="C188" s="50" t="s">
        <v>687</v>
      </c>
      <c r="D188" s="31" t="s">
        <v>686</v>
      </c>
      <c r="E188" s="13">
        <f>Source!CA89</f>
        <v>50</v>
      </c>
      <c r="F188" s="53"/>
      <c r="G188" s="33"/>
      <c r="H188" s="34">
        <f>SUM(U181:U191)</f>
        <v>770.64</v>
      </c>
      <c r="I188" s="37"/>
      <c r="J188" s="29">
        <f>Source!AU89</f>
        <v>50</v>
      </c>
      <c r="K188" s="34">
        <f>SUM(V181:V191)</f>
        <v>4616.09</v>
      </c>
      <c r="L188" s="35"/>
    </row>
    <row r="189" spans="1:26" ht="14.4" x14ac:dyDescent="0.3">
      <c r="A189" s="49"/>
      <c r="B189" s="50"/>
      <c r="C189" s="50" t="s">
        <v>688</v>
      </c>
      <c r="D189" s="31" t="s">
        <v>689</v>
      </c>
      <c r="E189" s="13">
        <f>Source!AQ89</f>
        <v>33.89</v>
      </c>
      <c r="F189" s="32"/>
      <c r="G189" s="33" t="str">
        <f>Source!DI89</f>
        <v/>
      </c>
      <c r="H189" s="34"/>
      <c r="I189" s="33"/>
      <c r="J189" s="33"/>
      <c r="K189" s="34"/>
      <c r="L189" s="45">
        <f>Source!U89</f>
        <v>177.14641900000001</v>
      </c>
    </row>
    <row r="190" spans="1:26" ht="14.4" x14ac:dyDescent="0.3">
      <c r="A190" s="49" t="str">
        <f>Source!E91</f>
        <v>16,1</v>
      </c>
      <c r="B190" s="50" t="str">
        <f>Source!F91</f>
        <v>14.3.02.01</v>
      </c>
      <c r="C190" s="50" t="str">
        <f>Source!G91</f>
        <v>Краска водоэмульсионная</v>
      </c>
      <c r="D190" s="31" t="str">
        <f>Source!H91</f>
        <v>т</v>
      </c>
      <c r="E190" s="13">
        <f>Source!I91</f>
        <v>0.37112399999999995</v>
      </c>
      <c r="F190" s="32">
        <f>Source!AL91+Source!AM91+Source!AO91</f>
        <v>0</v>
      </c>
      <c r="G190" s="48" t="s">
        <v>6</v>
      </c>
      <c r="H190" s="34">
        <f>ROUND(Source!AC91*Source!I91, 2)+ROUND(Source!AD91*Source!I91, 2)+ROUND(Source!AF91*Source!I91, 2)</f>
        <v>0</v>
      </c>
      <c r="I190" s="33"/>
      <c r="J190" s="33">
        <f>IF(Source!BC91&lt;&gt; 0, Source!BC91, 1)</f>
        <v>5.99</v>
      </c>
      <c r="K190" s="34">
        <f>Source!O91</f>
        <v>0</v>
      </c>
      <c r="L190" s="35"/>
      <c r="S190">
        <f>ROUND((Source!FX91/100)*((ROUND(Source!AF91*Source!I91, 2)+ROUND(Source!AE91*Source!I91, 2))), 2)</f>
        <v>0</v>
      </c>
      <c r="T190">
        <f>Source!X91</f>
        <v>0</v>
      </c>
      <c r="U190">
        <f>ROUND((Source!FY91/100)*((ROUND(Source!AF91*Source!I91, 2)+ROUND(Source!AE91*Source!I91, 2))), 2)</f>
        <v>0</v>
      </c>
      <c r="V190">
        <f>Source!Y91</f>
        <v>0</v>
      </c>
      <c r="W190">
        <f>IF(Source!BI91&lt;=1,H190, 0)</f>
        <v>0</v>
      </c>
      <c r="X190">
        <f>IF(Source!BI91=2,H190, 0)</f>
        <v>0</v>
      </c>
      <c r="Y190">
        <f>IF(Source!BI91=3,H190, 0)</f>
        <v>0</v>
      </c>
      <c r="Z190">
        <f>IF(Source!BI91=4,H190, 0)</f>
        <v>0</v>
      </c>
    </row>
    <row r="191" spans="1:26" ht="27.6" x14ac:dyDescent="0.3">
      <c r="A191" s="51" t="str">
        <f>Source!E93</f>
        <v>16,2</v>
      </c>
      <c r="B191" s="52" t="str">
        <f>Source!F93</f>
        <v>14.3.02.01-0223</v>
      </c>
      <c r="C191" s="52" t="str">
        <f>Source!G93</f>
        <v>Краска водоэмульсионная для внутренних работ ВАК-15</v>
      </c>
      <c r="D191" s="38" t="str">
        <f>Source!H93</f>
        <v>т</v>
      </c>
      <c r="E191" s="39">
        <f>Source!I93</f>
        <v>0.37112399999999995</v>
      </c>
      <c r="F191" s="40">
        <f>Source!AL93+Source!AM93+Source!AO93</f>
        <v>19973.669999999998</v>
      </c>
      <c r="G191" s="46" t="s">
        <v>6</v>
      </c>
      <c r="H191" s="42">
        <f>ROUND(Source!AC93*Source!I93, 2)+ROUND(Source!AD93*Source!I93, 2)+ROUND(Source!AF93*Source!I93, 2)</f>
        <v>7412.71</v>
      </c>
      <c r="I191" s="41"/>
      <c r="J191" s="41">
        <f>IF(Source!BC93&lt;&gt; 0, Source!BC93, 1)</f>
        <v>5.99</v>
      </c>
      <c r="K191" s="42">
        <f>Source!O93+0.01</f>
        <v>44402.130000000005</v>
      </c>
      <c r="L191" s="47"/>
      <c r="S191">
        <f>ROUND((Source!FX93/100)*((ROUND(Source!AF93*Source!I93, 2)+ROUND(Source!AE93*Source!I93, 2))), 2)</f>
        <v>0</v>
      </c>
      <c r="T191">
        <f>Source!X93</f>
        <v>0</v>
      </c>
      <c r="U191">
        <f>ROUND((Source!FY93/100)*((ROUND(Source!AF93*Source!I93, 2)+ROUND(Source!AE93*Source!I93, 2))), 2)</f>
        <v>0</v>
      </c>
      <c r="V191">
        <f>Source!Y93</f>
        <v>0</v>
      </c>
      <c r="W191">
        <f>IF(Source!BI93&lt;=1,H191, 0)</f>
        <v>7412.71</v>
      </c>
      <c r="X191">
        <f>IF(Source!BI93=2,H191, 0)</f>
        <v>0</v>
      </c>
      <c r="Y191">
        <f>IF(Source!BI93=3,H191, 0)</f>
        <v>0</v>
      </c>
      <c r="Z191">
        <f>IF(Source!BI93=4,H191, 0)</f>
        <v>0</v>
      </c>
    </row>
    <row r="192" spans="1:26" ht="13.8" x14ac:dyDescent="0.25">
      <c r="G192" s="71">
        <f>H183+H184+H186+H187+H188+SUM(H190:H191)</f>
        <v>13577.67</v>
      </c>
      <c r="H192" s="71"/>
      <c r="J192" s="71">
        <f>K183+K184+K186+K187+K188+SUM(K190:K191)</f>
        <v>81330.11</v>
      </c>
      <c r="K192" s="71"/>
      <c r="L192" s="44">
        <f>Source!U89</f>
        <v>177.14641900000001</v>
      </c>
      <c r="O192" s="27">
        <f>G192</f>
        <v>13577.67</v>
      </c>
      <c r="P192" s="27">
        <f>J192</f>
        <v>81330.11</v>
      </c>
      <c r="Q192" s="27">
        <f>L192</f>
        <v>177.14641900000001</v>
      </c>
      <c r="W192">
        <f>IF(Source!BI89&lt;=1,H183+H184+H186+H187+H188, 0)</f>
        <v>6164.96</v>
      </c>
      <c r="X192">
        <f>IF(Source!BI89=2,H183+H184+H186+H187+H188, 0)</f>
        <v>0</v>
      </c>
      <c r="Y192">
        <f>IF(Source!BI89=3,H183+H184+H186+H187+H188, 0)</f>
        <v>0</v>
      </c>
      <c r="Z192">
        <f>IF(Source!BI89=4,H183+H184+H186+H187+H188, 0)</f>
        <v>0</v>
      </c>
    </row>
    <row r="193" spans="1:26" ht="69" x14ac:dyDescent="0.3">
      <c r="A193" s="49" t="str">
        <f>Source!E95</f>
        <v>17</v>
      </c>
      <c r="B193" s="50" t="str">
        <f>Source!F95</f>
        <v>62-17-4 Тех. часть п.2 пп . 2.62.5 к=1.6</v>
      </c>
      <c r="C193" s="50" t="str">
        <f>Source!G95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 (256,16 м2х1,6= 409,856 м2)</v>
      </c>
      <c r="D193" s="31" t="str">
        <f>Source!H95</f>
        <v>100 м2</v>
      </c>
      <c r="E193" s="13">
        <f>Source!I95</f>
        <v>4.09856</v>
      </c>
      <c r="F193" s="32">
        <f>Source!AL95+Source!AM95+Source!AO95</f>
        <v>812.32</v>
      </c>
      <c r="G193" s="33"/>
      <c r="H193" s="34"/>
      <c r="I193" s="33" t="str">
        <f>Source!BO95</f>
        <v/>
      </c>
      <c r="J193" s="33"/>
      <c r="K193" s="34"/>
      <c r="L193" s="35"/>
      <c r="S193">
        <f>ROUND((Source!FX95/100)*((ROUND(Source!AF95*Source!I95, 2)+ROUND(Source!AE95*Source!I95, 2))), 2)</f>
        <v>963.69</v>
      </c>
      <c r="T193">
        <f>Source!X95</f>
        <v>5772.48</v>
      </c>
      <c r="U193">
        <f>ROUND((Source!FY95/100)*((ROUND(Source!AF95*Source!I95, 2)+ROUND(Source!AE95*Source!I95, 2))), 2)</f>
        <v>602.30999999999995</v>
      </c>
      <c r="V193">
        <f>Source!Y95</f>
        <v>3607.8</v>
      </c>
    </row>
    <row r="194" spans="1:26" x14ac:dyDescent="0.25">
      <c r="C194" s="26" t="str">
        <f>"Объем: "&amp;Source!I95&amp;"=409,856/"&amp;"100"</f>
        <v>Объем: 4,09856=409,856/100</v>
      </c>
    </row>
    <row r="195" spans="1:26" ht="14.4" x14ac:dyDescent="0.3">
      <c r="A195" s="49"/>
      <c r="B195" s="50"/>
      <c r="C195" s="50" t="s">
        <v>683</v>
      </c>
      <c r="D195" s="31"/>
      <c r="E195" s="13"/>
      <c r="F195" s="32">
        <f>Source!AO95</f>
        <v>291.86</v>
      </c>
      <c r="G195" s="33" t="str">
        <f>Source!DG95</f>
        <v/>
      </c>
      <c r="H195" s="34">
        <f>ROUND(Source!AF95*Source!I95, 2)</f>
        <v>1196.21</v>
      </c>
      <c r="I195" s="33"/>
      <c r="J195" s="33">
        <f>IF(Source!BA95&lt;&gt; 0, Source!BA95, 1)</f>
        <v>5.99</v>
      </c>
      <c r="K195" s="34">
        <f>Source!S95</f>
        <v>7165.27</v>
      </c>
      <c r="L195" s="35"/>
      <c r="R195">
        <f>H195</f>
        <v>1196.21</v>
      </c>
    </row>
    <row r="196" spans="1:26" ht="14.4" x14ac:dyDescent="0.3">
      <c r="A196" s="49"/>
      <c r="B196" s="50"/>
      <c r="C196" s="50" t="s">
        <v>257</v>
      </c>
      <c r="D196" s="31"/>
      <c r="E196" s="13"/>
      <c r="F196" s="32">
        <f>Source!AM95</f>
        <v>7.07</v>
      </c>
      <c r="G196" s="33" t="str">
        <f>Source!DE95</f>
        <v/>
      </c>
      <c r="H196" s="34">
        <f>ROUND(Source!AD95*Source!I95, 2)</f>
        <v>28.98</v>
      </c>
      <c r="I196" s="33"/>
      <c r="J196" s="33">
        <f>IF(Source!BB95&lt;&gt; 0, Source!BB95, 1)</f>
        <v>5.99</v>
      </c>
      <c r="K196" s="34">
        <f>Source!Q95</f>
        <v>173.57</v>
      </c>
      <c r="L196" s="35"/>
    </row>
    <row r="197" spans="1:26" ht="14.4" x14ac:dyDescent="0.3">
      <c r="A197" s="49"/>
      <c r="B197" s="50"/>
      <c r="C197" s="50" t="s">
        <v>684</v>
      </c>
      <c r="D197" s="31"/>
      <c r="E197" s="13"/>
      <c r="F197" s="32">
        <f>Source!AN95</f>
        <v>2.0499999999999998</v>
      </c>
      <c r="G197" s="33" t="str">
        <f>Source!DF95</f>
        <v/>
      </c>
      <c r="H197" s="36">
        <f>ROUND(Source!AE95*Source!I95, 2)</f>
        <v>8.4</v>
      </c>
      <c r="I197" s="33"/>
      <c r="J197" s="33">
        <f>IF(Source!BS95&lt;&gt; 0, Source!BS95, 1)</f>
        <v>5.99</v>
      </c>
      <c r="K197" s="36">
        <f>Source!R95</f>
        <v>50.33</v>
      </c>
      <c r="L197" s="35"/>
      <c r="R197">
        <f>H197</f>
        <v>8.4</v>
      </c>
    </row>
    <row r="198" spans="1:26" ht="14.4" x14ac:dyDescent="0.3">
      <c r="A198" s="49"/>
      <c r="B198" s="50"/>
      <c r="C198" s="50" t="s">
        <v>690</v>
      </c>
      <c r="D198" s="31"/>
      <c r="E198" s="13"/>
      <c r="F198" s="32">
        <f>Source!AL95</f>
        <v>513.39</v>
      </c>
      <c r="G198" s="33" t="str">
        <f>Source!DD95</f>
        <v/>
      </c>
      <c r="H198" s="34">
        <f>ROUND(Source!AC95*Source!I95, 2)</f>
        <v>2104.16</v>
      </c>
      <c r="I198" s="33"/>
      <c r="J198" s="33">
        <f>IF(Source!BC95&lt;&gt; 0, Source!BC95, 1)</f>
        <v>5.99</v>
      </c>
      <c r="K198" s="34">
        <f>Source!P95</f>
        <v>12603.92</v>
      </c>
      <c r="L198" s="35"/>
    </row>
    <row r="199" spans="1:26" ht="14.4" x14ac:dyDescent="0.3">
      <c r="A199" s="49"/>
      <c r="B199" s="50"/>
      <c r="C199" s="50" t="s">
        <v>685</v>
      </c>
      <c r="D199" s="31" t="s">
        <v>686</v>
      </c>
      <c r="E199" s="13">
        <f>Source!BZ95</f>
        <v>80</v>
      </c>
      <c r="F199" s="53"/>
      <c r="G199" s="33"/>
      <c r="H199" s="34">
        <f>SUM(S193:S203)</f>
        <v>963.69</v>
      </c>
      <c r="I199" s="37"/>
      <c r="J199" s="29">
        <f>Source!AT95</f>
        <v>80</v>
      </c>
      <c r="K199" s="34">
        <f>SUM(T193:T203)</f>
        <v>5772.48</v>
      </c>
      <c r="L199" s="35"/>
    </row>
    <row r="200" spans="1:26" ht="14.4" x14ac:dyDescent="0.3">
      <c r="A200" s="49"/>
      <c r="B200" s="50"/>
      <c r="C200" s="50" t="s">
        <v>687</v>
      </c>
      <c r="D200" s="31" t="s">
        <v>686</v>
      </c>
      <c r="E200" s="13">
        <f>Source!CA95</f>
        <v>50</v>
      </c>
      <c r="F200" s="53"/>
      <c r="G200" s="33"/>
      <c r="H200" s="34">
        <f>SUM(U193:U203)</f>
        <v>602.30999999999995</v>
      </c>
      <c r="I200" s="37"/>
      <c r="J200" s="29">
        <f>Source!AU95</f>
        <v>50</v>
      </c>
      <c r="K200" s="34">
        <f>SUM(V193:V203)</f>
        <v>3607.8</v>
      </c>
      <c r="L200" s="35"/>
    </row>
    <row r="201" spans="1:26" ht="14.4" x14ac:dyDescent="0.3">
      <c r="A201" s="49"/>
      <c r="B201" s="50"/>
      <c r="C201" s="50" t="s">
        <v>688</v>
      </c>
      <c r="D201" s="31" t="s">
        <v>689</v>
      </c>
      <c r="E201" s="13">
        <f>Source!AQ95</f>
        <v>33.78</v>
      </c>
      <c r="F201" s="32"/>
      <c r="G201" s="33" t="str">
        <f>Source!DI95</f>
        <v/>
      </c>
      <c r="H201" s="34"/>
      <c r="I201" s="33"/>
      <c r="J201" s="33"/>
      <c r="K201" s="34"/>
      <c r="L201" s="45">
        <f>Source!U95</f>
        <v>138.4493568</v>
      </c>
    </row>
    <row r="202" spans="1:26" ht="14.4" x14ac:dyDescent="0.3">
      <c r="A202" s="49" t="str">
        <f>Source!E97</f>
        <v>17,1</v>
      </c>
      <c r="B202" s="50" t="str">
        <f>Source!F97</f>
        <v>14.3.02.01</v>
      </c>
      <c r="C202" s="50" t="str">
        <f>Source!G97</f>
        <v>Краска водоэмульсионная</v>
      </c>
      <c r="D202" s="31" t="str">
        <f>Source!H97</f>
        <v>т</v>
      </c>
      <c r="E202" s="13">
        <f>Source!I97</f>
        <v>0.29099799999999998</v>
      </c>
      <c r="F202" s="32">
        <f>Source!AL97+Source!AM97+Source!AO97</f>
        <v>0</v>
      </c>
      <c r="G202" s="48" t="s">
        <v>6</v>
      </c>
      <c r="H202" s="34">
        <f>ROUND(Source!AC97*Source!I97, 2)+ROUND(Source!AD97*Source!I97, 2)+ROUND(Source!AF97*Source!I97, 2)</f>
        <v>0</v>
      </c>
      <c r="I202" s="33"/>
      <c r="J202" s="33">
        <f>IF(Source!BC97&lt;&gt; 0, Source!BC97, 1)</f>
        <v>5.99</v>
      </c>
      <c r="K202" s="34">
        <f>Source!O97</f>
        <v>0</v>
      </c>
      <c r="L202" s="35"/>
      <c r="S202">
        <f>ROUND((Source!FX97/100)*((ROUND(Source!AF97*Source!I97, 2)+ROUND(Source!AE97*Source!I97, 2))), 2)</f>
        <v>0</v>
      </c>
      <c r="T202">
        <f>Source!X97</f>
        <v>0</v>
      </c>
      <c r="U202">
        <f>ROUND((Source!FY97/100)*((ROUND(Source!AF97*Source!I97, 2)+ROUND(Source!AE97*Source!I97, 2))), 2)</f>
        <v>0</v>
      </c>
      <c r="V202">
        <f>Source!Y97</f>
        <v>0</v>
      </c>
      <c r="W202">
        <f>IF(Source!BI97&lt;=1,H202, 0)</f>
        <v>0</v>
      </c>
      <c r="X202">
        <f>IF(Source!BI97=2,H202, 0)</f>
        <v>0</v>
      </c>
      <c r="Y202">
        <f>IF(Source!BI97=3,H202, 0)</f>
        <v>0</v>
      </c>
      <c r="Z202">
        <f>IF(Source!BI97=4,H202, 0)</f>
        <v>0</v>
      </c>
    </row>
    <row r="203" spans="1:26" ht="27.6" x14ac:dyDescent="0.3">
      <c r="A203" s="51" t="str">
        <f>Source!E99</f>
        <v>17,2</v>
      </c>
      <c r="B203" s="52" t="str">
        <f>Source!F99</f>
        <v>14.3.02.01-0223</v>
      </c>
      <c r="C203" s="52" t="str">
        <f>Source!G99</f>
        <v>Краска водоэмульсионная для внутренних работ ВАК-15</v>
      </c>
      <c r="D203" s="38" t="str">
        <f>Source!H99</f>
        <v>т</v>
      </c>
      <c r="E203" s="39">
        <f>Source!I99</f>
        <v>0.29099799999999998</v>
      </c>
      <c r="F203" s="40">
        <f>Source!AL99+Source!AM99+Source!AO99</f>
        <v>19973.669999999998</v>
      </c>
      <c r="G203" s="46" t="s">
        <v>6</v>
      </c>
      <c r="H203" s="42">
        <f>ROUND(Source!AC99*Source!I99, 2)+ROUND(Source!AD99*Source!I99, 2)+ROUND(Source!AF99*Source!I99, 2)</f>
        <v>5812.3</v>
      </c>
      <c r="I203" s="41"/>
      <c r="J203" s="41">
        <f>IF(Source!BC99&lt;&gt; 0, Source!BC99, 1)</f>
        <v>5.99</v>
      </c>
      <c r="K203" s="42">
        <f>Source!O99</f>
        <v>34815.67</v>
      </c>
      <c r="L203" s="47"/>
      <c r="S203">
        <f>ROUND((Source!FX99/100)*((ROUND(Source!AF99*Source!I99, 2)+ROUND(Source!AE99*Source!I99, 2))), 2)</f>
        <v>0</v>
      </c>
      <c r="T203">
        <f>Source!X99</f>
        <v>0</v>
      </c>
      <c r="U203">
        <f>ROUND((Source!FY99/100)*((ROUND(Source!AF99*Source!I99, 2)+ROUND(Source!AE99*Source!I99, 2))), 2)</f>
        <v>0</v>
      </c>
      <c r="V203">
        <f>Source!Y99</f>
        <v>0</v>
      </c>
      <c r="W203">
        <f>IF(Source!BI99&lt;=1,H203, 0)</f>
        <v>5812.3</v>
      </c>
      <c r="X203">
        <f>IF(Source!BI99=2,H203, 0)</f>
        <v>0</v>
      </c>
      <c r="Y203">
        <f>IF(Source!BI99=3,H203, 0)</f>
        <v>0</v>
      </c>
      <c r="Z203">
        <f>IF(Source!BI99=4,H203, 0)</f>
        <v>0</v>
      </c>
    </row>
    <row r="204" spans="1:26" ht="13.8" x14ac:dyDescent="0.25">
      <c r="G204" s="71">
        <f>H195+H196+H198+H199+H200+SUM(H202:H203)</f>
        <v>10707.650000000001</v>
      </c>
      <c r="H204" s="71"/>
      <c r="J204" s="71">
        <f>K195+K196+K198+K199+K200+SUM(K202:K203)</f>
        <v>64138.71</v>
      </c>
      <c r="K204" s="71"/>
      <c r="L204" s="44">
        <f>Source!U95</f>
        <v>138.4493568</v>
      </c>
      <c r="O204" s="27">
        <f>G204</f>
        <v>10707.650000000001</v>
      </c>
      <c r="P204" s="27">
        <f>J204</f>
        <v>64138.71</v>
      </c>
      <c r="Q204" s="27">
        <f>L204</f>
        <v>138.4493568</v>
      </c>
      <c r="W204">
        <f>IF(Source!BI95&lt;=1,H195+H196+H198+H199+H200, 0)</f>
        <v>4895.3500000000004</v>
      </c>
      <c r="X204">
        <f>IF(Source!BI95=2,H195+H196+H198+H199+H200, 0)</f>
        <v>0</v>
      </c>
      <c r="Y204">
        <f>IF(Source!BI95=3,H195+H196+H198+H199+H200, 0)</f>
        <v>0</v>
      </c>
      <c r="Z204">
        <f>IF(Source!BI95=4,H195+H196+H198+H199+H200, 0)</f>
        <v>0</v>
      </c>
    </row>
    <row r="205" spans="1:26" ht="27.6" x14ac:dyDescent="0.3">
      <c r="A205" s="49" t="str">
        <f>Source!E101</f>
        <v>18</v>
      </c>
      <c r="B205" s="50" t="str">
        <f>Source!F101</f>
        <v>11-01-047-01</v>
      </c>
      <c r="C205" s="50" t="str">
        <f>Source!G101</f>
        <v>Устройство покрытий из плит керамогранитных размером 40х40 см</v>
      </c>
      <c r="D205" s="31" t="str">
        <f>Source!H101</f>
        <v>100 м2</v>
      </c>
      <c r="E205" s="13">
        <f>Source!I101</f>
        <v>1.3585</v>
      </c>
      <c r="F205" s="32">
        <f>Source!AL101+Source!AM101+Source!AO101</f>
        <v>21576.86</v>
      </c>
      <c r="G205" s="33"/>
      <c r="H205" s="34"/>
      <c r="I205" s="33" t="str">
        <f>Source!BO101</f>
        <v/>
      </c>
      <c r="J205" s="33"/>
      <c r="K205" s="34"/>
      <c r="L205" s="35"/>
      <c r="S205">
        <f>ROUND((Source!FX101/100)*((ROUND(Source!AF101*Source!I101, 2)+ROUND(Source!AE101*Source!I101, 2))), 2)</f>
        <v>4725</v>
      </c>
      <c r="T205">
        <f>Source!X101</f>
        <v>28379.47</v>
      </c>
      <c r="U205">
        <f>ROUND((Source!FY101/100)*((ROUND(Source!AF101*Source!I101, 2)+ROUND(Source!AE101*Source!I101, 2))), 2)</f>
        <v>2721.03</v>
      </c>
      <c r="V205">
        <f>Source!Y101</f>
        <v>16362.94</v>
      </c>
    </row>
    <row r="206" spans="1:26" x14ac:dyDescent="0.25">
      <c r="C206" s="26" t="str">
        <f>"Объем: "&amp;Source!I101&amp;"=135,85/"&amp;"100"</f>
        <v>Объем: 1,3585=135,85/100</v>
      </c>
    </row>
    <row r="207" spans="1:26" ht="14.4" x14ac:dyDescent="0.3">
      <c r="A207" s="49"/>
      <c r="B207" s="50"/>
      <c r="C207" s="50" t="s">
        <v>683</v>
      </c>
      <c r="D207" s="31"/>
      <c r="E207" s="13"/>
      <c r="F207" s="32">
        <f>Source!AO101</f>
        <v>2713.07</v>
      </c>
      <c r="G207" s="33" t="str">
        <f>Source!DG101</f>
        <v>)*1,15</v>
      </c>
      <c r="H207" s="34">
        <f>ROUND(Source!AF101*Source!I101, 2)</f>
        <v>4238.5600000000004</v>
      </c>
      <c r="I207" s="33"/>
      <c r="J207" s="33">
        <f>IF(Source!BA101&lt;&gt; 0, Source!BA101, 1)</f>
        <v>5.99</v>
      </c>
      <c r="K207" s="34">
        <f>Source!S101</f>
        <v>25388.98</v>
      </c>
      <c r="L207" s="35"/>
      <c r="R207">
        <f>H207</f>
        <v>4238.5600000000004</v>
      </c>
    </row>
    <row r="208" spans="1:26" ht="14.4" x14ac:dyDescent="0.3">
      <c r="A208" s="49"/>
      <c r="B208" s="50"/>
      <c r="C208" s="50" t="s">
        <v>257</v>
      </c>
      <c r="D208" s="31"/>
      <c r="E208" s="13"/>
      <c r="F208" s="32">
        <f>Source!AM101</f>
        <v>24.15</v>
      </c>
      <c r="G208" s="33" t="str">
        <f>Source!DE101</f>
        <v>)*1,25</v>
      </c>
      <c r="H208" s="34">
        <f>ROUND(Source!AD101*Source!I101, 2)</f>
        <v>41.01</v>
      </c>
      <c r="I208" s="33"/>
      <c r="J208" s="33">
        <f>IF(Source!BB101&lt;&gt; 0, Source!BB101, 1)</f>
        <v>5.99</v>
      </c>
      <c r="K208" s="34">
        <f>Source!Q101</f>
        <v>245.65</v>
      </c>
      <c r="L208" s="35"/>
    </row>
    <row r="209" spans="1:26" ht="14.4" x14ac:dyDescent="0.3">
      <c r="A209" s="49"/>
      <c r="B209" s="50"/>
      <c r="C209" s="50" t="s">
        <v>684</v>
      </c>
      <c r="D209" s="31"/>
      <c r="E209" s="13"/>
      <c r="F209" s="32">
        <f>Source!AN101</f>
        <v>17.510000000000002</v>
      </c>
      <c r="G209" s="33" t="str">
        <f>Source!DF101</f>
        <v>)*1,25</v>
      </c>
      <c r="H209" s="36">
        <f>ROUND(Source!AE101*Source!I101, 2)</f>
        <v>29.73</v>
      </c>
      <c r="I209" s="33"/>
      <c r="J209" s="33">
        <f>IF(Source!BS101&lt;&gt; 0, Source!BS101, 1)</f>
        <v>5.99</v>
      </c>
      <c r="K209" s="36">
        <f>Source!R101</f>
        <v>178.11</v>
      </c>
      <c r="L209" s="35"/>
      <c r="R209">
        <f>H209</f>
        <v>29.73</v>
      </c>
    </row>
    <row r="210" spans="1:26" ht="14.4" x14ac:dyDescent="0.3">
      <c r="A210" s="49"/>
      <c r="B210" s="50"/>
      <c r="C210" s="50" t="s">
        <v>690</v>
      </c>
      <c r="D210" s="31"/>
      <c r="E210" s="13"/>
      <c r="F210" s="32">
        <f>Source!AL101</f>
        <v>18839.64</v>
      </c>
      <c r="G210" s="33" t="str">
        <f>Source!DD101</f>
        <v/>
      </c>
      <c r="H210" s="34">
        <f>ROUND(Source!AC101*Source!I101, 2)</f>
        <v>25593.65</v>
      </c>
      <c r="I210" s="33"/>
      <c r="J210" s="33">
        <f>IF(Source!BC101&lt;&gt; 0, Source!BC101, 1)</f>
        <v>5.99</v>
      </c>
      <c r="K210" s="34">
        <f>Source!P101</f>
        <v>153305.97</v>
      </c>
      <c r="L210" s="35"/>
    </row>
    <row r="211" spans="1:26" ht="14.4" x14ac:dyDescent="0.3">
      <c r="A211" s="49"/>
      <c r="B211" s="50"/>
      <c r="C211" s="50" t="s">
        <v>685</v>
      </c>
      <c r="D211" s="31" t="s">
        <v>686</v>
      </c>
      <c r="E211" s="13">
        <f>Source!BZ101</f>
        <v>123</v>
      </c>
      <c r="F211" s="69" t="str">
        <f>CONCATENATE(" )", Source!DL101, Source!FT101, "=", Source!FX101)</f>
        <v xml:space="preserve"> )*0,9=110,7</v>
      </c>
      <c r="G211" s="70"/>
      <c r="H211" s="34">
        <f>SUM(S205:S216)</f>
        <v>4725</v>
      </c>
      <c r="I211" s="37"/>
      <c r="J211" s="29">
        <f>Source!AT101</f>
        <v>111</v>
      </c>
      <c r="K211" s="34">
        <f>SUM(T205:T216)</f>
        <v>28379.47</v>
      </c>
      <c r="L211" s="35"/>
    </row>
    <row r="212" spans="1:26" ht="14.4" x14ac:dyDescent="0.3">
      <c r="A212" s="49"/>
      <c r="B212" s="50"/>
      <c r="C212" s="50" t="s">
        <v>687</v>
      </c>
      <c r="D212" s="31" t="s">
        <v>686</v>
      </c>
      <c r="E212" s="13">
        <f>Source!CA101</f>
        <v>75</v>
      </c>
      <c r="F212" s="69" t="str">
        <f>CONCATENATE(" )", Source!DM101, Source!FU101, "=", Source!FY101)</f>
        <v xml:space="preserve"> )*0,85=63,75</v>
      </c>
      <c r="G212" s="70"/>
      <c r="H212" s="34">
        <f>SUM(U205:U216)</f>
        <v>2721.03</v>
      </c>
      <c r="I212" s="37"/>
      <c r="J212" s="29">
        <f>Source!AU101</f>
        <v>64</v>
      </c>
      <c r="K212" s="34">
        <f>SUM(V205:V216)</f>
        <v>16362.94</v>
      </c>
      <c r="L212" s="35"/>
    </row>
    <row r="213" spans="1:26" ht="14.4" x14ac:dyDescent="0.3">
      <c r="A213" s="49"/>
      <c r="B213" s="50"/>
      <c r="C213" s="50" t="s">
        <v>688</v>
      </c>
      <c r="D213" s="31" t="s">
        <v>689</v>
      </c>
      <c r="E213" s="13">
        <f>Source!AQ101</f>
        <v>310.42</v>
      </c>
      <c r="F213" s="32"/>
      <c r="G213" s="33" t="str">
        <f>Source!DI101</f>
        <v>)*1,15</v>
      </c>
      <c r="H213" s="34"/>
      <c r="I213" s="33"/>
      <c r="J213" s="33"/>
      <c r="K213" s="34"/>
      <c r="L213" s="45">
        <f>Source!U101</f>
        <v>484.96140550000001</v>
      </c>
    </row>
    <row r="214" spans="1:26" ht="27.6" x14ac:dyDescent="0.3">
      <c r="A214" s="49" t="str">
        <f>Source!E103</f>
        <v>18,1</v>
      </c>
      <c r="B214" s="50" t="str">
        <f>Source!F103</f>
        <v>14.3.01.02-0102</v>
      </c>
      <c r="C214" s="50" t="str">
        <f>Source!G103</f>
        <v>Грунтовка: водно-дисперсионная "БИРСС Бетон-контакт"</v>
      </c>
      <c r="D214" s="31" t="str">
        <f>Source!H103</f>
        <v>т</v>
      </c>
      <c r="E214" s="13">
        <f>Source!I103</f>
        <v>4.7879999999999992E-2</v>
      </c>
      <c r="F214" s="32">
        <f>Source!AL103+Source!AM103+Source!AO103</f>
        <v>18390.16</v>
      </c>
      <c r="G214" s="48" t="s">
        <v>6</v>
      </c>
      <c r="H214" s="34">
        <f>ROUND(Source!AC103*Source!I103, 2)+ROUND(Source!AD103*Source!I103, 2)+ROUND(Source!AF103*Source!I103, 2)</f>
        <v>880.52</v>
      </c>
      <c r="I214" s="33"/>
      <c r="J214" s="33">
        <f>IF(Source!BC103&lt;&gt; 0, Source!BC103, 1)</f>
        <v>5.99</v>
      </c>
      <c r="K214" s="34">
        <f>Source!O103</f>
        <v>5274.32</v>
      </c>
      <c r="L214" s="35"/>
      <c r="S214">
        <f>ROUND((Source!FX103/100)*((ROUND(Source!AF103*Source!I103, 2)+ROUND(Source!AE103*Source!I103, 2))), 2)</f>
        <v>0</v>
      </c>
      <c r="T214">
        <f>Source!X103</f>
        <v>0</v>
      </c>
      <c r="U214">
        <f>ROUND((Source!FY103/100)*((ROUND(Source!AF103*Source!I103, 2)+ROUND(Source!AE103*Source!I103, 2))), 2)</f>
        <v>0</v>
      </c>
      <c r="V214">
        <f>Source!Y103</f>
        <v>0</v>
      </c>
      <c r="W214">
        <f>IF(Source!BI103&lt;=1,H214, 0)</f>
        <v>880.52</v>
      </c>
      <c r="X214">
        <f>IF(Source!BI103=2,H214, 0)</f>
        <v>0</v>
      </c>
      <c r="Y214">
        <f>IF(Source!BI103=3,H214, 0)</f>
        <v>0</v>
      </c>
      <c r="Z214">
        <f>IF(Source!BI103=4,H214, 0)</f>
        <v>0</v>
      </c>
    </row>
    <row r="215" spans="1:26" ht="41.4" x14ac:dyDescent="0.3">
      <c r="A215" s="49" t="str">
        <f>Source!E105</f>
        <v>18,2</v>
      </c>
      <c r="B215" s="50" t="str">
        <f>Source!F105</f>
        <v>06.2.05.03-0003</v>
      </c>
      <c r="C215" s="50" t="str">
        <f>Source!G105</f>
        <v>Гранит керамический многоцветный неполированный, размером 400х400х9 мм</v>
      </c>
      <c r="D215" s="31" t="str">
        <f>Source!H105</f>
        <v>м2</v>
      </c>
      <c r="E215" s="13">
        <f>Source!I105</f>
        <v>-138.56700000000001</v>
      </c>
      <c r="F215" s="32">
        <f>Source!AL105+Source!AM105+Source!AO105</f>
        <v>140.44999999999999</v>
      </c>
      <c r="G215" s="48" t="s">
        <v>6</v>
      </c>
      <c r="H215" s="34">
        <f>ROUND(Source!AC105*Source!I105, 2)+ROUND(Source!AD105*Source!I105, 2)+ROUND(Source!AF105*Source!I105, 2)</f>
        <v>-19461.740000000002</v>
      </c>
      <c r="I215" s="33"/>
      <c r="J215" s="33">
        <f>IF(Source!BC105&lt;&gt; 0, Source!BC105, 1)</f>
        <v>5.99</v>
      </c>
      <c r="K215" s="34">
        <f>Source!O105</f>
        <v>-116575.79</v>
      </c>
      <c r="L215" s="35"/>
      <c r="S215">
        <f>ROUND((Source!FX105/100)*((ROUND(Source!AF105*Source!I105, 2)+ROUND(Source!AE105*Source!I105, 2))), 2)</f>
        <v>0</v>
      </c>
      <c r="T215">
        <f>Source!X105</f>
        <v>0</v>
      </c>
      <c r="U215">
        <f>ROUND((Source!FY105/100)*((ROUND(Source!AF105*Source!I105, 2)+ROUND(Source!AE105*Source!I105, 2))), 2)</f>
        <v>0</v>
      </c>
      <c r="V215">
        <f>Source!Y105</f>
        <v>0</v>
      </c>
      <c r="W215">
        <f>IF(Source!BI105&lt;=1,H215, 0)</f>
        <v>-19461.740000000002</v>
      </c>
      <c r="X215">
        <f>IF(Source!BI105=2,H215, 0)</f>
        <v>0</v>
      </c>
      <c r="Y215">
        <f>IF(Source!BI105=3,H215, 0)</f>
        <v>0</v>
      </c>
      <c r="Z215">
        <f>IF(Source!BI105=4,H215, 0)</f>
        <v>0</v>
      </c>
    </row>
    <row r="216" spans="1:26" ht="41.4" x14ac:dyDescent="0.3">
      <c r="A216" s="51" t="str">
        <f>Source!E107</f>
        <v>18,3</v>
      </c>
      <c r="B216" s="52" t="str">
        <f>Source!F107</f>
        <v>06.2.05.03-0001</v>
      </c>
      <c r="C216" s="52" t="str">
        <f>Source!G107</f>
        <v>Гранит керамический многоцветный неполированный, размером 300х300х8 мм</v>
      </c>
      <c r="D216" s="38" t="str">
        <f>Source!H107</f>
        <v>м2</v>
      </c>
      <c r="E216" s="39">
        <f>Source!I107</f>
        <v>138.56700000000001</v>
      </c>
      <c r="F216" s="40">
        <f>Source!AL107+Source!AM107+Source!AO107</f>
        <v>122.04</v>
      </c>
      <c r="G216" s="46" t="s">
        <v>6</v>
      </c>
      <c r="H216" s="42">
        <f>ROUND(Source!AC107*Source!I107, 2)+ROUND(Source!AD107*Source!I107, 2)+ROUND(Source!AF107*Source!I107, 2)</f>
        <v>16910.72</v>
      </c>
      <c r="I216" s="41"/>
      <c r="J216" s="41">
        <f>IF(Source!BC107&lt;&gt; 0, Source!BC107, 1)</f>
        <v>5.99</v>
      </c>
      <c r="K216" s="42">
        <f>Source!O107</f>
        <v>101295.19</v>
      </c>
      <c r="L216" s="47"/>
      <c r="S216">
        <f>ROUND((Source!FX107/100)*((ROUND(Source!AF107*Source!I107, 2)+ROUND(Source!AE107*Source!I107, 2))), 2)</f>
        <v>0</v>
      </c>
      <c r="T216">
        <f>Source!X107</f>
        <v>0</v>
      </c>
      <c r="U216">
        <f>ROUND((Source!FY107/100)*((ROUND(Source!AF107*Source!I107, 2)+ROUND(Source!AE107*Source!I107, 2))), 2)</f>
        <v>0</v>
      </c>
      <c r="V216">
        <f>Source!Y107</f>
        <v>0</v>
      </c>
      <c r="W216">
        <f>IF(Source!BI107&lt;=1,H216, 0)</f>
        <v>16910.72</v>
      </c>
      <c r="X216">
        <f>IF(Source!BI107=2,H216, 0)</f>
        <v>0</v>
      </c>
      <c r="Y216">
        <f>IF(Source!BI107=3,H216, 0)</f>
        <v>0</v>
      </c>
      <c r="Z216">
        <f>IF(Source!BI107=4,H216, 0)</f>
        <v>0</v>
      </c>
    </row>
    <row r="217" spans="1:26" ht="13.8" x14ac:dyDescent="0.25">
      <c r="G217" s="71">
        <f>H207+H208+H210+H211+H212+SUM(H214:H216)</f>
        <v>35648.75</v>
      </c>
      <c r="H217" s="71"/>
      <c r="J217" s="71">
        <f>K207+K208+K210+K211+K212+SUM(K214:K216)</f>
        <v>213676.73</v>
      </c>
      <c r="K217" s="71"/>
      <c r="L217" s="44">
        <f>Source!U101</f>
        <v>484.96140550000001</v>
      </c>
      <c r="O217" s="27">
        <f>G217</f>
        <v>35648.75</v>
      </c>
      <c r="P217" s="27">
        <f>J217</f>
        <v>213676.73</v>
      </c>
      <c r="Q217" s="27">
        <f>L217</f>
        <v>484.96140550000001</v>
      </c>
      <c r="W217">
        <f>IF(Source!BI101&lt;=1,H207+H208+H210+H211+H212, 0)</f>
        <v>37319.25</v>
      </c>
      <c r="X217">
        <f>IF(Source!BI101=2,H207+H208+H210+H211+H212, 0)</f>
        <v>0</v>
      </c>
      <c r="Y217">
        <f>IF(Source!BI101=3,H207+H208+H210+H211+H212, 0)</f>
        <v>0</v>
      </c>
      <c r="Z217">
        <f>IF(Source!BI101=4,H207+H208+H210+H211+H212, 0)</f>
        <v>0</v>
      </c>
    </row>
    <row r="218" spans="1:26" ht="41.4" x14ac:dyDescent="0.3">
      <c r="A218" s="49" t="str">
        <f>Source!E109</f>
        <v>19</v>
      </c>
      <c r="B218" s="50" t="str">
        <f>Source!F109</f>
        <v>62-10-3</v>
      </c>
      <c r="C218" s="50" t="str">
        <f>Source!G109</f>
        <v>Улучшенная масляная окраска ранее окрашенных дверей за один раз с расчисткой старой краски более 35%</v>
      </c>
      <c r="D218" s="31" t="str">
        <f>Source!H109</f>
        <v>100 м2</v>
      </c>
      <c r="E218" s="13">
        <f>Source!I109</f>
        <v>0.12675</v>
      </c>
      <c r="F218" s="32">
        <f>Source!AL109+Source!AM109+Source!AO109</f>
        <v>1180.42</v>
      </c>
      <c r="G218" s="33"/>
      <c r="H218" s="34"/>
      <c r="I218" s="33" t="str">
        <f>Source!BO109</f>
        <v/>
      </c>
      <c r="J218" s="33"/>
      <c r="K218" s="34"/>
      <c r="L218" s="35"/>
      <c r="S218">
        <f>ROUND((Source!FX109/100)*((ROUND(Source!AF109*Source!I109, 2)+ROUND(Source!AE109*Source!I109, 2))), 2)</f>
        <v>73.8</v>
      </c>
      <c r="T218">
        <f>Source!X109</f>
        <v>442.06</v>
      </c>
      <c r="U218">
        <f>ROUND((Source!FY109/100)*((ROUND(Source!AF109*Source!I109, 2)+ROUND(Source!AE109*Source!I109, 2))), 2)</f>
        <v>46.13</v>
      </c>
      <c r="V218">
        <f>Source!Y109</f>
        <v>276.29000000000002</v>
      </c>
    </row>
    <row r="219" spans="1:26" x14ac:dyDescent="0.25">
      <c r="C219" s="26" t="str">
        <f>"Объем: "&amp;Source!I109&amp;"=12,675/"&amp;"100"</f>
        <v>Объем: 0,12675=12,675/100</v>
      </c>
    </row>
    <row r="220" spans="1:26" ht="14.4" x14ac:dyDescent="0.3">
      <c r="A220" s="49"/>
      <c r="B220" s="50"/>
      <c r="C220" s="50" t="s">
        <v>683</v>
      </c>
      <c r="D220" s="31"/>
      <c r="E220" s="13"/>
      <c r="F220" s="32">
        <f>Source!AO109</f>
        <v>725.76</v>
      </c>
      <c r="G220" s="33" t="str">
        <f>Source!DG109</f>
        <v/>
      </c>
      <c r="H220" s="34">
        <f>ROUND(Source!AF109*Source!I109, 2)</f>
        <v>91.99</v>
      </c>
      <c r="I220" s="33"/>
      <c r="J220" s="33">
        <f>IF(Source!BA109&lt;&gt; 0, Source!BA109, 1)</f>
        <v>5.99</v>
      </c>
      <c r="K220" s="34">
        <f>Source!S109</f>
        <v>551.02</v>
      </c>
      <c r="L220" s="35"/>
      <c r="R220">
        <f>H220</f>
        <v>91.99</v>
      </c>
    </row>
    <row r="221" spans="1:26" ht="14.4" x14ac:dyDescent="0.3">
      <c r="A221" s="49"/>
      <c r="B221" s="50"/>
      <c r="C221" s="50" t="s">
        <v>257</v>
      </c>
      <c r="D221" s="31"/>
      <c r="E221" s="13"/>
      <c r="F221" s="32">
        <f>Source!AM109</f>
        <v>7.07</v>
      </c>
      <c r="G221" s="33" t="str">
        <f>Source!DE109</f>
        <v/>
      </c>
      <c r="H221" s="34">
        <f>ROUND(Source!AD109*Source!I109, 2)</f>
        <v>0.9</v>
      </c>
      <c r="I221" s="33"/>
      <c r="J221" s="33">
        <f>IF(Source!BB109&lt;&gt; 0, Source!BB109, 1)</f>
        <v>5.99</v>
      </c>
      <c r="K221" s="34">
        <f>Source!Q109</f>
        <v>5.37</v>
      </c>
      <c r="L221" s="35"/>
    </row>
    <row r="222" spans="1:26" ht="14.4" x14ac:dyDescent="0.3">
      <c r="A222" s="49"/>
      <c r="B222" s="50"/>
      <c r="C222" s="50" t="s">
        <v>684</v>
      </c>
      <c r="D222" s="31"/>
      <c r="E222" s="13"/>
      <c r="F222" s="32">
        <f>Source!AN109</f>
        <v>2.0499999999999998</v>
      </c>
      <c r="G222" s="33" t="str">
        <f>Source!DF109</f>
        <v/>
      </c>
      <c r="H222" s="36">
        <f>ROUND(Source!AE109*Source!I109, 2)</f>
        <v>0.26</v>
      </c>
      <c r="I222" s="33"/>
      <c r="J222" s="33">
        <f>IF(Source!BS109&lt;&gt; 0, Source!BS109, 1)</f>
        <v>5.99</v>
      </c>
      <c r="K222" s="36">
        <f>Source!R109</f>
        <v>1.56</v>
      </c>
      <c r="L222" s="35"/>
      <c r="R222">
        <f>H222</f>
        <v>0.26</v>
      </c>
    </row>
    <row r="223" spans="1:26" ht="14.4" x14ac:dyDescent="0.3">
      <c r="A223" s="49"/>
      <c r="B223" s="50"/>
      <c r="C223" s="50" t="s">
        <v>690</v>
      </c>
      <c r="D223" s="31"/>
      <c r="E223" s="13"/>
      <c r="F223" s="32">
        <f>Source!AL109</f>
        <v>447.59</v>
      </c>
      <c r="G223" s="33" t="str">
        <f>Source!DD109</f>
        <v/>
      </c>
      <c r="H223" s="34">
        <f>ROUND(Source!AC109*Source!I109, 2)</f>
        <v>56.73</v>
      </c>
      <c r="I223" s="33"/>
      <c r="J223" s="33">
        <f>IF(Source!BC109&lt;&gt; 0, Source!BC109, 1)</f>
        <v>5.99</v>
      </c>
      <c r="K223" s="34">
        <f>Source!P109</f>
        <v>339.82</v>
      </c>
      <c r="L223" s="35"/>
    </row>
    <row r="224" spans="1:26" ht="14.4" x14ac:dyDescent="0.3">
      <c r="A224" s="49"/>
      <c r="B224" s="50"/>
      <c r="C224" s="50" t="s">
        <v>685</v>
      </c>
      <c r="D224" s="31" t="s">
        <v>686</v>
      </c>
      <c r="E224" s="13">
        <f>Source!BZ109</f>
        <v>80</v>
      </c>
      <c r="F224" s="53"/>
      <c r="G224" s="33"/>
      <c r="H224" s="34">
        <f>SUM(S218:S228)</f>
        <v>73.8</v>
      </c>
      <c r="I224" s="37"/>
      <c r="J224" s="29">
        <f>Source!AT109</f>
        <v>80</v>
      </c>
      <c r="K224" s="34">
        <f>SUM(T218:T228)</f>
        <v>442.06</v>
      </c>
      <c r="L224" s="35"/>
    </row>
    <row r="225" spans="1:26" ht="14.4" x14ac:dyDescent="0.3">
      <c r="A225" s="49"/>
      <c r="B225" s="50"/>
      <c r="C225" s="50" t="s">
        <v>687</v>
      </c>
      <c r="D225" s="31" t="s">
        <v>686</v>
      </c>
      <c r="E225" s="13">
        <f>Source!CA109</f>
        <v>50</v>
      </c>
      <c r="F225" s="53"/>
      <c r="G225" s="33"/>
      <c r="H225" s="34">
        <f>SUM(U218:U228)</f>
        <v>46.13</v>
      </c>
      <c r="I225" s="37"/>
      <c r="J225" s="29">
        <f>Source!AU109</f>
        <v>50</v>
      </c>
      <c r="K225" s="34">
        <f>SUM(V218:V228)</f>
        <v>276.29000000000002</v>
      </c>
      <c r="L225" s="35"/>
    </row>
    <row r="226" spans="1:26" ht="14.4" x14ac:dyDescent="0.3">
      <c r="A226" s="49"/>
      <c r="B226" s="50"/>
      <c r="C226" s="50" t="s">
        <v>688</v>
      </c>
      <c r="D226" s="31" t="s">
        <v>689</v>
      </c>
      <c r="E226" s="13">
        <f>Source!AQ109</f>
        <v>84</v>
      </c>
      <c r="F226" s="32"/>
      <c r="G226" s="33" t="str">
        <f>Source!DI109</f>
        <v/>
      </c>
      <c r="H226" s="34"/>
      <c r="I226" s="33"/>
      <c r="J226" s="33"/>
      <c r="K226" s="34"/>
      <c r="L226" s="45">
        <f>Source!U109</f>
        <v>10.647</v>
      </c>
    </row>
    <row r="227" spans="1:26" ht="27.6" x14ac:dyDescent="0.3">
      <c r="A227" s="49" t="str">
        <f>Source!E111</f>
        <v>19,1</v>
      </c>
      <c r="B227" s="50" t="str">
        <f>Source!F111</f>
        <v>14.4.02.04</v>
      </c>
      <c r="C227" s="50" t="str">
        <f>Source!G111</f>
        <v>Краски для внутренних работ масляные готовые к применению</v>
      </c>
      <c r="D227" s="31" t="str">
        <f>Source!H111</f>
        <v>т</v>
      </c>
      <c r="E227" s="13">
        <f>Source!I111</f>
        <v>2.1800000000000001E-3</v>
      </c>
      <c r="F227" s="32">
        <f>Source!AL111+Source!AM111+Source!AO111</f>
        <v>0</v>
      </c>
      <c r="G227" s="48" t="s">
        <v>6</v>
      </c>
      <c r="H227" s="34">
        <f>ROUND(Source!AC111*Source!I111, 2)+ROUND(Source!AD111*Source!I111, 2)+ROUND(Source!AF111*Source!I111, 2)</f>
        <v>0</v>
      </c>
      <c r="I227" s="33"/>
      <c r="J227" s="33">
        <f>IF(Source!BC111&lt;&gt; 0, Source!BC111, 1)</f>
        <v>5.99</v>
      </c>
      <c r="K227" s="34">
        <f>Source!O111</f>
        <v>0</v>
      </c>
      <c r="L227" s="35"/>
      <c r="S227">
        <f>ROUND((Source!FX111/100)*((ROUND(Source!AF111*Source!I111, 2)+ROUND(Source!AE111*Source!I111, 2))), 2)</f>
        <v>0</v>
      </c>
      <c r="T227">
        <f>Source!X111</f>
        <v>0</v>
      </c>
      <c r="U227">
        <f>ROUND((Source!FY111/100)*((ROUND(Source!AF111*Source!I111, 2)+ROUND(Source!AE111*Source!I111, 2))), 2)</f>
        <v>0</v>
      </c>
      <c r="V227">
        <f>Source!Y111</f>
        <v>0</v>
      </c>
      <c r="W227">
        <f>IF(Source!BI111&lt;=1,H227, 0)</f>
        <v>0</v>
      </c>
      <c r="X227">
        <f>IF(Source!BI111=2,H227, 0)</f>
        <v>0</v>
      </c>
      <c r="Y227">
        <f>IF(Source!BI111=3,H227, 0)</f>
        <v>0</v>
      </c>
      <c r="Z227">
        <f>IF(Source!BI111=4,H227, 0)</f>
        <v>0</v>
      </c>
    </row>
    <row r="228" spans="1:26" ht="27.6" x14ac:dyDescent="0.3">
      <c r="A228" s="51" t="str">
        <f>Source!E113</f>
        <v>19,2</v>
      </c>
      <c r="B228" s="52" t="str">
        <f>Source!F113</f>
        <v>14.4.04.08-0002</v>
      </c>
      <c r="C228" s="52" t="str">
        <f>Source!G113</f>
        <v>Эмаль ПФ-115 БИО различных цветов</v>
      </c>
      <c r="D228" s="38" t="str">
        <f>Source!H113</f>
        <v>т</v>
      </c>
      <c r="E228" s="39">
        <f>Source!I113</f>
        <v>2.1800000000000001E-3</v>
      </c>
      <c r="F228" s="40">
        <f>Source!AL113+Source!AM113+Source!AO113</f>
        <v>34375.18</v>
      </c>
      <c r="G228" s="46" t="s">
        <v>6</v>
      </c>
      <c r="H228" s="42">
        <f>ROUND(Source!AC113*Source!I113, 2)+ROUND(Source!AD113*Source!I113, 2)+ROUND(Source!AF113*Source!I113, 2)</f>
        <v>74.94</v>
      </c>
      <c r="I228" s="41"/>
      <c r="J228" s="41">
        <f>IF(Source!BC113&lt;&gt; 0, Source!BC113, 1)</f>
        <v>5.99</v>
      </c>
      <c r="K228" s="42">
        <f>Source!O113</f>
        <v>448.88</v>
      </c>
      <c r="L228" s="47"/>
      <c r="S228">
        <f>ROUND((Source!FX113/100)*((ROUND(Source!AF113*Source!I113, 2)+ROUND(Source!AE113*Source!I113, 2))), 2)</f>
        <v>0</v>
      </c>
      <c r="T228">
        <f>Source!X113</f>
        <v>0</v>
      </c>
      <c r="U228">
        <f>ROUND((Source!FY113/100)*((ROUND(Source!AF113*Source!I113, 2)+ROUND(Source!AE113*Source!I113, 2))), 2)</f>
        <v>0</v>
      </c>
      <c r="V228">
        <f>Source!Y113</f>
        <v>0</v>
      </c>
      <c r="W228">
        <f>IF(Source!BI113&lt;=1,H228, 0)</f>
        <v>74.94</v>
      </c>
      <c r="X228">
        <f>IF(Source!BI113=2,H228, 0)</f>
        <v>0</v>
      </c>
      <c r="Y228">
        <f>IF(Source!BI113=3,H228, 0)</f>
        <v>0</v>
      </c>
      <c r="Z228">
        <f>IF(Source!BI113=4,H228, 0)</f>
        <v>0</v>
      </c>
    </row>
    <row r="229" spans="1:26" ht="13.8" x14ac:dyDescent="0.25">
      <c r="G229" s="71">
        <f>H220+H221+H223+H224+H225+SUM(H227:H228)</f>
        <v>344.49</v>
      </c>
      <c r="H229" s="71"/>
      <c r="J229" s="71">
        <f>K220+K221+K223+K224+K225+SUM(K227:K228)</f>
        <v>2063.44</v>
      </c>
      <c r="K229" s="71"/>
      <c r="L229" s="44">
        <f>Source!U109</f>
        <v>10.647</v>
      </c>
      <c r="O229" s="27">
        <f>G229</f>
        <v>344.49</v>
      </c>
      <c r="P229" s="27">
        <f>J229</f>
        <v>2063.44</v>
      </c>
      <c r="Q229" s="27">
        <f>L229</f>
        <v>10.647</v>
      </c>
      <c r="W229">
        <f>IF(Source!BI109&lt;=1,H220+H221+H223+H224+H225, 0)</f>
        <v>269.55</v>
      </c>
      <c r="X229">
        <f>IF(Source!BI109=2,H220+H221+H223+H224+H225, 0)</f>
        <v>0</v>
      </c>
      <c r="Y229">
        <f>IF(Source!BI109=3,H220+H221+H223+H224+H225, 0)</f>
        <v>0</v>
      </c>
      <c r="Z229">
        <f>IF(Source!BI109=4,H220+H221+H223+H224+H225, 0)</f>
        <v>0</v>
      </c>
    </row>
    <row r="230" spans="1:26" ht="41.4" x14ac:dyDescent="0.3">
      <c r="A230" s="49" t="str">
        <f>Source!E115</f>
        <v>20</v>
      </c>
      <c r="B230" s="50" t="str">
        <f>Source!F115</f>
        <v>62-11-6</v>
      </c>
      <c r="C230" s="50" t="str">
        <f>Source!G115</f>
        <v>Улучшенная масляная окраска ранее окрашенных полов за два раза с расчисткой старой краски более 35%</v>
      </c>
      <c r="D230" s="31" t="str">
        <f>Source!H115</f>
        <v>100 м2</v>
      </c>
      <c r="E230" s="13">
        <f>Source!I115</f>
        <v>0.1295</v>
      </c>
      <c r="F230" s="32">
        <f>Source!AL115+Source!AM115+Source!AO115</f>
        <v>982.83999999999992</v>
      </c>
      <c r="G230" s="33"/>
      <c r="H230" s="34"/>
      <c r="I230" s="33" t="str">
        <f>Source!BO115</f>
        <v/>
      </c>
      <c r="J230" s="33"/>
      <c r="K230" s="34"/>
      <c r="L230" s="35"/>
      <c r="S230">
        <f>ROUND((Source!FX115/100)*((ROUND(Source!AF115*Source!I115, 2)+ROUND(Source!AE115*Source!I115, 2))), 2)</f>
        <v>49.91</v>
      </c>
      <c r="T230">
        <f>Source!X115</f>
        <v>298.95</v>
      </c>
      <c r="U230">
        <f>ROUND((Source!FY115/100)*((ROUND(Source!AF115*Source!I115, 2)+ROUND(Source!AE115*Source!I115, 2))), 2)</f>
        <v>31.2</v>
      </c>
      <c r="V230">
        <f>Source!Y115</f>
        <v>186.85</v>
      </c>
    </row>
    <row r="231" spans="1:26" x14ac:dyDescent="0.25">
      <c r="C231" s="26" t="str">
        <f>"Объем: "&amp;Source!I115&amp;"=12,95/"&amp;"100"</f>
        <v>Объем: 0,1295=12,95/100</v>
      </c>
    </row>
    <row r="232" spans="1:26" ht="14.4" x14ac:dyDescent="0.3">
      <c r="A232" s="49"/>
      <c r="B232" s="50"/>
      <c r="C232" s="50" t="s">
        <v>683</v>
      </c>
      <c r="D232" s="31"/>
      <c r="E232" s="13"/>
      <c r="F232" s="32">
        <f>Source!AO115</f>
        <v>479.69</v>
      </c>
      <c r="G232" s="33" t="str">
        <f>Source!DG115</f>
        <v/>
      </c>
      <c r="H232" s="34">
        <f>ROUND(Source!AF115*Source!I115, 2)</f>
        <v>62.12</v>
      </c>
      <c r="I232" s="33"/>
      <c r="J232" s="33">
        <f>IF(Source!BA115&lt;&gt; 0, Source!BA115, 1)</f>
        <v>5.99</v>
      </c>
      <c r="K232" s="34">
        <f>Source!S115</f>
        <v>372.1</v>
      </c>
      <c r="L232" s="35"/>
      <c r="R232">
        <f>H232</f>
        <v>62.12</v>
      </c>
    </row>
    <row r="233" spans="1:26" ht="14.4" x14ac:dyDescent="0.3">
      <c r="A233" s="49"/>
      <c r="B233" s="50"/>
      <c r="C233" s="50" t="s">
        <v>257</v>
      </c>
      <c r="D233" s="31"/>
      <c r="E233" s="13"/>
      <c r="F233" s="32">
        <f>Source!AM115</f>
        <v>7.07</v>
      </c>
      <c r="G233" s="33" t="str">
        <f>Source!DE115</f>
        <v/>
      </c>
      <c r="H233" s="34">
        <f>ROUND(Source!AD115*Source!I115, 2)</f>
        <v>0.92</v>
      </c>
      <c r="I233" s="33"/>
      <c r="J233" s="33">
        <f>IF(Source!BB115&lt;&gt; 0, Source!BB115, 1)</f>
        <v>5.99</v>
      </c>
      <c r="K233" s="34">
        <f>Source!Q115</f>
        <v>5.48</v>
      </c>
      <c r="L233" s="35"/>
    </row>
    <row r="234" spans="1:26" ht="14.4" x14ac:dyDescent="0.3">
      <c r="A234" s="49"/>
      <c r="B234" s="50"/>
      <c r="C234" s="50" t="s">
        <v>684</v>
      </c>
      <c r="D234" s="31"/>
      <c r="E234" s="13"/>
      <c r="F234" s="32">
        <f>Source!AN115</f>
        <v>2.0499999999999998</v>
      </c>
      <c r="G234" s="33" t="str">
        <f>Source!DF115</f>
        <v/>
      </c>
      <c r="H234" s="36">
        <f>ROUND(Source!AE115*Source!I115, 2)</f>
        <v>0.27</v>
      </c>
      <c r="I234" s="33"/>
      <c r="J234" s="33">
        <f>IF(Source!BS115&lt;&gt; 0, Source!BS115, 1)</f>
        <v>5.99</v>
      </c>
      <c r="K234" s="36">
        <f>Source!R115</f>
        <v>1.59</v>
      </c>
      <c r="L234" s="35"/>
      <c r="R234">
        <f>H234</f>
        <v>0.27</v>
      </c>
    </row>
    <row r="235" spans="1:26" ht="14.4" x14ac:dyDescent="0.3">
      <c r="A235" s="49"/>
      <c r="B235" s="50"/>
      <c r="C235" s="50" t="s">
        <v>690</v>
      </c>
      <c r="D235" s="31"/>
      <c r="E235" s="13"/>
      <c r="F235" s="32">
        <f>Source!AL115</f>
        <v>496.08</v>
      </c>
      <c r="G235" s="33" t="str">
        <f>Source!DD115</f>
        <v/>
      </c>
      <c r="H235" s="34">
        <f>ROUND(Source!AC115*Source!I115, 2)</f>
        <v>64.239999999999995</v>
      </c>
      <c r="I235" s="33"/>
      <c r="J235" s="33">
        <f>IF(Source!BC115&lt;&gt; 0, Source!BC115, 1)</f>
        <v>5.99</v>
      </c>
      <c r="K235" s="34">
        <f>Source!P115</f>
        <v>384.81</v>
      </c>
      <c r="L235" s="35"/>
    </row>
    <row r="236" spans="1:26" ht="14.4" x14ac:dyDescent="0.3">
      <c r="A236" s="49"/>
      <c r="B236" s="50"/>
      <c r="C236" s="50" t="s">
        <v>685</v>
      </c>
      <c r="D236" s="31" t="s">
        <v>686</v>
      </c>
      <c r="E236" s="13">
        <f>Source!BZ115</f>
        <v>80</v>
      </c>
      <c r="F236" s="53"/>
      <c r="G236" s="33"/>
      <c r="H236" s="34">
        <f>SUM(S230:S240)</f>
        <v>49.91</v>
      </c>
      <c r="I236" s="37"/>
      <c r="J236" s="29">
        <f>Source!AT115</f>
        <v>80</v>
      </c>
      <c r="K236" s="34">
        <f>SUM(T230:T240)</f>
        <v>298.95</v>
      </c>
      <c r="L236" s="35"/>
    </row>
    <row r="237" spans="1:26" ht="14.4" x14ac:dyDescent="0.3">
      <c r="A237" s="49"/>
      <c r="B237" s="50"/>
      <c r="C237" s="50" t="s">
        <v>687</v>
      </c>
      <c r="D237" s="31" t="s">
        <v>686</v>
      </c>
      <c r="E237" s="13">
        <f>Source!CA115</f>
        <v>50</v>
      </c>
      <c r="F237" s="53"/>
      <c r="G237" s="33"/>
      <c r="H237" s="34">
        <f>SUM(U230:U240)</f>
        <v>31.2</v>
      </c>
      <c r="I237" s="37"/>
      <c r="J237" s="29">
        <f>Source!AU115</f>
        <v>50</v>
      </c>
      <c r="K237" s="34">
        <f>SUM(V230:V240)</f>
        <v>186.85</v>
      </c>
      <c r="L237" s="35"/>
    </row>
    <row r="238" spans="1:26" ht="14.4" x14ac:dyDescent="0.3">
      <c r="A238" s="49"/>
      <c r="B238" s="50"/>
      <c r="C238" s="50" t="s">
        <v>688</v>
      </c>
      <c r="D238" s="31" t="s">
        <v>689</v>
      </c>
      <c r="E238" s="13">
        <f>Source!AQ115</f>
        <v>55.52</v>
      </c>
      <c r="F238" s="32"/>
      <c r="G238" s="33" t="str">
        <f>Source!DI115</f>
        <v/>
      </c>
      <c r="H238" s="34"/>
      <c r="I238" s="33"/>
      <c r="J238" s="33"/>
      <c r="K238" s="34"/>
      <c r="L238" s="45">
        <f>Source!U115</f>
        <v>7.1898400000000002</v>
      </c>
    </row>
    <row r="239" spans="1:26" ht="27.6" x14ac:dyDescent="0.3">
      <c r="A239" s="49" t="str">
        <f>Source!E117</f>
        <v>20,1</v>
      </c>
      <c r="B239" s="50" t="str">
        <f>Source!F117</f>
        <v>14.4.02.04</v>
      </c>
      <c r="C239" s="50" t="str">
        <f>Source!G117</f>
        <v>Краски для внутренних работ масляные готовые к применению</v>
      </c>
      <c r="D239" s="31" t="str">
        <f>Source!H117</f>
        <v>т</v>
      </c>
      <c r="E239" s="13">
        <f>Source!I117</f>
        <v>2.3180000000000002E-3</v>
      </c>
      <c r="F239" s="32">
        <f>Source!AL117+Source!AM117+Source!AO117</f>
        <v>0</v>
      </c>
      <c r="G239" s="48" t="s">
        <v>6</v>
      </c>
      <c r="H239" s="34">
        <f>ROUND(Source!AC117*Source!I117, 2)+ROUND(Source!AD117*Source!I117, 2)+ROUND(Source!AF117*Source!I117, 2)</f>
        <v>0</v>
      </c>
      <c r="I239" s="33"/>
      <c r="J239" s="33">
        <f>IF(Source!BC117&lt;&gt; 0, Source!BC117, 1)</f>
        <v>5.99</v>
      </c>
      <c r="K239" s="34">
        <f>Source!O117</f>
        <v>0</v>
      </c>
      <c r="L239" s="35"/>
      <c r="S239">
        <f>ROUND((Source!FX117/100)*((ROUND(Source!AF117*Source!I117, 2)+ROUND(Source!AE117*Source!I117, 2))), 2)</f>
        <v>0</v>
      </c>
      <c r="T239">
        <f>Source!X117</f>
        <v>0</v>
      </c>
      <c r="U239">
        <f>ROUND((Source!FY117/100)*((ROUND(Source!AF117*Source!I117, 2)+ROUND(Source!AE117*Source!I117, 2))), 2)</f>
        <v>0</v>
      </c>
      <c r="V239">
        <f>Source!Y117</f>
        <v>0</v>
      </c>
      <c r="W239">
        <f>IF(Source!BI117&lt;=1,H239, 0)</f>
        <v>0</v>
      </c>
      <c r="X239">
        <f>IF(Source!BI117=2,H239, 0)</f>
        <v>0</v>
      </c>
      <c r="Y239">
        <f>IF(Source!BI117=3,H239, 0)</f>
        <v>0</v>
      </c>
      <c r="Z239">
        <f>IF(Source!BI117=4,H239, 0)</f>
        <v>0</v>
      </c>
    </row>
    <row r="240" spans="1:26" ht="27.6" x14ac:dyDescent="0.3">
      <c r="A240" s="51" t="str">
        <f>Source!E119</f>
        <v>20,2</v>
      </c>
      <c r="B240" s="52" t="str">
        <f>Source!F119</f>
        <v>14.4.04.08-0002</v>
      </c>
      <c r="C240" s="52" t="str">
        <f>Source!G119</f>
        <v>Эмаль ПФ-253</v>
      </c>
      <c r="D240" s="38" t="str">
        <f>Source!H119</f>
        <v>т</v>
      </c>
      <c r="E240" s="39">
        <f>Source!I119</f>
        <v>2.3180000000000002E-3</v>
      </c>
      <c r="F240" s="40">
        <f>Source!AL119+Source!AM119+Source!AO119</f>
        <v>34375.18</v>
      </c>
      <c r="G240" s="46" t="s">
        <v>6</v>
      </c>
      <c r="H240" s="42">
        <f>ROUND(Source!AC119*Source!I119, 2)+ROUND(Source!AD119*Source!I119, 2)+ROUND(Source!AF119*Source!I119, 2)</f>
        <v>79.680000000000007</v>
      </c>
      <c r="I240" s="41"/>
      <c r="J240" s="41">
        <f>IF(Source!BC119&lt;&gt; 0, Source!BC119, 1)</f>
        <v>5.99</v>
      </c>
      <c r="K240" s="42">
        <f>Source!O119</f>
        <v>477.29</v>
      </c>
      <c r="L240" s="47"/>
      <c r="S240">
        <f>ROUND((Source!FX119/100)*((ROUND(Source!AF119*Source!I119, 2)+ROUND(Source!AE119*Source!I119, 2))), 2)</f>
        <v>0</v>
      </c>
      <c r="T240">
        <f>Source!X119</f>
        <v>0</v>
      </c>
      <c r="U240">
        <f>ROUND((Source!FY119/100)*((ROUND(Source!AF119*Source!I119, 2)+ROUND(Source!AE119*Source!I119, 2))), 2)</f>
        <v>0</v>
      </c>
      <c r="V240">
        <f>Source!Y119</f>
        <v>0</v>
      </c>
      <c r="W240">
        <f>IF(Source!BI119&lt;=1,H240, 0)</f>
        <v>79.680000000000007</v>
      </c>
      <c r="X240">
        <f>IF(Source!BI119=2,H240, 0)</f>
        <v>0</v>
      </c>
      <c r="Y240">
        <f>IF(Source!BI119=3,H240, 0)</f>
        <v>0</v>
      </c>
      <c r="Z240">
        <f>IF(Source!BI119=4,H240, 0)</f>
        <v>0</v>
      </c>
    </row>
    <row r="241" spans="1:26" ht="13.8" x14ac:dyDescent="0.25">
      <c r="G241" s="71">
        <f>H232+H233+H235+H236+H237+SUM(H239:H240)</f>
        <v>288.07</v>
      </c>
      <c r="H241" s="71"/>
      <c r="J241" s="71">
        <f>K232+K233+K235+K236+K237+SUM(K239:K240)</f>
        <v>1725.48</v>
      </c>
      <c r="K241" s="71"/>
      <c r="L241" s="44">
        <f>Source!U115</f>
        <v>7.1898400000000002</v>
      </c>
      <c r="O241" s="27">
        <f>G241</f>
        <v>288.07</v>
      </c>
      <c r="P241" s="27">
        <f>J241</f>
        <v>1725.48</v>
      </c>
      <c r="Q241" s="27">
        <f>L241</f>
        <v>7.1898400000000002</v>
      </c>
      <c r="W241">
        <f>IF(Source!BI115&lt;=1,H232+H233+H235+H236+H237, 0)</f>
        <v>208.39</v>
      </c>
      <c r="X241">
        <f>IF(Source!BI115=2,H232+H233+H235+H236+H237, 0)</f>
        <v>0</v>
      </c>
      <c r="Y241">
        <f>IF(Source!BI115=3,H232+H233+H235+H236+H237, 0)</f>
        <v>0</v>
      </c>
      <c r="Z241">
        <f>IF(Source!BI115=4,H232+H233+H235+H236+H237, 0)</f>
        <v>0</v>
      </c>
    </row>
    <row r="242" spans="1:26" ht="27.6" x14ac:dyDescent="0.3">
      <c r="A242" s="49" t="str">
        <f>Source!E121</f>
        <v>21</v>
      </c>
      <c r="B242" s="50" t="str">
        <f>Source!F121</f>
        <v>13-06-003-01</v>
      </c>
      <c r="C242" s="50" t="str">
        <f>Source!G121</f>
        <v>Очистка поверхности щетками металлических поверхностей</v>
      </c>
      <c r="D242" s="31" t="str">
        <f>Source!H121</f>
        <v>м2</v>
      </c>
      <c r="E242" s="13">
        <f>Source!I121</f>
        <v>79</v>
      </c>
      <c r="F242" s="32">
        <f>Source!AL121+Source!AM121+Source!AO121</f>
        <v>7.68</v>
      </c>
      <c r="G242" s="33"/>
      <c r="H242" s="34"/>
      <c r="I242" s="33" t="str">
        <f>Source!BO121</f>
        <v/>
      </c>
      <c r="J242" s="33"/>
      <c r="K242" s="34"/>
      <c r="L242" s="35"/>
      <c r="S242">
        <f>ROUND((Source!FX121/100)*((ROUND(Source!AF121*Source!I121, 2)+ROUND(Source!AE121*Source!I121, 2))), 2)</f>
        <v>491.44</v>
      </c>
      <c r="T242">
        <f>Source!X121</f>
        <v>2943.74</v>
      </c>
      <c r="U242">
        <f>ROUND((Source!FY121/100)*((ROUND(Source!AF121*Source!I121, 2)+ROUND(Source!AE121*Source!I121, 2))), 2)</f>
        <v>361</v>
      </c>
      <c r="V242">
        <f>Source!Y121</f>
        <v>2180.5500000000002</v>
      </c>
    </row>
    <row r="243" spans="1:26" ht="14.4" x14ac:dyDescent="0.3">
      <c r="A243" s="49"/>
      <c r="B243" s="50"/>
      <c r="C243" s="50" t="s">
        <v>683</v>
      </c>
      <c r="D243" s="31"/>
      <c r="E243" s="13"/>
      <c r="F243" s="32">
        <f>Source!AO121</f>
        <v>7.68</v>
      </c>
      <c r="G243" s="33" t="str">
        <f>Source!DG121</f>
        <v/>
      </c>
      <c r="H243" s="34">
        <f>ROUND(Source!AF121*Source!I121, 2)</f>
        <v>606.72</v>
      </c>
      <c r="I243" s="33"/>
      <c r="J243" s="33">
        <f>IF(Source!BA121&lt;&gt; 0, Source!BA121, 1)</f>
        <v>5.99</v>
      </c>
      <c r="K243" s="34">
        <f>Source!S121</f>
        <v>3634.25</v>
      </c>
      <c r="L243" s="35"/>
      <c r="R243">
        <f>H243</f>
        <v>606.72</v>
      </c>
    </row>
    <row r="244" spans="1:26" ht="14.4" x14ac:dyDescent="0.3">
      <c r="A244" s="49"/>
      <c r="B244" s="50"/>
      <c r="C244" s="50" t="s">
        <v>685</v>
      </c>
      <c r="D244" s="31" t="s">
        <v>686</v>
      </c>
      <c r="E244" s="13">
        <f>Source!BZ121</f>
        <v>90</v>
      </c>
      <c r="F244" s="69" t="str">
        <f>CONCATENATE(" )", Source!DL121, Source!FT121, "=", Source!FX121)</f>
        <v xml:space="preserve"> )*0,9=81</v>
      </c>
      <c r="G244" s="70"/>
      <c r="H244" s="34">
        <f>SUM(S242:S246)</f>
        <v>491.44</v>
      </c>
      <c r="I244" s="37"/>
      <c r="J244" s="29">
        <f>Source!AT121</f>
        <v>81</v>
      </c>
      <c r="K244" s="34">
        <f>SUM(T242:T246)</f>
        <v>2943.74</v>
      </c>
      <c r="L244" s="35"/>
    </row>
    <row r="245" spans="1:26" ht="14.4" x14ac:dyDescent="0.3">
      <c r="A245" s="49"/>
      <c r="B245" s="50"/>
      <c r="C245" s="50" t="s">
        <v>687</v>
      </c>
      <c r="D245" s="31" t="s">
        <v>686</v>
      </c>
      <c r="E245" s="13">
        <f>Source!CA121</f>
        <v>70</v>
      </c>
      <c r="F245" s="69" t="str">
        <f>CONCATENATE(" )", Source!DM121, Source!FU121, "=", Source!FY121)</f>
        <v xml:space="preserve"> )*0,85=59,5</v>
      </c>
      <c r="G245" s="70"/>
      <c r="H245" s="34">
        <f>SUM(U242:U246)</f>
        <v>361</v>
      </c>
      <c r="I245" s="37"/>
      <c r="J245" s="29">
        <f>Source!AU121</f>
        <v>60</v>
      </c>
      <c r="K245" s="34">
        <f>SUM(V242:V246)</f>
        <v>2180.5500000000002</v>
      </c>
      <c r="L245" s="35"/>
    </row>
    <row r="246" spans="1:26" ht="14.4" x14ac:dyDescent="0.3">
      <c r="A246" s="51"/>
      <c r="B246" s="52"/>
      <c r="C246" s="52" t="s">
        <v>688</v>
      </c>
      <c r="D246" s="38" t="s">
        <v>689</v>
      </c>
      <c r="E246" s="39">
        <f>Source!AQ121</f>
        <v>0.9</v>
      </c>
      <c r="F246" s="40"/>
      <c r="G246" s="41" t="str">
        <f>Source!DI121</f>
        <v/>
      </c>
      <c r="H246" s="42"/>
      <c r="I246" s="41"/>
      <c r="J246" s="41"/>
      <c r="K246" s="42"/>
      <c r="L246" s="43">
        <f>Source!U121</f>
        <v>71.100000000000009</v>
      </c>
    </row>
    <row r="247" spans="1:26" ht="13.8" x14ac:dyDescent="0.25">
      <c r="G247" s="71">
        <f>H243+H244+H245</f>
        <v>1459.16</v>
      </c>
      <c r="H247" s="71"/>
      <c r="J247" s="71">
        <f>K243+K244+K245</f>
        <v>8758.5400000000009</v>
      </c>
      <c r="K247" s="71"/>
      <c r="L247" s="44">
        <f>Source!U121</f>
        <v>71.100000000000009</v>
      </c>
      <c r="O247" s="27">
        <f>G247</f>
        <v>1459.16</v>
      </c>
      <c r="P247" s="27">
        <f>J247</f>
        <v>8758.5400000000009</v>
      </c>
      <c r="Q247" s="27">
        <f>L247</f>
        <v>71.100000000000009</v>
      </c>
      <c r="W247">
        <f>IF(Source!BI121&lt;=1,H243+H244+H245, 0)</f>
        <v>1459.16</v>
      </c>
      <c r="X247">
        <f>IF(Source!BI121=2,H243+H244+H245, 0)</f>
        <v>0</v>
      </c>
      <c r="Y247">
        <f>IF(Source!BI121=3,H243+H244+H245, 0)</f>
        <v>0</v>
      </c>
      <c r="Z247">
        <f>IF(Source!BI121=4,H243+H244+H245, 0)</f>
        <v>0</v>
      </c>
    </row>
    <row r="248" spans="1:26" ht="69" x14ac:dyDescent="0.3">
      <c r="A248" s="49" t="str">
        <f>Source!E123</f>
        <v>22</v>
      </c>
      <c r="B248" s="50" t="str">
        <f>Source!F123</f>
        <v>15-04-030-03</v>
      </c>
      <c r="C248" s="50" t="str">
        <f>Source!G123</f>
        <v>Масляная окраска металлических поверхностей стальных балок, труб диаметром более 50 мм и т.п., количество окрасок 2 (ножек стоек, стеллажей, воздуховодов)</v>
      </c>
      <c r="D248" s="31" t="str">
        <f>Source!H123</f>
        <v>100 м2</v>
      </c>
      <c r="E248" s="13">
        <f>Source!I123</f>
        <v>0.79</v>
      </c>
      <c r="F248" s="32">
        <f>Source!AL123+Source!AM123+Source!AO123</f>
        <v>450.48</v>
      </c>
      <c r="G248" s="33"/>
      <c r="H248" s="34"/>
      <c r="I248" s="33" t="str">
        <f>Source!BO123</f>
        <v/>
      </c>
      <c r="J248" s="33"/>
      <c r="K248" s="34"/>
      <c r="L248" s="35"/>
      <c r="S248">
        <f>ROUND((Source!FX123/100)*((ROUND(Source!AF123*Source!I123, 2)+ROUND(Source!AE123*Source!I123, 2))), 2)</f>
        <v>268.85000000000002</v>
      </c>
      <c r="T248">
        <f>Source!X123</f>
        <v>1618.92</v>
      </c>
      <c r="U248">
        <f>ROUND((Source!FY123/100)*((ROUND(Source!AF123*Source!I123, 2)+ROUND(Source!AE123*Source!I123, 2))), 2)</f>
        <v>133</v>
      </c>
      <c r="V248">
        <f>Source!Y123</f>
        <v>800.94</v>
      </c>
    </row>
    <row r="249" spans="1:26" x14ac:dyDescent="0.25">
      <c r="C249" s="26" t="str">
        <f>"Объем: "&amp;Source!I123&amp;"=79/"&amp;"100"</f>
        <v>Объем: 0,79=79/100</v>
      </c>
    </row>
    <row r="250" spans="1:26" ht="14.4" x14ac:dyDescent="0.3">
      <c r="A250" s="49"/>
      <c r="B250" s="50"/>
      <c r="C250" s="50" t="s">
        <v>683</v>
      </c>
      <c r="D250" s="31"/>
      <c r="E250" s="13"/>
      <c r="F250" s="32">
        <f>Source!AO123</f>
        <v>359.63</v>
      </c>
      <c r="G250" s="33" t="str">
        <f>Source!DG123</f>
        <v/>
      </c>
      <c r="H250" s="34">
        <f>ROUND(Source!AF123*Source!I123, 2)</f>
        <v>284.11</v>
      </c>
      <c r="I250" s="33"/>
      <c r="J250" s="33">
        <f>IF(Source!BA123&lt;&gt; 0, Source!BA123, 1)</f>
        <v>5.99</v>
      </c>
      <c r="K250" s="34">
        <f>Source!S123</f>
        <v>1701.81</v>
      </c>
      <c r="L250" s="35"/>
      <c r="R250">
        <f>H250</f>
        <v>284.11</v>
      </c>
    </row>
    <row r="251" spans="1:26" ht="14.4" x14ac:dyDescent="0.3">
      <c r="A251" s="49"/>
      <c r="B251" s="50"/>
      <c r="C251" s="50" t="s">
        <v>257</v>
      </c>
      <c r="D251" s="31"/>
      <c r="E251" s="13"/>
      <c r="F251" s="32">
        <f>Source!AM123</f>
        <v>2.2799999999999998</v>
      </c>
      <c r="G251" s="33" t="str">
        <f>Source!DE123</f>
        <v/>
      </c>
      <c r="H251" s="34">
        <f>ROUND(Source!AD123*Source!I123, 2)</f>
        <v>1.8</v>
      </c>
      <c r="I251" s="33"/>
      <c r="J251" s="33">
        <f>IF(Source!BB123&lt;&gt; 0, Source!BB123, 1)</f>
        <v>5.99</v>
      </c>
      <c r="K251" s="34">
        <f>Source!Q123</f>
        <v>10.79</v>
      </c>
      <c r="L251" s="35"/>
    </row>
    <row r="252" spans="1:26" ht="14.4" x14ac:dyDescent="0.3">
      <c r="A252" s="49"/>
      <c r="B252" s="50"/>
      <c r="C252" s="50" t="s">
        <v>684</v>
      </c>
      <c r="D252" s="31"/>
      <c r="E252" s="13"/>
      <c r="F252" s="32">
        <f>Source!AN123</f>
        <v>0.49</v>
      </c>
      <c r="G252" s="33" t="str">
        <f>Source!DF123</f>
        <v/>
      </c>
      <c r="H252" s="36">
        <f>ROUND(Source!AE123*Source!I123, 2)</f>
        <v>0.39</v>
      </c>
      <c r="I252" s="33"/>
      <c r="J252" s="33">
        <f>IF(Source!BS123&lt;&gt; 0, Source!BS123, 1)</f>
        <v>5.99</v>
      </c>
      <c r="K252" s="36">
        <f>Source!R123</f>
        <v>2.3199999999999998</v>
      </c>
      <c r="L252" s="35"/>
      <c r="R252">
        <f>H252</f>
        <v>0.39</v>
      </c>
    </row>
    <row r="253" spans="1:26" ht="14.4" x14ac:dyDescent="0.3">
      <c r="A253" s="49"/>
      <c r="B253" s="50"/>
      <c r="C253" s="50" t="s">
        <v>690</v>
      </c>
      <c r="D253" s="31"/>
      <c r="E253" s="13"/>
      <c r="F253" s="32">
        <f>Source!AL123</f>
        <v>88.57</v>
      </c>
      <c r="G253" s="33" t="str">
        <f>Source!DD123</f>
        <v/>
      </c>
      <c r="H253" s="34">
        <f>ROUND(Source!AC123*Source!I123, 2)</f>
        <v>69.97</v>
      </c>
      <c r="I253" s="33"/>
      <c r="J253" s="33">
        <f>IF(Source!BC123&lt;&gt; 0, Source!BC123, 1)</f>
        <v>5.99</v>
      </c>
      <c r="K253" s="34">
        <f>Source!P123</f>
        <v>419.12</v>
      </c>
      <c r="L253" s="35"/>
    </row>
    <row r="254" spans="1:26" ht="14.4" x14ac:dyDescent="0.3">
      <c r="A254" s="49"/>
      <c r="B254" s="50"/>
      <c r="C254" s="50" t="s">
        <v>685</v>
      </c>
      <c r="D254" s="31" t="s">
        <v>686</v>
      </c>
      <c r="E254" s="13">
        <f>Source!BZ123</f>
        <v>105</v>
      </c>
      <c r="F254" s="69" t="str">
        <f>CONCATENATE(" )", Source!DL123, Source!FT123, "=", Source!FX123)</f>
        <v xml:space="preserve"> )*0,9=94,5</v>
      </c>
      <c r="G254" s="70"/>
      <c r="H254" s="34">
        <f>SUM(S248:S258)</f>
        <v>268.85000000000002</v>
      </c>
      <c r="I254" s="37"/>
      <c r="J254" s="29">
        <f>Source!AT123</f>
        <v>95</v>
      </c>
      <c r="K254" s="34">
        <f>SUM(T248:T258)</f>
        <v>1618.92</v>
      </c>
      <c r="L254" s="35"/>
    </row>
    <row r="255" spans="1:26" ht="14.4" x14ac:dyDescent="0.3">
      <c r="A255" s="49"/>
      <c r="B255" s="50"/>
      <c r="C255" s="50" t="s">
        <v>687</v>
      </c>
      <c r="D255" s="31" t="s">
        <v>686</v>
      </c>
      <c r="E255" s="13">
        <f>Source!CA123</f>
        <v>55</v>
      </c>
      <c r="F255" s="69" t="str">
        <f>CONCATENATE(" )", Source!DM123, Source!FU123, "=", Source!FY123)</f>
        <v xml:space="preserve"> )*0,85=46,75</v>
      </c>
      <c r="G255" s="70"/>
      <c r="H255" s="34">
        <f>SUM(U248:U258)</f>
        <v>133</v>
      </c>
      <c r="I255" s="37"/>
      <c r="J255" s="29">
        <f>Source!AU123</f>
        <v>47</v>
      </c>
      <c r="K255" s="34">
        <f>SUM(V248:V258)</f>
        <v>800.94</v>
      </c>
      <c r="L255" s="35"/>
    </row>
    <row r="256" spans="1:26" ht="14.4" x14ac:dyDescent="0.3">
      <c r="A256" s="49"/>
      <c r="B256" s="50"/>
      <c r="C256" s="50" t="s">
        <v>688</v>
      </c>
      <c r="D256" s="31" t="s">
        <v>689</v>
      </c>
      <c r="E256" s="13">
        <f>Source!AQ123</f>
        <v>40.590000000000003</v>
      </c>
      <c r="F256" s="32"/>
      <c r="G256" s="33" t="str">
        <f>Source!DI123</f>
        <v/>
      </c>
      <c r="H256" s="34"/>
      <c r="I256" s="33"/>
      <c r="J256" s="33"/>
      <c r="K256" s="34"/>
      <c r="L256" s="45">
        <f>Source!U123</f>
        <v>32.066100000000006</v>
      </c>
    </row>
    <row r="257" spans="1:32" ht="27.6" x14ac:dyDescent="0.3">
      <c r="A257" s="49" t="str">
        <f>Source!E125</f>
        <v>22,1</v>
      </c>
      <c r="B257" s="50" t="str">
        <f>Source!F125</f>
        <v>14.4.02.04</v>
      </c>
      <c r="C257" s="50" t="str">
        <f>Source!G125</f>
        <v>Краски для внутренних работ масляные готовые к применению</v>
      </c>
      <c r="D257" s="31" t="str">
        <f>Source!H125</f>
        <v>т</v>
      </c>
      <c r="E257" s="13">
        <f>Source!I125</f>
        <v>1.9434E-2</v>
      </c>
      <c r="F257" s="32">
        <f>Source!AL125+Source!AM125+Source!AO125</f>
        <v>0</v>
      </c>
      <c r="G257" s="48" t="s">
        <v>6</v>
      </c>
      <c r="H257" s="34">
        <f>ROUND(Source!AC125*Source!I125, 2)+ROUND(Source!AD125*Source!I125, 2)+ROUND(Source!AF125*Source!I125, 2)</f>
        <v>0</v>
      </c>
      <c r="I257" s="33"/>
      <c r="J257" s="33">
        <f>IF(Source!BC125&lt;&gt; 0, Source!BC125, 1)</f>
        <v>5.99</v>
      </c>
      <c r="K257" s="34">
        <f>Source!O125</f>
        <v>0</v>
      </c>
      <c r="L257" s="35"/>
      <c r="S257">
        <f>ROUND((Source!FX125/100)*((ROUND(Source!AF125*Source!I125, 2)+ROUND(Source!AE125*Source!I125, 2))), 2)</f>
        <v>0</v>
      </c>
      <c r="T257">
        <f>Source!X125</f>
        <v>0</v>
      </c>
      <c r="U257">
        <f>ROUND((Source!FY125/100)*((ROUND(Source!AF125*Source!I125, 2)+ROUND(Source!AE125*Source!I125, 2))), 2)</f>
        <v>0</v>
      </c>
      <c r="V257">
        <f>Source!Y125</f>
        <v>0</v>
      </c>
      <c r="W257">
        <f>IF(Source!BI125&lt;=1,H257, 0)</f>
        <v>0</v>
      </c>
      <c r="X257">
        <f>IF(Source!BI125=2,H257, 0)</f>
        <v>0</v>
      </c>
      <c r="Y257">
        <f>IF(Source!BI125=3,H257, 0)</f>
        <v>0</v>
      </c>
      <c r="Z257">
        <f>IF(Source!BI125=4,H257, 0)</f>
        <v>0</v>
      </c>
    </row>
    <row r="258" spans="1:32" ht="27.6" x14ac:dyDescent="0.3">
      <c r="A258" s="51" t="str">
        <f>Source!E127</f>
        <v>22,2</v>
      </c>
      <c r="B258" s="52" t="str">
        <f>Source!F127</f>
        <v>14.4.04.08-0002</v>
      </c>
      <c r="C258" s="52" t="str">
        <f>Source!G127</f>
        <v>Эмаль ПФ-223</v>
      </c>
      <c r="D258" s="38" t="str">
        <f>Source!H127</f>
        <v>т</v>
      </c>
      <c r="E258" s="39">
        <f>Source!I127</f>
        <v>1.9434E-2</v>
      </c>
      <c r="F258" s="40">
        <f>Source!AL127+Source!AM127+Source!AO127</f>
        <v>34375.18</v>
      </c>
      <c r="G258" s="46" t="s">
        <v>6</v>
      </c>
      <c r="H258" s="42">
        <f>ROUND(Source!AC127*Source!I127, 2)+ROUND(Source!AD127*Source!I127, 2)+ROUND(Source!AF127*Source!I127, 2)</f>
        <v>668.05</v>
      </c>
      <c r="I258" s="41"/>
      <c r="J258" s="41">
        <f>IF(Source!BC127&lt;&gt; 0, Source!BC127, 1)</f>
        <v>5.99</v>
      </c>
      <c r="K258" s="42">
        <f>Source!O127</f>
        <v>4001.6</v>
      </c>
      <c r="L258" s="47"/>
      <c r="S258">
        <f>ROUND((Source!FX127/100)*((ROUND(Source!AF127*Source!I127, 2)+ROUND(Source!AE127*Source!I127, 2))), 2)</f>
        <v>0</v>
      </c>
      <c r="T258">
        <f>Source!X127</f>
        <v>0</v>
      </c>
      <c r="U258">
        <f>ROUND((Source!FY127/100)*((ROUND(Source!AF127*Source!I127, 2)+ROUND(Source!AE127*Source!I127, 2))), 2)</f>
        <v>0</v>
      </c>
      <c r="V258">
        <f>Source!Y127</f>
        <v>0</v>
      </c>
      <c r="W258">
        <f>IF(Source!BI127&lt;=1,H258, 0)</f>
        <v>668.05</v>
      </c>
      <c r="X258">
        <f>IF(Source!BI127=2,H258, 0)</f>
        <v>0</v>
      </c>
      <c r="Y258">
        <f>IF(Source!BI127=3,H258, 0)</f>
        <v>0</v>
      </c>
      <c r="Z258">
        <f>IF(Source!BI127=4,H258, 0)</f>
        <v>0</v>
      </c>
    </row>
    <row r="259" spans="1:32" ht="13.8" x14ac:dyDescent="0.25">
      <c r="G259" s="71">
        <f>H250+H251+H253+H254+H255+SUM(H257:H258)</f>
        <v>1425.78</v>
      </c>
      <c r="H259" s="71"/>
      <c r="J259" s="71">
        <f>K250+K251+K253+K254+K255+SUM(K257:K258)</f>
        <v>8553.18</v>
      </c>
      <c r="K259" s="71"/>
      <c r="L259" s="44">
        <f>Source!U123</f>
        <v>32.066100000000006</v>
      </c>
      <c r="O259" s="27">
        <f>G259</f>
        <v>1425.78</v>
      </c>
      <c r="P259" s="27">
        <f>J259</f>
        <v>8553.18</v>
      </c>
      <c r="Q259" s="27">
        <f>L259</f>
        <v>32.066100000000006</v>
      </c>
      <c r="W259">
        <f>IF(Source!BI123&lt;=1,H250+H251+H253+H254+H255, 0)</f>
        <v>757.73</v>
      </c>
      <c r="X259">
        <f>IF(Source!BI123=2,H250+H251+H253+H254+H255, 0)</f>
        <v>0</v>
      </c>
      <c r="Y259">
        <f>IF(Source!BI123=3,H250+H251+H253+H254+H255, 0)</f>
        <v>0</v>
      </c>
      <c r="Z259">
        <f>IF(Source!BI123=4,H250+H251+H253+H254+H255, 0)</f>
        <v>0</v>
      </c>
    </row>
    <row r="261" spans="1:32" ht="13.8" x14ac:dyDescent="0.25">
      <c r="A261" s="73" t="str">
        <f>CONCATENATE("Итого по разделу: ",IF(Source!G129&lt;&gt;"Новый раздел", Source!G129, ""))</f>
        <v>Итого по разделу: Раздел Общестроительные работы</v>
      </c>
      <c r="B261" s="73"/>
      <c r="C261" s="73"/>
      <c r="D261" s="73"/>
      <c r="E261" s="73"/>
      <c r="F261" s="73"/>
      <c r="G261" s="72">
        <f>SUM(O26:O260)</f>
        <v>130809.13000000002</v>
      </c>
      <c r="H261" s="72"/>
      <c r="I261" s="28"/>
      <c r="J261" s="72">
        <f>SUM(P26:P260)</f>
        <v>784021.46</v>
      </c>
      <c r="K261" s="72"/>
      <c r="L261" s="44">
        <f>SUM(Q26:Q260)</f>
        <v>1868.4899000499997</v>
      </c>
      <c r="AF261" s="54" t="str">
        <f>CONCATENATE("Итого по разделу: ",IF(Source!G129&lt;&gt;"Новый раздел", Source!G129, ""))</f>
        <v>Итого по разделу: Раздел Общестроительные работы</v>
      </c>
    </row>
    <row r="263" spans="1:32" ht="16.8" x14ac:dyDescent="0.3">
      <c r="A263" s="74" t="str">
        <f>CONCATENATE("Раздел: ",IF(Source!G161&lt;&gt;"Новый раздел", Source!G161, ""))</f>
        <v>Раздел: Раздел Электромонтажные работы</v>
      </c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</row>
    <row r="264" spans="1:32" ht="27.6" x14ac:dyDescent="0.3">
      <c r="A264" s="49" t="str">
        <f>Source!E166</f>
        <v>23</v>
      </c>
      <c r="B264" s="50" t="str">
        <f>Source!F166</f>
        <v>67-4-5</v>
      </c>
      <c r="C264" s="50" t="str">
        <f>Source!G166</f>
        <v>Демонтаж светильников для люминесцентных ламп</v>
      </c>
      <c r="D264" s="31" t="str">
        <f>Source!H166</f>
        <v>100 ШТ</v>
      </c>
      <c r="E264" s="13">
        <f>Source!I166</f>
        <v>0.3</v>
      </c>
      <c r="F264" s="32">
        <f>Source!AL166+Source!AM166+Source!AO166</f>
        <v>145.97999999999999</v>
      </c>
      <c r="G264" s="33"/>
      <c r="H264" s="34"/>
      <c r="I264" s="33" t="str">
        <f>Source!BO166</f>
        <v/>
      </c>
      <c r="J264" s="33"/>
      <c r="K264" s="34"/>
      <c r="L264" s="35"/>
      <c r="S264">
        <f>ROUND((Source!FX166/100)*((ROUND(Source!AF166*Source!I166, 2)+ROUND(Source!AE166*Source!I166, 2))), 2)</f>
        <v>36.86</v>
      </c>
      <c r="T264">
        <f>Source!X166</f>
        <v>220.8</v>
      </c>
      <c r="U264">
        <f>ROUND((Source!FY166/100)*((ROUND(Source!AF166*Source!I166, 2)+ROUND(Source!AE166*Source!I166, 2))), 2)</f>
        <v>28.18</v>
      </c>
      <c r="V264">
        <f>Source!Y166</f>
        <v>168.85</v>
      </c>
    </row>
    <row r="265" spans="1:32" x14ac:dyDescent="0.25">
      <c r="C265" s="26" t="str">
        <f>"Объем: "&amp;Source!I166&amp;"=30/"&amp;"100"</f>
        <v>Объем: 0,3=30/100</v>
      </c>
    </row>
    <row r="266" spans="1:32" ht="14.4" x14ac:dyDescent="0.3">
      <c r="A266" s="49"/>
      <c r="B266" s="50"/>
      <c r="C266" s="50" t="s">
        <v>683</v>
      </c>
      <c r="D266" s="31"/>
      <c r="E266" s="13"/>
      <c r="F266" s="32">
        <f>Source!AO166</f>
        <v>143.47999999999999</v>
      </c>
      <c r="G266" s="33" t="str">
        <f>Source!DG166</f>
        <v/>
      </c>
      <c r="H266" s="34">
        <f>ROUND(Source!AF166*Source!I166, 2)</f>
        <v>43.04</v>
      </c>
      <c r="I266" s="33"/>
      <c r="J266" s="33">
        <f>IF(Source!BA166&lt;&gt; 0, Source!BA166, 1)</f>
        <v>5.99</v>
      </c>
      <c r="K266" s="34">
        <f>Source!S166</f>
        <v>257.83</v>
      </c>
      <c r="L266" s="35"/>
      <c r="R266">
        <f>H266</f>
        <v>43.04</v>
      </c>
    </row>
    <row r="267" spans="1:32" ht="14.4" x14ac:dyDescent="0.3">
      <c r="A267" s="49"/>
      <c r="B267" s="50"/>
      <c r="C267" s="50" t="s">
        <v>257</v>
      </c>
      <c r="D267" s="31"/>
      <c r="E267" s="13"/>
      <c r="F267" s="32">
        <f>Source!AM166</f>
        <v>2.5</v>
      </c>
      <c r="G267" s="33" t="str">
        <f>Source!DE166</f>
        <v/>
      </c>
      <c r="H267" s="34">
        <f>ROUND(Source!AD166*Source!I166, 2)</f>
        <v>0.75</v>
      </c>
      <c r="I267" s="33"/>
      <c r="J267" s="33">
        <f>IF(Source!BB166&lt;&gt; 0, Source!BB166, 1)</f>
        <v>5.99</v>
      </c>
      <c r="K267" s="34">
        <f>Source!Q166</f>
        <v>4.49</v>
      </c>
      <c r="L267" s="35"/>
    </row>
    <row r="268" spans="1:32" ht="14.4" x14ac:dyDescent="0.3">
      <c r="A268" s="49"/>
      <c r="B268" s="50"/>
      <c r="C268" s="50" t="s">
        <v>684</v>
      </c>
      <c r="D268" s="31"/>
      <c r="E268" s="13"/>
      <c r="F268" s="32">
        <f>Source!AN166</f>
        <v>1.08</v>
      </c>
      <c r="G268" s="33" t="str">
        <f>Source!DF166</f>
        <v/>
      </c>
      <c r="H268" s="36">
        <f>ROUND(Source!AE166*Source!I166, 2)</f>
        <v>0.32</v>
      </c>
      <c r="I268" s="33"/>
      <c r="J268" s="33">
        <f>IF(Source!BS166&lt;&gt; 0, Source!BS166, 1)</f>
        <v>5.99</v>
      </c>
      <c r="K268" s="36">
        <f>Source!R166</f>
        <v>1.94</v>
      </c>
      <c r="L268" s="35"/>
      <c r="R268">
        <f>H268</f>
        <v>0.32</v>
      </c>
    </row>
    <row r="269" spans="1:32" ht="14.4" x14ac:dyDescent="0.3">
      <c r="A269" s="49"/>
      <c r="B269" s="50"/>
      <c r="C269" s="50" t="s">
        <v>685</v>
      </c>
      <c r="D269" s="31" t="s">
        <v>686</v>
      </c>
      <c r="E269" s="13">
        <f>Source!BZ166</f>
        <v>85</v>
      </c>
      <c r="F269" s="53"/>
      <c r="G269" s="33"/>
      <c r="H269" s="34">
        <f>SUM(S264:S271)</f>
        <v>36.86</v>
      </c>
      <c r="I269" s="37"/>
      <c r="J269" s="29">
        <f>Source!AT166</f>
        <v>85</v>
      </c>
      <c r="K269" s="34">
        <f>SUM(T264:T271)</f>
        <v>220.8</v>
      </c>
      <c r="L269" s="35"/>
    </row>
    <row r="270" spans="1:32" ht="14.4" x14ac:dyDescent="0.3">
      <c r="A270" s="49"/>
      <c r="B270" s="50"/>
      <c r="C270" s="50" t="s">
        <v>687</v>
      </c>
      <c r="D270" s="31" t="s">
        <v>686</v>
      </c>
      <c r="E270" s="13">
        <f>Source!CA166</f>
        <v>65</v>
      </c>
      <c r="F270" s="53"/>
      <c r="G270" s="33"/>
      <c r="H270" s="34">
        <f>SUM(U264:U271)</f>
        <v>28.18</v>
      </c>
      <c r="I270" s="37"/>
      <c r="J270" s="29">
        <f>Source!AU166</f>
        <v>65</v>
      </c>
      <c r="K270" s="34">
        <f>SUM(V264:V271)</f>
        <v>168.85</v>
      </c>
      <c r="L270" s="35"/>
    </row>
    <row r="271" spans="1:32" ht="14.4" x14ac:dyDescent="0.3">
      <c r="A271" s="51"/>
      <c r="B271" s="52"/>
      <c r="C271" s="52" t="s">
        <v>688</v>
      </c>
      <c r="D271" s="38" t="s">
        <v>689</v>
      </c>
      <c r="E271" s="39">
        <f>Source!AQ166</f>
        <v>17.89</v>
      </c>
      <c r="F271" s="40"/>
      <c r="G271" s="41" t="str">
        <f>Source!DI166</f>
        <v/>
      </c>
      <c r="H271" s="42"/>
      <c r="I271" s="41"/>
      <c r="J271" s="41"/>
      <c r="K271" s="42"/>
      <c r="L271" s="43">
        <f>Source!U166</f>
        <v>5.367</v>
      </c>
    </row>
    <row r="272" spans="1:32" ht="13.8" x14ac:dyDescent="0.25">
      <c r="G272" s="71">
        <f>H266+H267+H269+H270</f>
        <v>108.83000000000001</v>
      </c>
      <c r="H272" s="71"/>
      <c r="J272" s="71">
        <f>K266+K267+K269+K270</f>
        <v>651.97</v>
      </c>
      <c r="K272" s="71"/>
      <c r="L272" s="44">
        <f>Source!U166</f>
        <v>5.367</v>
      </c>
      <c r="O272" s="27">
        <f>G272</f>
        <v>108.83000000000001</v>
      </c>
      <c r="P272" s="27">
        <f>J272</f>
        <v>651.97</v>
      </c>
      <c r="Q272" s="27">
        <f>L272</f>
        <v>5.367</v>
      </c>
      <c r="W272">
        <f>IF(Source!BI166&lt;=1,H266+H267+H269+H270, 0)</f>
        <v>108.83000000000001</v>
      </c>
      <c r="X272">
        <f>IF(Source!BI166=2,H266+H267+H269+H270, 0)</f>
        <v>0</v>
      </c>
      <c r="Y272">
        <f>IF(Source!BI166=3,H266+H267+H269+H270, 0)</f>
        <v>0</v>
      </c>
      <c r="Z272">
        <f>IF(Source!BI166=4,H266+H267+H269+H270, 0)</f>
        <v>0</v>
      </c>
    </row>
    <row r="273" spans="1:26" ht="14.4" x14ac:dyDescent="0.3">
      <c r="A273" s="49" t="str">
        <f>Source!E168</f>
        <v>24</v>
      </c>
      <c r="B273" s="50" t="str">
        <f>Source!F168</f>
        <v>67-4-1</v>
      </c>
      <c r="C273" s="50" t="str">
        <f>Source!G168</f>
        <v>Демонтаж выключателей, розеток</v>
      </c>
      <c r="D273" s="31" t="str">
        <f>Source!H168</f>
        <v>100 ШТ</v>
      </c>
      <c r="E273" s="13">
        <f>Source!I168</f>
        <v>0.05</v>
      </c>
      <c r="F273" s="32">
        <f>Source!AL168+Source!AM168+Source!AO168</f>
        <v>45.55</v>
      </c>
      <c r="G273" s="33"/>
      <c r="H273" s="34"/>
      <c r="I273" s="33" t="str">
        <f>Source!BO168</f>
        <v/>
      </c>
      <c r="J273" s="33"/>
      <c r="K273" s="34"/>
      <c r="L273" s="35"/>
      <c r="S273">
        <f>ROUND((Source!FX168/100)*((ROUND(Source!AF168*Source!I168, 2)+ROUND(Source!AE168*Source!I168, 2))), 2)</f>
        <v>1.94</v>
      </c>
      <c r="T273">
        <f>Source!X168</f>
        <v>11.59</v>
      </c>
      <c r="U273">
        <f>ROUND((Source!FY168/100)*((ROUND(Source!AF168*Source!I168, 2)+ROUND(Source!AE168*Source!I168, 2))), 2)</f>
        <v>1.48</v>
      </c>
      <c r="V273">
        <f>Source!Y168</f>
        <v>8.8699999999999992</v>
      </c>
    </row>
    <row r="274" spans="1:26" x14ac:dyDescent="0.25">
      <c r="C274" s="26" t="str">
        <f>"Объем: "&amp;Source!I168&amp;"=5/"&amp;"100"</f>
        <v>Объем: 0,05=5/100</v>
      </c>
    </row>
    <row r="275" spans="1:26" ht="14.4" x14ac:dyDescent="0.3">
      <c r="A275" s="49"/>
      <c r="B275" s="50"/>
      <c r="C275" s="50" t="s">
        <v>683</v>
      </c>
      <c r="D275" s="31"/>
      <c r="E275" s="13"/>
      <c r="F275" s="32">
        <f>Source!AO168</f>
        <v>45.55</v>
      </c>
      <c r="G275" s="33" t="str">
        <f>Source!DG168</f>
        <v/>
      </c>
      <c r="H275" s="34">
        <f>ROUND(Source!AF168*Source!I168, 2)</f>
        <v>2.2799999999999998</v>
      </c>
      <c r="I275" s="33"/>
      <c r="J275" s="33">
        <f>IF(Source!BA168&lt;&gt; 0, Source!BA168, 1)</f>
        <v>5.99</v>
      </c>
      <c r="K275" s="34">
        <f>Source!S168</f>
        <v>13.64</v>
      </c>
      <c r="L275" s="35"/>
      <c r="R275">
        <f>H275</f>
        <v>2.2799999999999998</v>
      </c>
    </row>
    <row r="276" spans="1:26" ht="14.4" x14ac:dyDescent="0.3">
      <c r="A276" s="49"/>
      <c r="B276" s="50"/>
      <c r="C276" s="50" t="s">
        <v>685</v>
      </c>
      <c r="D276" s="31" t="s">
        <v>686</v>
      </c>
      <c r="E276" s="13">
        <f>Source!BZ168</f>
        <v>85</v>
      </c>
      <c r="F276" s="53"/>
      <c r="G276" s="33"/>
      <c r="H276" s="34">
        <f>SUM(S273:S278)</f>
        <v>1.94</v>
      </c>
      <c r="I276" s="37"/>
      <c r="J276" s="29">
        <f>Source!AT168</f>
        <v>85</v>
      </c>
      <c r="K276" s="34">
        <f>SUM(T273:T278)</f>
        <v>11.59</v>
      </c>
      <c r="L276" s="35"/>
    </row>
    <row r="277" spans="1:26" ht="14.4" x14ac:dyDescent="0.3">
      <c r="A277" s="49"/>
      <c r="B277" s="50"/>
      <c r="C277" s="50" t="s">
        <v>687</v>
      </c>
      <c r="D277" s="31" t="s">
        <v>686</v>
      </c>
      <c r="E277" s="13">
        <f>Source!CA168</f>
        <v>65</v>
      </c>
      <c r="F277" s="53"/>
      <c r="G277" s="33"/>
      <c r="H277" s="34">
        <f>SUM(U273:U278)</f>
        <v>1.48</v>
      </c>
      <c r="I277" s="37"/>
      <c r="J277" s="29">
        <f>Source!AU168</f>
        <v>65</v>
      </c>
      <c r="K277" s="34">
        <f>SUM(V273:V278)</f>
        <v>8.8699999999999992</v>
      </c>
      <c r="L277" s="35"/>
    </row>
    <row r="278" spans="1:26" ht="14.4" x14ac:dyDescent="0.3">
      <c r="A278" s="51"/>
      <c r="B278" s="52"/>
      <c r="C278" s="52" t="s">
        <v>688</v>
      </c>
      <c r="D278" s="38" t="s">
        <v>689</v>
      </c>
      <c r="E278" s="39">
        <f>Source!AQ168</f>
        <v>5.84</v>
      </c>
      <c r="F278" s="40"/>
      <c r="G278" s="41" t="str">
        <f>Source!DI168</f>
        <v/>
      </c>
      <c r="H278" s="42"/>
      <c r="I278" s="41"/>
      <c r="J278" s="41"/>
      <c r="K278" s="42"/>
      <c r="L278" s="43">
        <f>Source!U168</f>
        <v>0.29199999999999998</v>
      </c>
    </row>
    <row r="279" spans="1:26" ht="13.8" x14ac:dyDescent="0.25">
      <c r="G279" s="71">
        <f>H275+H276+H277</f>
        <v>5.6999999999999993</v>
      </c>
      <c r="H279" s="71"/>
      <c r="J279" s="71">
        <f>K275+K276+K277</f>
        <v>34.1</v>
      </c>
      <c r="K279" s="71"/>
      <c r="L279" s="44">
        <f>Source!U168</f>
        <v>0.29199999999999998</v>
      </c>
      <c r="O279" s="27">
        <f>G279</f>
        <v>5.6999999999999993</v>
      </c>
      <c r="P279" s="27">
        <f>J279</f>
        <v>34.1</v>
      </c>
      <c r="Q279" s="27">
        <f>L279</f>
        <v>0.29199999999999998</v>
      </c>
      <c r="W279">
        <f>IF(Source!BI168&lt;=1,H275+H276+H277, 0)</f>
        <v>5.6999999999999993</v>
      </c>
      <c r="X279">
        <f>IF(Source!BI168=2,H275+H276+H277, 0)</f>
        <v>0</v>
      </c>
      <c r="Y279">
        <f>IF(Source!BI168=3,H275+H276+H277, 0)</f>
        <v>0</v>
      </c>
      <c r="Z279">
        <f>IF(Source!BI168=4,H275+H276+H277, 0)</f>
        <v>0</v>
      </c>
    </row>
    <row r="280" spans="1:26" ht="27.6" x14ac:dyDescent="0.3">
      <c r="A280" s="49" t="str">
        <f>Source!E170</f>
        <v>25</v>
      </c>
      <c r="B280" s="50" t="str">
        <f>Source!F170</f>
        <v>м08-03-591-08</v>
      </c>
      <c r="C280" s="50" t="str">
        <f>Source!G170</f>
        <v>Розетка штепсельная неутопленного типа при открытой проводке</v>
      </c>
      <c r="D280" s="31" t="str">
        <f>Source!H170</f>
        <v>100 ШТ</v>
      </c>
      <c r="E280" s="13">
        <f>Source!I170</f>
        <v>0.05</v>
      </c>
      <c r="F280" s="32">
        <f>Source!AL170+Source!AM170+Source!AO170</f>
        <v>453.92999999999995</v>
      </c>
      <c r="G280" s="33"/>
      <c r="H280" s="34"/>
      <c r="I280" s="33" t="str">
        <f>Source!BO170</f>
        <v/>
      </c>
      <c r="J280" s="33"/>
      <c r="K280" s="34"/>
      <c r="L280" s="35"/>
      <c r="S280">
        <f>ROUND((Source!FX170/100)*((ROUND(Source!AF170*Source!I170, 2)+ROUND(Source!AE170*Source!I170, 2))), 2)</f>
        <v>16.309999999999999</v>
      </c>
      <c r="T280">
        <f>Source!X170</f>
        <v>97.73</v>
      </c>
      <c r="U280">
        <f>ROUND((Source!FY170/100)*((ROUND(Source!AF170*Source!I170, 2)+ROUND(Source!AE170*Source!I170, 2))), 2)</f>
        <v>11.16</v>
      </c>
      <c r="V280">
        <f>Source!Y170</f>
        <v>66.87</v>
      </c>
    </row>
    <row r="281" spans="1:26" x14ac:dyDescent="0.25">
      <c r="C281" s="26" t="str">
        <f>"Объем: "&amp;Source!I170&amp;"=5/"&amp;"100"</f>
        <v>Объем: 0,05=5/100</v>
      </c>
    </row>
    <row r="282" spans="1:26" ht="14.4" x14ac:dyDescent="0.3">
      <c r="A282" s="49"/>
      <c r="B282" s="50"/>
      <c r="C282" s="50" t="s">
        <v>683</v>
      </c>
      <c r="D282" s="31"/>
      <c r="E282" s="13"/>
      <c r="F282" s="32">
        <f>Source!AO170</f>
        <v>342.84</v>
      </c>
      <c r="G282" s="33" t="str">
        <f>Source!DG170</f>
        <v/>
      </c>
      <c r="H282" s="34">
        <f>ROUND(Source!AF170*Source!I170, 2)</f>
        <v>17.14</v>
      </c>
      <c r="I282" s="33"/>
      <c r="J282" s="33">
        <f>IF(Source!BA170&lt;&gt; 0, Source!BA170, 1)</f>
        <v>5.99</v>
      </c>
      <c r="K282" s="34">
        <f>Source!S170</f>
        <v>102.68</v>
      </c>
      <c r="L282" s="35"/>
      <c r="R282">
        <f>H282</f>
        <v>17.14</v>
      </c>
    </row>
    <row r="283" spans="1:26" ht="14.4" x14ac:dyDescent="0.3">
      <c r="A283" s="49"/>
      <c r="B283" s="50"/>
      <c r="C283" s="50" t="s">
        <v>257</v>
      </c>
      <c r="D283" s="31"/>
      <c r="E283" s="13"/>
      <c r="F283" s="32">
        <f>Source!AM170</f>
        <v>4.67</v>
      </c>
      <c r="G283" s="33" t="str">
        <f>Source!DE170</f>
        <v/>
      </c>
      <c r="H283" s="34">
        <f>ROUND(Source!AD170*Source!I170, 2)</f>
        <v>0.23</v>
      </c>
      <c r="I283" s="33"/>
      <c r="J283" s="33">
        <f>IF(Source!BB170&lt;&gt; 0, Source!BB170, 1)</f>
        <v>5.99</v>
      </c>
      <c r="K283" s="34">
        <f>Source!Q170</f>
        <v>1.4</v>
      </c>
      <c r="L283" s="35"/>
    </row>
    <row r="284" spans="1:26" ht="14.4" x14ac:dyDescent="0.3">
      <c r="A284" s="49"/>
      <c r="B284" s="50"/>
      <c r="C284" s="50" t="s">
        <v>684</v>
      </c>
      <c r="D284" s="31"/>
      <c r="E284" s="13"/>
      <c r="F284" s="32">
        <f>Source!AN170</f>
        <v>0.64</v>
      </c>
      <c r="G284" s="33" t="str">
        <f>Source!DF170</f>
        <v/>
      </c>
      <c r="H284" s="36">
        <f>ROUND(Source!AE170*Source!I170, 2)</f>
        <v>0.03</v>
      </c>
      <c r="I284" s="33"/>
      <c r="J284" s="33">
        <f>IF(Source!BS170&lt;&gt; 0, Source!BS170, 1)</f>
        <v>5.99</v>
      </c>
      <c r="K284" s="36">
        <f>Source!R170</f>
        <v>0.19</v>
      </c>
      <c r="L284" s="35"/>
      <c r="R284">
        <f>H284</f>
        <v>0.03</v>
      </c>
    </row>
    <row r="285" spans="1:26" ht="14.4" x14ac:dyDescent="0.3">
      <c r="A285" s="49"/>
      <c r="B285" s="50"/>
      <c r="C285" s="50" t="s">
        <v>690</v>
      </c>
      <c r="D285" s="31"/>
      <c r="E285" s="13"/>
      <c r="F285" s="32">
        <f>Source!AL170</f>
        <v>106.42</v>
      </c>
      <c r="G285" s="33" t="str">
        <f>Source!DD170</f>
        <v/>
      </c>
      <c r="H285" s="34">
        <f>ROUND(Source!AC170*Source!I170, 2)</f>
        <v>5.32</v>
      </c>
      <c r="I285" s="33"/>
      <c r="J285" s="33">
        <f>IF(Source!BC170&lt;&gt; 0, Source!BC170, 1)</f>
        <v>5.99</v>
      </c>
      <c r="K285" s="34">
        <f>Source!P170</f>
        <v>31.87</v>
      </c>
      <c r="L285" s="35"/>
    </row>
    <row r="286" spans="1:26" ht="14.4" x14ac:dyDescent="0.3">
      <c r="A286" s="49"/>
      <c r="B286" s="50"/>
      <c r="C286" s="50" t="s">
        <v>685</v>
      </c>
      <c r="D286" s="31" t="s">
        <v>686</v>
      </c>
      <c r="E286" s="13">
        <f>Source!BZ170</f>
        <v>95</v>
      </c>
      <c r="F286" s="53"/>
      <c r="G286" s="33"/>
      <c r="H286" s="34">
        <f>SUM(S280:S289)</f>
        <v>16.309999999999999</v>
      </c>
      <c r="I286" s="37"/>
      <c r="J286" s="29">
        <f>Source!AT170</f>
        <v>95</v>
      </c>
      <c r="K286" s="34">
        <f>SUM(T280:T289)</f>
        <v>97.73</v>
      </c>
      <c r="L286" s="35"/>
    </row>
    <row r="287" spans="1:26" ht="14.4" x14ac:dyDescent="0.3">
      <c r="A287" s="49"/>
      <c r="B287" s="50"/>
      <c r="C287" s="50" t="s">
        <v>687</v>
      </c>
      <c r="D287" s="31" t="s">
        <v>686</v>
      </c>
      <c r="E287" s="13">
        <f>Source!CA170</f>
        <v>65</v>
      </c>
      <c r="F287" s="53"/>
      <c r="G287" s="33"/>
      <c r="H287" s="34">
        <f>SUM(U280:U289)</f>
        <v>11.16</v>
      </c>
      <c r="I287" s="37"/>
      <c r="J287" s="29">
        <f>Source!AU170</f>
        <v>65</v>
      </c>
      <c r="K287" s="34">
        <f>SUM(V280:V289)</f>
        <v>66.87</v>
      </c>
      <c r="L287" s="35"/>
    </row>
    <row r="288" spans="1:26" ht="14.4" x14ac:dyDescent="0.3">
      <c r="A288" s="49"/>
      <c r="B288" s="50"/>
      <c r="C288" s="50" t="s">
        <v>688</v>
      </c>
      <c r="D288" s="31" t="s">
        <v>689</v>
      </c>
      <c r="E288" s="13">
        <f>Source!AQ170</f>
        <v>34.56</v>
      </c>
      <c r="F288" s="32"/>
      <c r="G288" s="33" t="str">
        <f>Source!DI170</f>
        <v/>
      </c>
      <c r="H288" s="34"/>
      <c r="I288" s="33"/>
      <c r="J288" s="33"/>
      <c r="K288" s="34"/>
      <c r="L288" s="45">
        <f>Source!U170</f>
        <v>1.7280000000000002</v>
      </c>
    </row>
    <row r="289" spans="1:26" ht="69" x14ac:dyDescent="0.3">
      <c r="A289" s="51" t="str">
        <f>Source!E172</f>
        <v>25,1</v>
      </c>
      <c r="B289" s="52" t="str">
        <f>Source!F172</f>
        <v>20.4.03.05-0006</v>
      </c>
      <c r="C289" s="52" t="str">
        <f>Source!G172</f>
        <v>Розетка штепсельная двухместная для открытой проводки с заземляющими контактами и с монтажной пластиной серии "Москвичка", марка РА 10-831, белая</v>
      </c>
      <c r="D289" s="38" t="str">
        <f>Source!H172</f>
        <v>100 шт.</v>
      </c>
      <c r="E289" s="39">
        <f>Source!I172</f>
        <v>0.05</v>
      </c>
      <c r="F289" s="40">
        <f>Source!AL172+Source!AM172+Source!AO172</f>
        <v>926.31</v>
      </c>
      <c r="G289" s="46" t="s">
        <v>6</v>
      </c>
      <c r="H289" s="42">
        <f>ROUND(Source!AC172*Source!I172, 2)+ROUND(Source!AD172*Source!I172, 2)+ROUND(Source!AF172*Source!I172, 2)</f>
        <v>46.32</v>
      </c>
      <c r="I289" s="41"/>
      <c r="J289" s="41">
        <f>IF(Source!BC172&lt;&gt; 0, Source!BC172, 1)</f>
        <v>5.99</v>
      </c>
      <c r="K289" s="42">
        <f>Source!O172</f>
        <v>277.43</v>
      </c>
      <c r="L289" s="47"/>
      <c r="S289">
        <f>ROUND((Source!FX172/100)*((ROUND(Source!AF172*Source!I172, 2)+ROUND(Source!AE172*Source!I172, 2))), 2)</f>
        <v>0</v>
      </c>
      <c r="T289">
        <f>Source!X172</f>
        <v>0</v>
      </c>
      <c r="U289">
        <f>ROUND((Source!FY172/100)*((ROUND(Source!AF172*Source!I172, 2)+ROUND(Source!AE172*Source!I172, 2))), 2)</f>
        <v>0</v>
      </c>
      <c r="V289">
        <f>Source!Y172</f>
        <v>0</v>
      </c>
      <c r="W289">
        <f>IF(Source!BI172&lt;=1,H289, 0)</f>
        <v>0</v>
      </c>
      <c r="X289">
        <f>IF(Source!BI172=2,H289, 0)</f>
        <v>46.32</v>
      </c>
      <c r="Y289">
        <f>IF(Source!BI172=3,H289, 0)</f>
        <v>0</v>
      </c>
      <c r="Z289">
        <f>IF(Source!BI172=4,H289, 0)</f>
        <v>0</v>
      </c>
    </row>
    <row r="290" spans="1:26" ht="13.8" x14ac:dyDescent="0.25">
      <c r="G290" s="71">
        <f>H282+H283+H285+H286+H287+SUM(H289:H289)</f>
        <v>96.47999999999999</v>
      </c>
      <c r="H290" s="71"/>
      <c r="J290" s="71">
        <f>K282+K283+K285+K286+K287+SUM(K289:K289)</f>
        <v>577.98</v>
      </c>
      <c r="K290" s="71"/>
      <c r="L290" s="44">
        <f>Source!U170</f>
        <v>1.7280000000000002</v>
      </c>
      <c r="O290" s="27">
        <f>G290</f>
        <v>96.47999999999999</v>
      </c>
      <c r="P290" s="27">
        <f>J290</f>
        <v>577.98</v>
      </c>
      <c r="Q290" s="27">
        <f>L290</f>
        <v>1.7280000000000002</v>
      </c>
      <c r="W290">
        <f>IF(Source!BI170&lt;=1,H282+H283+H285+H286+H287, 0)</f>
        <v>0</v>
      </c>
      <c r="X290">
        <f>IF(Source!BI170=2,H282+H283+H285+H286+H287, 0)</f>
        <v>50.16</v>
      </c>
      <c r="Y290">
        <f>IF(Source!BI170=3,H282+H283+H285+H286+H287, 0)</f>
        <v>0</v>
      </c>
      <c r="Z290">
        <f>IF(Source!BI170=4,H282+H283+H285+H286+H287, 0)</f>
        <v>0</v>
      </c>
    </row>
    <row r="291" spans="1:26" ht="41.4" x14ac:dyDescent="0.3">
      <c r="A291" s="49" t="str">
        <f>Source!E174</f>
        <v>26</v>
      </c>
      <c r="B291" s="50" t="str">
        <f>Source!F174</f>
        <v>м08-03-594-02</v>
      </c>
      <c r="C291" s="50" t="str">
        <f>Source!G174</f>
        <v>Светильник отдельно устанавливаемый на штырях с количеством ламп в светильнике 2</v>
      </c>
      <c r="D291" s="31" t="str">
        <f>Source!H174</f>
        <v>100 ШТ</v>
      </c>
      <c r="E291" s="13">
        <f>Source!I174</f>
        <v>0.22</v>
      </c>
      <c r="F291" s="32">
        <f>Source!AL174+Source!AM174+Source!AO174</f>
        <v>1076.79</v>
      </c>
      <c r="G291" s="33"/>
      <c r="H291" s="34"/>
      <c r="I291" s="33" t="str">
        <f>Source!BO174</f>
        <v/>
      </c>
      <c r="J291" s="33"/>
      <c r="K291" s="34"/>
      <c r="L291" s="35"/>
      <c r="S291">
        <f>ROUND((Source!FX174/100)*((ROUND(Source!AF174*Source!I174, 2)+ROUND(Source!AE174*Source!I174, 2))), 2)</f>
        <v>193.45</v>
      </c>
      <c r="T291">
        <f>Source!X174</f>
        <v>1158.77</v>
      </c>
      <c r="U291">
        <f>ROUND((Source!FY174/100)*((ROUND(Source!AF174*Source!I174, 2)+ROUND(Source!AE174*Source!I174, 2))), 2)</f>
        <v>132.36000000000001</v>
      </c>
      <c r="V291">
        <f>Source!Y174</f>
        <v>792.84</v>
      </c>
    </row>
    <row r="292" spans="1:26" x14ac:dyDescent="0.25">
      <c r="C292" s="26" t="str">
        <f>"Объем: "&amp;Source!I174&amp;"=22/"&amp;"100"</f>
        <v>Объем: 0,22=22/100</v>
      </c>
    </row>
    <row r="293" spans="1:26" ht="14.4" x14ac:dyDescent="0.3">
      <c r="A293" s="49"/>
      <c r="B293" s="50"/>
      <c r="C293" s="50" t="s">
        <v>683</v>
      </c>
      <c r="D293" s="31"/>
      <c r="E293" s="13"/>
      <c r="F293" s="32">
        <f>Source!AO174</f>
        <v>920.58</v>
      </c>
      <c r="G293" s="33" t="str">
        <f>Source!DG174</f>
        <v/>
      </c>
      <c r="H293" s="34">
        <f>ROUND(Source!AF174*Source!I174, 2)</f>
        <v>202.53</v>
      </c>
      <c r="I293" s="33"/>
      <c r="J293" s="33">
        <f>IF(Source!BA174&lt;&gt; 0, Source!BA174, 1)</f>
        <v>5.99</v>
      </c>
      <c r="K293" s="34">
        <f>Source!S174</f>
        <v>1213.1400000000001</v>
      </c>
      <c r="L293" s="35"/>
      <c r="R293">
        <f>H293</f>
        <v>202.53</v>
      </c>
    </row>
    <row r="294" spans="1:26" ht="14.4" x14ac:dyDescent="0.3">
      <c r="A294" s="49"/>
      <c r="B294" s="50"/>
      <c r="C294" s="50" t="s">
        <v>257</v>
      </c>
      <c r="D294" s="31"/>
      <c r="E294" s="13"/>
      <c r="F294" s="32">
        <f>Source!AM174</f>
        <v>35.54</v>
      </c>
      <c r="G294" s="33" t="str">
        <f>Source!DE174</f>
        <v/>
      </c>
      <c r="H294" s="34">
        <f>ROUND(Source!AD174*Source!I174, 2)</f>
        <v>7.82</v>
      </c>
      <c r="I294" s="33"/>
      <c r="J294" s="33">
        <f>IF(Source!BB174&lt;&gt; 0, Source!BB174, 1)</f>
        <v>5.99</v>
      </c>
      <c r="K294" s="34">
        <f>Source!Q174</f>
        <v>46.83</v>
      </c>
      <c r="L294" s="35"/>
    </row>
    <row r="295" spans="1:26" ht="14.4" x14ac:dyDescent="0.3">
      <c r="A295" s="49"/>
      <c r="B295" s="50"/>
      <c r="C295" s="50" t="s">
        <v>684</v>
      </c>
      <c r="D295" s="31"/>
      <c r="E295" s="13"/>
      <c r="F295" s="32">
        <f>Source!AN174</f>
        <v>5.0199999999999996</v>
      </c>
      <c r="G295" s="33" t="str">
        <f>Source!DF174</f>
        <v/>
      </c>
      <c r="H295" s="36">
        <f>ROUND(Source!AE174*Source!I174, 2)</f>
        <v>1.1000000000000001</v>
      </c>
      <c r="I295" s="33"/>
      <c r="J295" s="33">
        <f>IF(Source!BS174&lt;&gt; 0, Source!BS174, 1)</f>
        <v>5.99</v>
      </c>
      <c r="K295" s="36">
        <f>Source!R174</f>
        <v>6.62</v>
      </c>
      <c r="L295" s="35"/>
      <c r="R295">
        <f>H295</f>
        <v>1.1000000000000001</v>
      </c>
    </row>
    <row r="296" spans="1:26" ht="14.4" x14ac:dyDescent="0.3">
      <c r="A296" s="49"/>
      <c r="B296" s="50"/>
      <c r="C296" s="50" t="s">
        <v>690</v>
      </c>
      <c r="D296" s="31"/>
      <c r="E296" s="13"/>
      <c r="F296" s="32">
        <f>Source!AL174</f>
        <v>120.67</v>
      </c>
      <c r="G296" s="33" t="str">
        <f>Source!DD174</f>
        <v/>
      </c>
      <c r="H296" s="34">
        <f>ROUND(Source!AC174*Source!I174, 2)</f>
        <v>26.55</v>
      </c>
      <c r="I296" s="33"/>
      <c r="J296" s="33">
        <f>IF(Source!BC174&lt;&gt; 0, Source!BC174, 1)</f>
        <v>5.99</v>
      </c>
      <c r="K296" s="34">
        <f>Source!P174</f>
        <v>159.02000000000001</v>
      </c>
      <c r="L296" s="35"/>
    </row>
    <row r="297" spans="1:26" ht="14.4" x14ac:dyDescent="0.3">
      <c r="A297" s="49"/>
      <c r="B297" s="50"/>
      <c r="C297" s="50" t="s">
        <v>685</v>
      </c>
      <c r="D297" s="31" t="s">
        <v>686</v>
      </c>
      <c r="E297" s="13">
        <f>Source!BZ174</f>
        <v>95</v>
      </c>
      <c r="F297" s="53"/>
      <c r="G297" s="33"/>
      <c r="H297" s="34">
        <f>SUM(S291:S300)</f>
        <v>193.45</v>
      </c>
      <c r="I297" s="37"/>
      <c r="J297" s="29">
        <f>Source!AT174</f>
        <v>95</v>
      </c>
      <c r="K297" s="34">
        <f>SUM(T291:T300)</f>
        <v>1158.77</v>
      </c>
      <c r="L297" s="35"/>
    </row>
    <row r="298" spans="1:26" ht="14.4" x14ac:dyDescent="0.3">
      <c r="A298" s="49"/>
      <c r="B298" s="50"/>
      <c r="C298" s="50" t="s">
        <v>687</v>
      </c>
      <c r="D298" s="31" t="s">
        <v>686</v>
      </c>
      <c r="E298" s="13">
        <f>Source!CA174</f>
        <v>65</v>
      </c>
      <c r="F298" s="53"/>
      <c r="G298" s="33"/>
      <c r="H298" s="34">
        <f>SUM(U291:U300)</f>
        <v>132.36000000000001</v>
      </c>
      <c r="I298" s="37"/>
      <c r="J298" s="29">
        <f>Source!AU174</f>
        <v>65</v>
      </c>
      <c r="K298" s="34">
        <f>SUM(V291:V300)</f>
        <v>792.84</v>
      </c>
      <c r="L298" s="35"/>
    </row>
    <row r="299" spans="1:26" ht="14.4" x14ac:dyDescent="0.3">
      <c r="A299" s="49"/>
      <c r="B299" s="50"/>
      <c r="C299" s="50" t="s">
        <v>688</v>
      </c>
      <c r="D299" s="31" t="s">
        <v>689</v>
      </c>
      <c r="E299" s="13">
        <f>Source!AQ174</f>
        <v>92.8</v>
      </c>
      <c r="F299" s="32"/>
      <c r="G299" s="33" t="str">
        <f>Source!DI174</f>
        <v/>
      </c>
      <c r="H299" s="34"/>
      <c r="I299" s="33"/>
      <c r="J299" s="33"/>
      <c r="K299" s="34"/>
      <c r="L299" s="45">
        <f>Source!U174</f>
        <v>20.416</v>
      </c>
    </row>
    <row r="300" spans="1:26" ht="41.4" x14ac:dyDescent="0.3">
      <c r="A300" s="51" t="str">
        <f>Source!E176</f>
        <v>26,1</v>
      </c>
      <c r="B300" s="52" t="str">
        <f>Source!F176</f>
        <v>20.3.03.04-0044</v>
      </c>
      <c r="C300" s="52" t="str">
        <f>Source!G176</f>
        <v>Светильник люминесцентный потолочный PRO SPO -108 2400 люм 32 Вт (прим.)</v>
      </c>
      <c r="D300" s="38" t="str">
        <f>Source!H176</f>
        <v>шт.</v>
      </c>
      <c r="E300" s="39">
        <f>Source!I176</f>
        <v>22</v>
      </c>
      <c r="F300" s="40">
        <f>Source!AL176+Source!AM176+Source!AO176</f>
        <v>340.37</v>
      </c>
      <c r="G300" s="46" t="s">
        <v>6</v>
      </c>
      <c r="H300" s="42">
        <f>ROUND(Source!AC176*Source!I176, 2)+ROUND(Source!AD176*Source!I176, 2)+ROUND(Source!AF176*Source!I176, 2)</f>
        <v>7488.14</v>
      </c>
      <c r="I300" s="41"/>
      <c r="J300" s="41">
        <f>IF(Source!BC176&lt;&gt; 0, Source!BC176, 1)</f>
        <v>5.99</v>
      </c>
      <c r="K300" s="42">
        <f>Source!O176</f>
        <v>44853.96</v>
      </c>
      <c r="L300" s="47"/>
      <c r="S300">
        <f>ROUND((Source!FX176/100)*((ROUND(Source!AF176*Source!I176, 2)+ROUND(Source!AE176*Source!I176, 2))), 2)</f>
        <v>0</v>
      </c>
      <c r="T300">
        <f>Source!X176</f>
        <v>0</v>
      </c>
      <c r="U300">
        <f>ROUND((Source!FY176/100)*((ROUND(Source!AF176*Source!I176, 2)+ROUND(Source!AE176*Source!I176, 2))), 2)</f>
        <v>0</v>
      </c>
      <c r="V300">
        <f>Source!Y176</f>
        <v>0</v>
      </c>
      <c r="W300">
        <f>IF(Source!BI176&lt;=1,H300, 0)</f>
        <v>0</v>
      </c>
      <c r="X300">
        <f>IF(Source!BI176=2,H300, 0)</f>
        <v>7488.14</v>
      </c>
      <c r="Y300">
        <f>IF(Source!BI176=3,H300, 0)</f>
        <v>0</v>
      </c>
      <c r="Z300">
        <f>IF(Source!BI176=4,H300, 0)</f>
        <v>0</v>
      </c>
    </row>
    <row r="301" spans="1:26" ht="13.8" x14ac:dyDescent="0.25">
      <c r="G301" s="71">
        <f>H293+H294+H296+H297+H298+SUM(H300:H300)</f>
        <v>8050.85</v>
      </c>
      <c r="H301" s="71"/>
      <c r="J301" s="71">
        <f>K293+K294+K296+K297+K298+SUM(K300:K300)</f>
        <v>48224.56</v>
      </c>
      <c r="K301" s="71"/>
      <c r="L301" s="44">
        <f>Source!U174</f>
        <v>20.416</v>
      </c>
      <c r="O301" s="27">
        <f>G301</f>
        <v>8050.85</v>
      </c>
      <c r="P301" s="27">
        <f>J301</f>
        <v>48224.56</v>
      </c>
      <c r="Q301" s="27">
        <f>L301</f>
        <v>20.416</v>
      </c>
      <c r="W301">
        <f>IF(Source!BI174&lt;=1,H293+H294+H296+H297+H298, 0)</f>
        <v>0</v>
      </c>
      <c r="X301">
        <f>IF(Source!BI174=2,H293+H294+H296+H297+H298, 0)</f>
        <v>562.71</v>
      </c>
      <c r="Y301">
        <f>IF(Source!BI174=3,H293+H294+H296+H297+H298, 0)</f>
        <v>0</v>
      </c>
      <c r="Z301">
        <f>IF(Source!BI174=4,H293+H294+H296+H297+H298, 0)</f>
        <v>0</v>
      </c>
    </row>
    <row r="302" spans="1:26" ht="41.4" x14ac:dyDescent="0.3">
      <c r="A302" s="49" t="str">
        <f>Source!E178</f>
        <v>27</v>
      </c>
      <c r="B302" s="50" t="str">
        <f>Source!F178</f>
        <v>м08-03-594-12</v>
      </c>
      <c r="C302" s="50" t="str">
        <f>Source!G178</f>
        <v>Светильник в подвесных потолках, устанавливаемый на подвесках, количество ламп в светильнике до 6</v>
      </c>
      <c r="D302" s="31" t="str">
        <f>Source!H178</f>
        <v>100 ШТ</v>
      </c>
      <c r="E302" s="13">
        <f>Source!I178</f>
        <v>0.08</v>
      </c>
      <c r="F302" s="32">
        <f>Source!AL178+Source!AM178+Source!AO178</f>
        <v>6592.58</v>
      </c>
      <c r="G302" s="33"/>
      <c r="H302" s="34"/>
      <c r="I302" s="33" t="str">
        <f>Source!BO178</f>
        <v/>
      </c>
      <c r="J302" s="33"/>
      <c r="K302" s="34"/>
      <c r="L302" s="35"/>
      <c r="S302">
        <f>ROUND((Source!FX178/100)*((ROUND(Source!AF178*Source!I178, 2)+ROUND(Source!AE178*Source!I178, 2))), 2)</f>
        <v>241.13</v>
      </c>
      <c r="T302">
        <f>Source!X178</f>
        <v>1444.37</v>
      </c>
      <c r="U302">
        <f>ROUND((Source!FY178/100)*((ROUND(Source!AF178*Source!I178, 2)+ROUND(Source!AE178*Source!I178, 2))), 2)</f>
        <v>164.98</v>
      </c>
      <c r="V302">
        <f>Source!Y178</f>
        <v>988.25</v>
      </c>
    </row>
    <row r="303" spans="1:26" x14ac:dyDescent="0.25">
      <c r="C303" s="26" t="str">
        <f>"Объем: "&amp;Source!I178&amp;"=8/"&amp;"100"</f>
        <v>Объем: 0,08=8/100</v>
      </c>
    </row>
    <row r="304" spans="1:26" ht="14.4" x14ac:dyDescent="0.3">
      <c r="A304" s="49"/>
      <c r="B304" s="50"/>
      <c r="C304" s="50" t="s">
        <v>683</v>
      </c>
      <c r="D304" s="31"/>
      <c r="E304" s="13"/>
      <c r="F304" s="32">
        <f>Source!AO178</f>
        <v>3142.66</v>
      </c>
      <c r="G304" s="33" t="str">
        <f>Source!DG178</f>
        <v/>
      </c>
      <c r="H304" s="34">
        <f>ROUND(Source!AF178*Source!I178, 2)</f>
        <v>251.41</v>
      </c>
      <c r="I304" s="33"/>
      <c r="J304" s="33">
        <f>IF(Source!BA178&lt;&gt; 0, Source!BA178, 1)</f>
        <v>5.99</v>
      </c>
      <c r="K304" s="34">
        <f>Source!S178</f>
        <v>1505.96</v>
      </c>
      <c r="L304" s="35"/>
      <c r="R304">
        <f>H304</f>
        <v>251.41</v>
      </c>
    </row>
    <row r="305" spans="1:32" ht="14.4" x14ac:dyDescent="0.3">
      <c r="A305" s="49"/>
      <c r="B305" s="50"/>
      <c r="C305" s="50" t="s">
        <v>257</v>
      </c>
      <c r="D305" s="31"/>
      <c r="E305" s="13"/>
      <c r="F305" s="32">
        <f>Source!AM178</f>
        <v>224.12</v>
      </c>
      <c r="G305" s="33" t="str">
        <f>Source!DE178</f>
        <v/>
      </c>
      <c r="H305" s="34">
        <f>ROUND(Source!AD178*Source!I178, 2)</f>
        <v>17.93</v>
      </c>
      <c r="I305" s="33"/>
      <c r="J305" s="33">
        <f>IF(Source!BB178&lt;&gt; 0, Source!BB178, 1)</f>
        <v>5.99</v>
      </c>
      <c r="K305" s="34">
        <f>Source!Q178</f>
        <v>107.4</v>
      </c>
      <c r="L305" s="35"/>
    </row>
    <row r="306" spans="1:32" ht="14.4" x14ac:dyDescent="0.3">
      <c r="A306" s="49"/>
      <c r="B306" s="50"/>
      <c r="C306" s="50" t="s">
        <v>684</v>
      </c>
      <c r="D306" s="31"/>
      <c r="E306" s="13"/>
      <c r="F306" s="32">
        <f>Source!AN178</f>
        <v>30.12</v>
      </c>
      <c r="G306" s="33" t="str">
        <f>Source!DF178</f>
        <v/>
      </c>
      <c r="H306" s="36">
        <f>ROUND(Source!AE178*Source!I178, 2)</f>
        <v>2.41</v>
      </c>
      <c r="I306" s="33"/>
      <c r="J306" s="33">
        <f>IF(Source!BS178&lt;&gt; 0, Source!BS178, 1)</f>
        <v>5.99</v>
      </c>
      <c r="K306" s="36">
        <f>Source!R178</f>
        <v>14.43</v>
      </c>
      <c r="L306" s="35"/>
      <c r="R306">
        <f>H306</f>
        <v>2.41</v>
      </c>
    </row>
    <row r="307" spans="1:32" ht="14.4" x14ac:dyDescent="0.3">
      <c r="A307" s="49"/>
      <c r="B307" s="50"/>
      <c r="C307" s="50" t="s">
        <v>690</v>
      </c>
      <c r="D307" s="31"/>
      <c r="E307" s="13"/>
      <c r="F307" s="32">
        <f>Source!AL178</f>
        <v>3225.8</v>
      </c>
      <c r="G307" s="33" t="str">
        <f>Source!DD178</f>
        <v/>
      </c>
      <c r="H307" s="34">
        <f>ROUND(Source!AC178*Source!I178, 2)</f>
        <v>258.06</v>
      </c>
      <c r="I307" s="33"/>
      <c r="J307" s="33">
        <f>IF(Source!BC178&lt;&gt; 0, Source!BC178, 1)</f>
        <v>5.99</v>
      </c>
      <c r="K307" s="34">
        <f>Source!P178</f>
        <v>1545.8</v>
      </c>
      <c r="L307" s="35"/>
    </row>
    <row r="308" spans="1:32" ht="14.4" x14ac:dyDescent="0.3">
      <c r="A308" s="49"/>
      <c r="B308" s="50"/>
      <c r="C308" s="50" t="s">
        <v>685</v>
      </c>
      <c r="D308" s="31" t="s">
        <v>686</v>
      </c>
      <c r="E308" s="13">
        <f>Source!BZ178</f>
        <v>95</v>
      </c>
      <c r="F308" s="53"/>
      <c r="G308" s="33"/>
      <c r="H308" s="34">
        <f>SUM(S302:S311)</f>
        <v>241.13</v>
      </c>
      <c r="I308" s="37"/>
      <c r="J308" s="29">
        <f>Source!AT178</f>
        <v>95</v>
      </c>
      <c r="K308" s="34">
        <f>SUM(T302:T311)</f>
        <v>1444.37</v>
      </c>
      <c r="L308" s="35"/>
    </row>
    <row r="309" spans="1:32" ht="14.4" x14ac:dyDescent="0.3">
      <c r="A309" s="49"/>
      <c r="B309" s="50"/>
      <c r="C309" s="50" t="s">
        <v>687</v>
      </c>
      <c r="D309" s="31" t="s">
        <v>686</v>
      </c>
      <c r="E309" s="13">
        <f>Source!CA178</f>
        <v>65</v>
      </c>
      <c r="F309" s="53"/>
      <c r="G309" s="33"/>
      <c r="H309" s="34">
        <f>SUM(U302:U311)</f>
        <v>164.98</v>
      </c>
      <c r="I309" s="37"/>
      <c r="J309" s="29">
        <f>Source!AU178</f>
        <v>65</v>
      </c>
      <c r="K309" s="34">
        <f>SUM(V302:V311)</f>
        <v>988.25</v>
      </c>
      <c r="L309" s="35"/>
    </row>
    <row r="310" spans="1:32" ht="14.4" x14ac:dyDescent="0.3">
      <c r="A310" s="49"/>
      <c r="B310" s="50"/>
      <c r="C310" s="50" t="s">
        <v>688</v>
      </c>
      <c r="D310" s="31" t="s">
        <v>689</v>
      </c>
      <c r="E310" s="13">
        <f>Source!AQ178</f>
        <v>316.8</v>
      </c>
      <c r="F310" s="32"/>
      <c r="G310" s="33" t="str">
        <f>Source!DI178</f>
        <v/>
      </c>
      <c r="H310" s="34"/>
      <c r="I310" s="33"/>
      <c r="J310" s="33"/>
      <c r="K310" s="34"/>
      <c r="L310" s="45">
        <f>Source!U178</f>
        <v>25.344000000000001</v>
      </c>
    </row>
    <row r="311" spans="1:32" ht="41.4" x14ac:dyDescent="0.3">
      <c r="A311" s="51" t="str">
        <f>Source!E180</f>
        <v>27,1</v>
      </c>
      <c r="B311" s="52" t="str">
        <f>Source!F180</f>
        <v>20.3.03.04-0066</v>
      </c>
      <c r="C311" s="52" t="str">
        <f>Source!G180</f>
        <v>Светильник светодиодный TL-ЭКО 40 PR Scool мощность 39 Вт, Лм 4 715 (прим.)</v>
      </c>
      <c r="D311" s="38" t="str">
        <f>Source!H180</f>
        <v>шт.</v>
      </c>
      <c r="E311" s="39">
        <f>Source!I180</f>
        <v>8</v>
      </c>
      <c r="F311" s="40">
        <f>Source!AL180+Source!AM180+Source!AO180</f>
        <v>411.1</v>
      </c>
      <c r="G311" s="46" t="s">
        <v>6</v>
      </c>
      <c r="H311" s="42">
        <f>ROUND(Source!AC180*Source!I180, 2)+ROUND(Source!AD180*Source!I180, 2)+ROUND(Source!AF180*Source!I180, 2)</f>
        <v>3288.8</v>
      </c>
      <c r="I311" s="41"/>
      <c r="J311" s="41">
        <f>IF(Source!BC180&lt;&gt; 0, Source!BC180, 1)</f>
        <v>5.99</v>
      </c>
      <c r="K311" s="42">
        <f>Source!O180</f>
        <v>19699.91</v>
      </c>
      <c r="L311" s="47"/>
      <c r="S311">
        <f>ROUND((Source!FX180/100)*((ROUND(Source!AF180*Source!I180, 2)+ROUND(Source!AE180*Source!I180, 2))), 2)</f>
        <v>0</v>
      </c>
      <c r="T311">
        <f>Source!X180</f>
        <v>0</v>
      </c>
      <c r="U311">
        <f>ROUND((Source!FY180/100)*((ROUND(Source!AF180*Source!I180, 2)+ROUND(Source!AE180*Source!I180, 2))), 2)</f>
        <v>0</v>
      </c>
      <c r="V311">
        <f>Source!Y180</f>
        <v>0</v>
      </c>
      <c r="W311">
        <f>IF(Source!BI180&lt;=1,H311, 0)</f>
        <v>0</v>
      </c>
      <c r="X311">
        <f>IF(Source!BI180=2,H311, 0)</f>
        <v>3288.8</v>
      </c>
      <c r="Y311">
        <f>IF(Source!BI180=3,H311, 0)</f>
        <v>0</v>
      </c>
      <c r="Z311">
        <f>IF(Source!BI180=4,H311, 0)</f>
        <v>0</v>
      </c>
    </row>
    <row r="312" spans="1:32" ht="13.8" x14ac:dyDescent="0.25">
      <c r="G312" s="71">
        <f>H304+H305+H307+H308+H309+SUM(H311:H311)</f>
        <v>4222.3100000000004</v>
      </c>
      <c r="H312" s="71"/>
      <c r="J312" s="71">
        <f>K304+K305+K307+K308+K309+SUM(K311:K311)</f>
        <v>25291.69</v>
      </c>
      <c r="K312" s="71"/>
      <c r="L312" s="44">
        <f>Source!U178</f>
        <v>25.344000000000001</v>
      </c>
      <c r="O312" s="27">
        <f>G312</f>
        <v>4222.3100000000004</v>
      </c>
      <c r="P312" s="27">
        <f>J312</f>
        <v>25291.69</v>
      </c>
      <c r="Q312" s="27">
        <f>L312</f>
        <v>25.344000000000001</v>
      </c>
      <c r="W312">
        <f>IF(Source!BI178&lt;=1,H304+H305+H307+H308+H309, 0)</f>
        <v>0</v>
      </c>
      <c r="X312">
        <f>IF(Source!BI178=2,H304+H305+H307+H308+H309, 0)</f>
        <v>933.51</v>
      </c>
      <c r="Y312">
        <f>IF(Source!BI178=3,H304+H305+H307+H308+H309, 0)</f>
        <v>0</v>
      </c>
      <c r="Z312">
        <f>IF(Source!BI178=4,H304+H305+H307+H308+H309, 0)</f>
        <v>0</v>
      </c>
    </row>
    <row r="313" spans="1:32" ht="41.4" x14ac:dyDescent="0.3">
      <c r="A313" s="51" t="str">
        <f>Source!E182</f>
        <v>28</v>
      </c>
      <c r="B313" s="52" t="str">
        <f>Source!F182</f>
        <v>т01-01-01-041</v>
      </c>
      <c r="C313" s="52" t="str">
        <f>Source!G182</f>
        <v>Погрузочные работы при автомобильных перевозках мусора строительного с погрузкой вручную</v>
      </c>
      <c r="D313" s="38" t="str">
        <f>Source!H182</f>
        <v>1 Т ГРУЗА</v>
      </c>
      <c r="E313" s="39">
        <f>Source!I182</f>
        <v>1.1000000000000001</v>
      </c>
      <c r="F313" s="40">
        <f>Source!AK182</f>
        <v>42.98</v>
      </c>
      <c r="G313" s="41" t="str">
        <f>Source!DC182</f>
        <v/>
      </c>
      <c r="H313" s="42">
        <f>ROUND(Source!AB182*Source!I182, 2)</f>
        <v>47.28</v>
      </c>
      <c r="I313" s="41" t="str">
        <f>Source!BO182</f>
        <v/>
      </c>
      <c r="J313" s="41">
        <f>Source!AZ182</f>
        <v>5.99</v>
      </c>
      <c r="K313" s="42">
        <f>Source!GM182</f>
        <v>283.2</v>
      </c>
      <c r="L313" s="47"/>
      <c r="S313">
        <f>ROUND((Source!FX182/100)*((ROUND(0*Source!I182, 2)+ROUND(0*Source!I182, 2))), 2)</f>
        <v>0</v>
      </c>
      <c r="T313">
        <f>Source!X182</f>
        <v>0</v>
      </c>
      <c r="U313">
        <f>ROUND((Source!FY182/100)*((ROUND(0*Source!I182, 2)+ROUND(0*Source!I182, 2))), 2)</f>
        <v>0</v>
      </c>
      <c r="V313">
        <f>Source!Y182</f>
        <v>0</v>
      </c>
    </row>
    <row r="314" spans="1:32" ht="13.8" x14ac:dyDescent="0.25">
      <c r="G314" s="71">
        <f>H313</f>
        <v>47.28</v>
      </c>
      <c r="H314" s="71"/>
      <c r="J314" s="71">
        <f>K313</f>
        <v>283.2</v>
      </c>
      <c r="K314" s="71"/>
      <c r="L314" s="44">
        <f>Source!U182</f>
        <v>0</v>
      </c>
      <c r="O314" s="27">
        <f>G314</f>
        <v>47.28</v>
      </c>
      <c r="P314" s="27">
        <f>J314</f>
        <v>283.2</v>
      </c>
      <c r="Q314" s="27">
        <f>L314</f>
        <v>0</v>
      </c>
      <c r="W314">
        <f>IF(Source!BI182&lt;=1,H313, 0)</f>
        <v>47.28</v>
      </c>
      <c r="X314">
        <f>IF(Source!BI182=2,H313, 0)</f>
        <v>0</v>
      </c>
      <c r="Y314">
        <f>IF(Source!BI182=3,H313, 0)</f>
        <v>0</v>
      </c>
      <c r="Z314">
        <f>IF(Source!BI182=4,H313, 0)</f>
        <v>0</v>
      </c>
    </row>
    <row r="315" spans="1:32" ht="41.4" x14ac:dyDescent="0.3">
      <c r="A315" s="51" t="str">
        <f>Source!E184</f>
        <v>29</v>
      </c>
      <c r="B315" s="52" t="str">
        <f>Source!F184</f>
        <v>т03-01-01-035</v>
      </c>
      <c r="C315" s="52" t="str">
        <f>Source!G184</f>
        <v>Перевозка грузов I класса автомобилями бортовыми грузоподъемностью до 15 т на расстояние до 35 км</v>
      </c>
      <c r="D315" s="38" t="str">
        <f>Source!H184</f>
        <v>1 Т ГРУЗА</v>
      </c>
      <c r="E315" s="39">
        <f>Source!I184</f>
        <v>1.1000000000000001</v>
      </c>
      <c r="F315" s="40">
        <f>Source!AK184</f>
        <v>19.54</v>
      </c>
      <c r="G315" s="41" t="str">
        <f>Source!DC184</f>
        <v/>
      </c>
      <c r="H315" s="42">
        <f>ROUND(Source!AB184*Source!I184, 2)</f>
        <v>21.49</v>
      </c>
      <c r="I315" s="41" t="str">
        <f>Source!BO184</f>
        <v/>
      </c>
      <c r="J315" s="41">
        <f>Source!AZ184</f>
        <v>5.99</v>
      </c>
      <c r="K315" s="42">
        <f>Source!GM184</f>
        <v>128.75</v>
      </c>
      <c r="L315" s="47"/>
      <c r="S315">
        <f>ROUND((Source!FX184/100)*((ROUND(0*Source!I184, 2)+ROUND(0*Source!I184, 2))), 2)</f>
        <v>0</v>
      </c>
      <c r="T315">
        <f>Source!X184</f>
        <v>0</v>
      </c>
      <c r="U315">
        <f>ROUND((Source!FY184/100)*((ROUND(0*Source!I184, 2)+ROUND(0*Source!I184, 2))), 2)</f>
        <v>0</v>
      </c>
      <c r="V315">
        <f>Source!Y184</f>
        <v>0</v>
      </c>
    </row>
    <row r="316" spans="1:32" ht="13.8" x14ac:dyDescent="0.25">
      <c r="G316" s="71">
        <f>H315</f>
        <v>21.49</v>
      </c>
      <c r="H316" s="71"/>
      <c r="J316" s="71">
        <f>K315</f>
        <v>128.75</v>
      </c>
      <c r="K316" s="71"/>
      <c r="L316" s="44">
        <f>Source!U184</f>
        <v>0</v>
      </c>
      <c r="O316" s="27">
        <f>G316</f>
        <v>21.49</v>
      </c>
      <c r="P316" s="27">
        <f>J316</f>
        <v>128.75</v>
      </c>
      <c r="Q316" s="27">
        <f>L316</f>
        <v>0</v>
      </c>
      <c r="W316">
        <f>IF(Source!BI184&lt;=1,H315, 0)</f>
        <v>21.49</v>
      </c>
      <c r="X316">
        <f>IF(Source!BI184=2,H315, 0)</f>
        <v>0</v>
      </c>
      <c r="Y316">
        <f>IF(Source!BI184=3,H315, 0)</f>
        <v>0</v>
      </c>
      <c r="Z316">
        <f>IF(Source!BI184=4,H315, 0)</f>
        <v>0</v>
      </c>
    </row>
    <row r="318" spans="1:32" ht="13.8" x14ac:dyDescent="0.25">
      <c r="A318" s="73" t="str">
        <f>CONCATENATE("Итого по разделу: ",IF(Source!G186&lt;&gt;"Новый раздел", Source!G186, ""))</f>
        <v>Итого по разделу: Раздел Электромонтажные работы</v>
      </c>
      <c r="B318" s="73"/>
      <c r="C318" s="73"/>
      <c r="D318" s="73"/>
      <c r="E318" s="73"/>
      <c r="F318" s="73"/>
      <c r="G318" s="72">
        <f>SUM(O263:O317)</f>
        <v>12552.940000000002</v>
      </c>
      <c r="H318" s="72"/>
      <c r="I318" s="28"/>
      <c r="J318" s="72">
        <f>SUM(P263:P317)</f>
        <v>75192.25</v>
      </c>
      <c r="K318" s="72"/>
      <c r="L318" s="44">
        <f>SUM(Q263:Q317)</f>
        <v>53.147000000000006</v>
      </c>
      <c r="AF318" s="54" t="str">
        <f>CONCATENATE("Итого по разделу: ",IF(Source!G186&lt;&gt;"Новый раздел", Source!G186, ""))</f>
        <v>Итого по разделу: Раздел Электромонтажные работы</v>
      </c>
    </row>
    <row r="320" spans="1:32" ht="13.8" x14ac:dyDescent="0.25">
      <c r="C320" s="73" t="str">
        <f>Source!H278</f>
        <v>Всего</v>
      </c>
      <c r="D320" s="73"/>
      <c r="E320" s="73"/>
      <c r="F320" s="73"/>
      <c r="G320" s="73"/>
      <c r="H320" s="73"/>
      <c r="I320" s="73"/>
      <c r="J320" s="72">
        <f>IF(Source!P278=0, "", Source!P278)</f>
        <v>859213.71</v>
      </c>
      <c r="K320" s="72"/>
    </row>
    <row r="321" spans="3:11" ht="13.8" x14ac:dyDescent="0.25">
      <c r="C321" s="73" t="str">
        <f>Source!H279</f>
        <v>Итого НДС 18%</v>
      </c>
      <c r="D321" s="73"/>
      <c r="E321" s="73"/>
      <c r="F321" s="73"/>
      <c r="G321" s="73"/>
      <c r="H321" s="73"/>
      <c r="I321" s="73"/>
      <c r="J321" s="72">
        <f>IF(Source!P279=0, "", Source!P279)</f>
        <v>154658.47</v>
      </c>
      <c r="K321" s="72"/>
    </row>
    <row r="322" spans="3:11" ht="13.8" x14ac:dyDescent="0.25">
      <c r="C322" s="73" t="str">
        <f>Source!H280</f>
        <v>Всего по смете</v>
      </c>
      <c r="D322" s="73"/>
      <c r="E322" s="73"/>
      <c r="F322" s="73"/>
      <c r="G322" s="73"/>
      <c r="H322" s="73"/>
      <c r="I322" s="73"/>
      <c r="J322" s="72">
        <f>IF(Source!P280=0, "", Source!P280)</f>
        <v>1013872.18</v>
      </c>
      <c r="K322" s="72"/>
    </row>
    <row r="323" spans="3:11" x14ac:dyDescent="0.25">
      <c r="C323" s="68"/>
      <c r="D323" s="68"/>
      <c r="E323" s="68"/>
      <c r="F323" s="68"/>
      <c r="G323" s="68"/>
      <c r="H323" s="68"/>
      <c r="I323" s="68"/>
      <c r="J323" s="68"/>
      <c r="K323" s="68"/>
    </row>
  </sheetData>
  <mergeCells count="138">
    <mergeCell ref="B4:K4"/>
    <mergeCell ref="B6:K6"/>
    <mergeCell ref="B8:K8"/>
    <mergeCell ref="B9:K9"/>
    <mergeCell ref="G11:H11"/>
    <mergeCell ref="I11:J11"/>
    <mergeCell ref="C12:F12"/>
    <mergeCell ref="G12:H12"/>
    <mergeCell ref="I12:J12"/>
    <mergeCell ref="K12:L12"/>
    <mergeCell ref="C14:F14"/>
    <mergeCell ref="G14:H14"/>
    <mergeCell ref="I14:J14"/>
    <mergeCell ref="K14:L14"/>
    <mergeCell ref="C15:F15"/>
    <mergeCell ref="G15:H15"/>
    <mergeCell ref="I15:J15"/>
    <mergeCell ref="K15:L15"/>
    <mergeCell ref="C13:F13"/>
    <mergeCell ref="G13:H13"/>
    <mergeCell ref="I13:J13"/>
    <mergeCell ref="K13:L13"/>
    <mergeCell ref="C321:I321"/>
    <mergeCell ref="J321:K321"/>
    <mergeCell ref="C322:I322"/>
    <mergeCell ref="J322:K322"/>
    <mergeCell ref="C16:F16"/>
    <mergeCell ref="G16:H16"/>
    <mergeCell ref="I16:J16"/>
    <mergeCell ref="K16:L16"/>
    <mergeCell ref="C17:F17"/>
    <mergeCell ref="G17:H17"/>
    <mergeCell ref="I17:J17"/>
    <mergeCell ref="K17:L17"/>
    <mergeCell ref="C320:I320"/>
    <mergeCell ref="J320:K320"/>
    <mergeCell ref="G301:H301"/>
    <mergeCell ref="J290:K290"/>
    <mergeCell ref="G290:H290"/>
    <mergeCell ref="J279:K279"/>
    <mergeCell ref="C18:F18"/>
    <mergeCell ref="G18:H18"/>
    <mergeCell ref="I18:J18"/>
    <mergeCell ref="K18:L18"/>
    <mergeCell ref="A20:L20"/>
    <mergeCell ref="F94:G94"/>
    <mergeCell ref="J87:K87"/>
    <mergeCell ref="G87:H87"/>
    <mergeCell ref="J78:K78"/>
    <mergeCell ref="G78:H78"/>
    <mergeCell ref="J70:K70"/>
    <mergeCell ref="G70:H70"/>
    <mergeCell ref="F33:G33"/>
    <mergeCell ref="F32:G32"/>
    <mergeCell ref="A26:L26"/>
    <mergeCell ref="A24:L24"/>
    <mergeCell ref="F152:G152"/>
    <mergeCell ref="F151:G151"/>
    <mergeCell ref="J144:K144"/>
    <mergeCell ref="G144:H144"/>
    <mergeCell ref="F142:G142"/>
    <mergeCell ref="F141:G141"/>
    <mergeCell ref="J44:K44"/>
    <mergeCell ref="G44:H44"/>
    <mergeCell ref="F42:G42"/>
    <mergeCell ref="F41:G41"/>
    <mergeCell ref="J35:K35"/>
    <mergeCell ref="G35:H35"/>
    <mergeCell ref="J61:K61"/>
    <mergeCell ref="G61:H61"/>
    <mergeCell ref="J52:K52"/>
    <mergeCell ref="G52:H52"/>
    <mergeCell ref="F50:G50"/>
    <mergeCell ref="F49:G49"/>
    <mergeCell ref="F85:G85"/>
    <mergeCell ref="F84:G84"/>
    <mergeCell ref="J98:K98"/>
    <mergeCell ref="G98:H98"/>
    <mergeCell ref="F95:G95"/>
    <mergeCell ref="J229:K229"/>
    <mergeCell ref="G229:H229"/>
    <mergeCell ref="J217:K217"/>
    <mergeCell ref="G217:H217"/>
    <mergeCell ref="F212:G212"/>
    <mergeCell ref="F211:G211"/>
    <mergeCell ref="J204:K204"/>
    <mergeCell ref="F119:G119"/>
    <mergeCell ref="F118:G118"/>
    <mergeCell ref="J111:K111"/>
    <mergeCell ref="G111:H111"/>
    <mergeCell ref="F106:G106"/>
    <mergeCell ref="F105:G105"/>
    <mergeCell ref="J134:K134"/>
    <mergeCell ref="G134:H134"/>
    <mergeCell ref="F131:G131"/>
    <mergeCell ref="F130:G130"/>
    <mergeCell ref="J123:K123"/>
    <mergeCell ref="G123:H123"/>
    <mergeCell ref="F166:G166"/>
    <mergeCell ref="F165:G165"/>
    <mergeCell ref="J160:K160"/>
    <mergeCell ref="G160:H160"/>
    <mergeCell ref="G204:H204"/>
    <mergeCell ref="J192:K192"/>
    <mergeCell ref="G192:H192"/>
    <mergeCell ref="J180:K180"/>
    <mergeCell ref="G180:H180"/>
    <mergeCell ref="F178:G178"/>
    <mergeCell ref="G279:H279"/>
    <mergeCell ref="J272:K272"/>
    <mergeCell ref="G272:H272"/>
    <mergeCell ref="A263:L263"/>
    <mergeCell ref="G261:H261"/>
    <mergeCell ref="J261:K261"/>
    <mergeCell ref="A261:F261"/>
    <mergeCell ref="F177:G177"/>
    <mergeCell ref="J170:K170"/>
    <mergeCell ref="G170:H170"/>
    <mergeCell ref="F245:G245"/>
    <mergeCell ref="F244:G244"/>
    <mergeCell ref="J241:K241"/>
    <mergeCell ref="G241:H241"/>
    <mergeCell ref="J259:K259"/>
    <mergeCell ref="G259:H259"/>
    <mergeCell ref="F255:G255"/>
    <mergeCell ref="F254:G254"/>
    <mergeCell ref="J247:K247"/>
    <mergeCell ref="G247:H247"/>
    <mergeCell ref="J312:K312"/>
    <mergeCell ref="G312:H312"/>
    <mergeCell ref="J301:K301"/>
    <mergeCell ref="G318:H318"/>
    <mergeCell ref="J318:K318"/>
    <mergeCell ref="A318:F318"/>
    <mergeCell ref="J316:K316"/>
    <mergeCell ref="G316:H316"/>
    <mergeCell ref="J314:K314"/>
    <mergeCell ref="G314:H314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73"/>
  <sheetViews>
    <sheetView zoomScaleNormal="100" workbookViewId="0"/>
  </sheetViews>
  <sheetFormatPr defaultRowHeight="13.2" x14ac:dyDescent="0.25"/>
  <cols>
    <col min="1" max="2" width="5.6640625" customWidth="1"/>
    <col min="3" max="3" width="40.6640625" customWidth="1"/>
    <col min="4" max="8" width="12.6640625" customWidth="1"/>
    <col min="20" max="30" width="0" hidden="1" customWidth="1"/>
    <col min="31" max="31" width="64.6640625" hidden="1" customWidth="1"/>
    <col min="32" max="32" width="0" hidden="1" customWidth="1"/>
    <col min="33" max="33" width="76.6640625" hidden="1" customWidth="1"/>
    <col min="34" max="37" width="0" hidden="1" customWidth="1"/>
  </cols>
  <sheetData>
    <row r="1" spans="1:31" x14ac:dyDescent="0.25">
      <c r="A1" s="12" t="str">
        <f>Source!B1</f>
        <v>Smeta.RU  (495) 974-1589</v>
      </c>
    </row>
    <row r="2" spans="1:31" ht="13.8" x14ac:dyDescent="0.25">
      <c r="A2" s="28"/>
      <c r="B2" s="28"/>
      <c r="C2" s="28"/>
      <c r="D2" s="28"/>
      <c r="E2" s="110" t="s">
        <v>691</v>
      </c>
      <c r="F2" s="110"/>
      <c r="G2" s="110"/>
      <c r="H2" s="110"/>
    </row>
    <row r="3" spans="1:31" ht="13.8" x14ac:dyDescent="0.25">
      <c r="A3" s="14"/>
      <c r="B3" s="14"/>
      <c r="C3" s="14"/>
      <c r="D3" s="14"/>
      <c r="E3" s="110" t="s">
        <v>692</v>
      </c>
      <c r="F3" s="110"/>
      <c r="G3" s="110"/>
      <c r="H3" s="110"/>
    </row>
    <row r="4" spans="1:31" ht="13.8" x14ac:dyDescent="0.25">
      <c r="A4" s="14"/>
      <c r="B4" s="14"/>
      <c r="C4" s="14"/>
      <c r="D4" s="14"/>
      <c r="E4" s="110" t="s">
        <v>693</v>
      </c>
      <c r="F4" s="110"/>
      <c r="G4" s="110"/>
      <c r="H4" s="110"/>
    </row>
    <row r="5" spans="1:31" ht="13.8" x14ac:dyDescent="0.25">
      <c r="A5" s="14"/>
      <c r="B5" s="14"/>
      <c r="C5" s="14"/>
      <c r="D5" s="14"/>
      <c r="E5" s="14"/>
      <c r="F5" s="14"/>
      <c r="G5" s="14"/>
      <c r="H5" s="14"/>
    </row>
    <row r="6" spans="1:31" ht="13.8" x14ac:dyDescent="0.25">
      <c r="A6" s="14"/>
      <c r="B6" s="14"/>
      <c r="C6" s="14"/>
      <c r="D6" s="14"/>
      <c r="E6" s="14"/>
      <c r="F6" s="14"/>
      <c r="G6" s="101" t="s">
        <v>694</v>
      </c>
      <c r="H6" s="102"/>
    </row>
    <row r="7" spans="1:31" ht="13.8" x14ac:dyDescent="0.25">
      <c r="A7" s="14"/>
      <c r="B7" s="14"/>
      <c r="C7" s="14"/>
      <c r="D7" s="14"/>
      <c r="E7" s="14"/>
      <c r="F7" s="13" t="s">
        <v>695</v>
      </c>
      <c r="G7" s="111" t="s">
        <v>696</v>
      </c>
      <c r="H7" s="102"/>
    </row>
    <row r="8" spans="1:31" ht="13.8" x14ac:dyDescent="0.25">
      <c r="A8" s="14"/>
      <c r="B8" s="14"/>
      <c r="C8" s="14"/>
      <c r="D8" s="14"/>
      <c r="E8" s="14"/>
      <c r="F8" s="14"/>
      <c r="G8" s="101" t="str">
        <f>IF(Source!AT15 &lt;&gt; "", Source!AT15, "")</f>
        <v/>
      </c>
      <c r="H8" s="102"/>
    </row>
    <row r="9" spans="1:31" ht="13.8" x14ac:dyDescent="0.25">
      <c r="A9" s="14" t="s">
        <v>697</v>
      </c>
      <c r="B9" s="14"/>
      <c r="C9" s="107" t="str">
        <f>IF(Source!BA15 &lt;&gt; "", Source!BA15, IF(Source!AU15 &lt;&gt; "", Source!AU15, ""))</f>
        <v/>
      </c>
      <c r="D9" s="107"/>
      <c r="E9" s="107"/>
      <c r="F9" s="13" t="s">
        <v>698</v>
      </c>
      <c r="G9" s="108"/>
      <c r="H9" s="109"/>
    </row>
    <row r="10" spans="1:31" ht="13.8" x14ac:dyDescent="0.25">
      <c r="A10" s="14"/>
      <c r="B10" s="14"/>
      <c r="C10" s="99" t="s">
        <v>699</v>
      </c>
      <c r="D10" s="99"/>
      <c r="E10" s="99"/>
      <c r="F10" s="14"/>
      <c r="G10" s="101" t="str">
        <f>IF(Source!AK15 &lt;&gt; "", Source!AK15, "")</f>
        <v/>
      </c>
      <c r="H10" s="102"/>
    </row>
    <row r="11" spans="1:31" ht="13.8" x14ac:dyDescent="0.25">
      <c r="A11" s="14" t="s">
        <v>700</v>
      </c>
      <c r="B11" s="14"/>
      <c r="C11" s="107" t="str">
        <f>IF(Source!AX12&lt;&gt; "", Source!AX12, IF(Source!AJ12 &lt;&gt; "", Source!AJ12, ""))</f>
        <v/>
      </c>
      <c r="D11" s="107"/>
      <c r="E11" s="107"/>
      <c r="F11" s="13" t="s">
        <v>698</v>
      </c>
      <c r="G11" s="108"/>
      <c r="H11" s="109"/>
    </row>
    <row r="12" spans="1:31" ht="13.8" x14ac:dyDescent="0.25">
      <c r="A12" s="14"/>
      <c r="B12" s="14"/>
      <c r="C12" s="99" t="s">
        <v>699</v>
      </c>
      <c r="D12" s="99"/>
      <c r="E12" s="99"/>
      <c r="F12" s="14"/>
      <c r="G12" s="101" t="str">
        <f>IF(Source!AO15 &lt;&gt; "", Source!AO15, "")</f>
        <v/>
      </c>
      <c r="H12" s="102"/>
    </row>
    <row r="13" spans="1:31" ht="13.8" x14ac:dyDescent="0.25">
      <c r="A13" s="14" t="s">
        <v>701</v>
      </c>
      <c r="B13" s="14"/>
      <c r="C13" s="107" t="str">
        <f>IF(Source!AY12&lt;&gt; "", Source!AY12, IF(Source!AN12 &lt;&gt; "", Source!AN12, ""))</f>
        <v/>
      </c>
      <c r="D13" s="107"/>
      <c r="E13" s="107"/>
      <c r="F13" s="13" t="s">
        <v>698</v>
      </c>
      <c r="G13" s="108"/>
      <c r="H13" s="109"/>
    </row>
    <row r="14" spans="1:31" ht="13.8" x14ac:dyDescent="0.25">
      <c r="A14" s="14"/>
      <c r="B14" s="14"/>
      <c r="C14" s="99" t="s">
        <v>699</v>
      </c>
      <c r="D14" s="99"/>
      <c r="E14" s="99"/>
      <c r="F14" s="14"/>
      <c r="G14" s="101" t="str">
        <f>IF(Source!CO15 &lt;&gt; "", Source!CO15, "")</f>
        <v/>
      </c>
      <c r="H14" s="102"/>
    </row>
    <row r="15" spans="1:31" ht="27.6" x14ac:dyDescent="0.25">
      <c r="A15" s="14" t="s">
        <v>702</v>
      </c>
      <c r="B15" s="14"/>
      <c r="C15" s="107" t="s">
        <v>5</v>
      </c>
      <c r="D15" s="107"/>
      <c r="E15" s="107"/>
      <c r="F15" s="14"/>
      <c r="G15" s="108"/>
      <c r="H15" s="109"/>
      <c r="AE15" s="30" t="s">
        <v>5</v>
      </c>
    </row>
    <row r="16" spans="1:31" ht="13.8" x14ac:dyDescent="0.25">
      <c r="A16" s="14"/>
      <c r="B16" s="14"/>
      <c r="C16" s="99" t="s">
        <v>703</v>
      </c>
      <c r="D16" s="99"/>
      <c r="E16" s="99"/>
      <c r="F16" s="14"/>
      <c r="G16" s="101" t="str">
        <f>IF(Source!CP15 &lt;&gt; "", Source!CP15, "")</f>
        <v/>
      </c>
      <c r="H16" s="102"/>
    </row>
    <row r="17" spans="1:31" ht="27.6" x14ac:dyDescent="0.25">
      <c r="A17" s="14" t="s">
        <v>704</v>
      </c>
      <c r="B17" s="14"/>
      <c r="C17" s="107" t="str">
        <f>IF(Source!G12&lt;&gt;"Новый объект", Source!G12, "")</f>
        <v>Капитальный ремонт столовой в учебном корпусе ДИТИ НИЯУ МИФИ_РОСАТОМ</v>
      </c>
      <c r="D17" s="107"/>
      <c r="E17" s="107"/>
      <c r="F17" s="14"/>
      <c r="G17" s="105"/>
      <c r="H17" s="106"/>
      <c r="AE17" s="30" t="str">
        <f>IF(Source!G12&lt;&gt;"Новый объект", Source!G12, "")</f>
        <v>Капитальный ремонт столовой в учебном корпусе ДИТИ НИЯУ МИФИ_РОСАТОМ</v>
      </c>
    </row>
    <row r="18" spans="1:31" ht="13.8" x14ac:dyDescent="0.25">
      <c r="A18" s="14"/>
      <c r="B18" s="14"/>
      <c r="C18" s="99" t="s">
        <v>705</v>
      </c>
      <c r="D18" s="99"/>
      <c r="E18" s="99"/>
      <c r="F18" s="14"/>
      <c r="G18" s="14"/>
      <c r="H18" s="14"/>
    </row>
    <row r="19" spans="1:31" ht="13.8" x14ac:dyDescent="0.25">
      <c r="A19" s="14"/>
      <c r="B19" s="14"/>
      <c r="C19" s="14"/>
      <c r="D19" s="79" t="s">
        <v>706</v>
      </c>
      <c r="E19" s="79"/>
      <c r="F19" s="100"/>
      <c r="G19" s="101" t="str">
        <f>IF(Source!CQ15 &lt;&gt; "", Source!CQ15, "")</f>
        <v/>
      </c>
      <c r="H19" s="102"/>
    </row>
    <row r="20" spans="1:31" ht="13.8" x14ac:dyDescent="0.25">
      <c r="A20" s="14"/>
      <c r="B20" s="14"/>
      <c r="C20" s="14"/>
      <c r="D20" s="79" t="s">
        <v>707</v>
      </c>
      <c r="E20" s="100"/>
      <c r="F20" s="55" t="s">
        <v>708</v>
      </c>
      <c r="G20" s="101" t="str">
        <f>IF(Source!CR15 &lt;&gt; "", Source!CR15, "")</f>
        <v/>
      </c>
      <c r="H20" s="102"/>
    </row>
    <row r="21" spans="1:31" ht="13.8" x14ac:dyDescent="0.25">
      <c r="A21" s="14"/>
      <c r="B21" s="14"/>
      <c r="C21" s="14"/>
      <c r="D21" s="14"/>
      <c r="E21" s="14"/>
      <c r="F21" s="22" t="s">
        <v>709</v>
      </c>
      <c r="G21" s="103" t="str">
        <f>IF(Source!CS15 &lt;&gt; 0, Source!CS15, "")</f>
        <v/>
      </c>
      <c r="H21" s="104"/>
    </row>
    <row r="22" spans="1:31" ht="13.8" x14ac:dyDescent="0.25">
      <c r="A22" s="14"/>
      <c r="B22" s="14"/>
      <c r="C22" s="14"/>
      <c r="D22" s="14"/>
      <c r="E22" s="14"/>
      <c r="F22" s="13" t="s">
        <v>710</v>
      </c>
      <c r="G22" s="91" t="str">
        <f>IF(Source!CT15 &lt;&gt; "", Source!CT15, "")</f>
        <v/>
      </c>
      <c r="H22" s="92"/>
    </row>
    <row r="23" spans="1:31" ht="13.8" x14ac:dyDescent="0.25">
      <c r="A23" s="14"/>
      <c r="B23" s="14"/>
      <c r="C23" s="14"/>
      <c r="D23" s="14"/>
      <c r="E23" s="14"/>
      <c r="F23" s="14"/>
      <c r="G23" s="14"/>
      <c r="H23" s="14"/>
    </row>
    <row r="24" spans="1:31" ht="13.8" x14ac:dyDescent="0.25">
      <c r="A24" s="14"/>
      <c r="B24" s="14"/>
      <c r="C24" s="14"/>
      <c r="D24" s="93" t="s">
        <v>711</v>
      </c>
      <c r="E24" s="95" t="s">
        <v>712</v>
      </c>
      <c r="F24" s="95" t="s">
        <v>713</v>
      </c>
      <c r="G24" s="97"/>
      <c r="H24" s="14"/>
    </row>
    <row r="25" spans="1:31" ht="13.8" x14ac:dyDescent="0.25">
      <c r="A25" s="14"/>
      <c r="B25" s="14"/>
      <c r="C25" s="14"/>
      <c r="D25" s="94"/>
      <c r="E25" s="96"/>
      <c r="F25" s="56" t="s">
        <v>714</v>
      </c>
      <c r="G25" s="57" t="s">
        <v>715</v>
      </c>
      <c r="H25" s="14"/>
    </row>
    <row r="26" spans="1:31" ht="13.8" x14ac:dyDescent="0.25">
      <c r="A26" s="14"/>
      <c r="B26" s="14"/>
      <c r="C26" s="14"/>
      <c r="D26" s="58" t="str">
        <f>IF(Source!CN15 &lt;&gt; "", Source!CN15, "")</f>
        <v/>
      </c>
      <c r="E26" s="59">
        <v>43230.625937500001</v>
      </c>
      <c r="F26" s="58"/>
      <c r="G26" s="60"/>
      <c r="H26" s="14"/>
    </row>
    <row r="27" spans="1:31" ht="13.8" x14ac:dyDescent="0.25">
      <c r="A27" s="14"/>
      <c r="B27" s="14"/>
      <c r="C27" s="14"/>
      <c r="D27" s="14"/>
      <c r="E27" s="14"/>
      <c r="F27" s="14"/>
      <c r="G27" s="14"/>
      <c r="H27" s="14"/>
    </row>
    <row r="28" spans="1:31" ht="17.399999999999999" x14ac:dyDescent="0.3">
      <c r="A28" s="98" t="s">
        <v>716</v>
      </c>
      <c r="B28" s="98"/>
      <c r="C28" s="98"/>
      <c r="D28" s="98"/>
      <c r="E28" s="98"/>
      <c r="F28" s="98"/>
      <c r="G28" s="98"/>
      <c r="H28" s="98"/>
    </row>
    <row r="29" spans="1:31" ht="17.399999999999999" x14ac:dyDescent="0.3">
      <c r="A29" s="98" t="s">
        <v>717</v>
      </c>
      <c r="B29" s="98"/>
      <c r="C29" s="98"/>
      <c r="D29" s="98"/>
      <c r="E29" s="98"/>
      <c r="F29" s="98"/>
      <c r="G29" s="98"/>
      <c r="H29" s="98"/>
    </row>
    <row r="30" spans="1:31" ht="13.8" x14ac:dyDescent="0.25">
      <c r="A30" s="14"/>
      <c r="B30" s="14"/>
      <c r="C30" s="14"/>
      <c r="D30" s="14"/>
      <c r="E30" s="14"/>
      <c r="F30" s="14"/>
      <c r="G30" s="14"/>
      <c r="H30" s="14"/>
    </row>
    <row r="31" spans="1:31" ht="13.8" x14ac:dyDescent="0.25">
      <c r="A31" s="11" t="s">
        <v>718</v>
      </c>
      <c r="B31" s="14"/>
      <c r="C31" s="14"/>
      <c r="D31" s="14"/>
      <c r="E31" s="14"/>
      <c r="F31" s="89">
        <f>(Source!P280/1000)</f>
        <v>1013.8721800000001</v>
      </c>
      <c r="G31" s="89"/>
      <c r="H31" s="14" t="s">
        <v>719</v>
      </c>
    </row>
    <row r="32" spans="1:31" ht="13.8" x14ac:dyDescent="0.25">
      <c r="A32" s="14"/>
      <c r="B32" s="14"/>
      <c r="C32" s="14"/>
      <c r="D32" s="14"/>
      <c r="E32" s="14"/>
      <c r="F32" s="14"/>
      <c r="G32" s="14"/>
      <c r="H32" s="14"/>
    </row>
    <row r="33" spans="1:28" ht="13.8" x14ac:dyDescent="0.25">
      <c r="A33" s="90" t="s">
        <v>720</v>
      </c>
      <c r="B33" s="90"/>
      <c r="C33" s="90" t="s">
        <v>721</v>
      </c>
      <c r="D33" s="90" t="s">
        <v>722</v>
      </c>
      <c r="E33" s="90" t="s">
        <v>723</v>
      </c>
      <c r="F33" s="90" t="s">
        <v>724</v>
      </c>
      <c r="G33" s="90"/>
      <c r="H33" s="90"/>
    </row>
    <row r="34" spans="1:28" ht="55.2" x14ac:dyDescent="0.25">
      <c r="A34" s="21" t="s">
        <v>725</v>
      </c>
      <c r="B34" s="21" t="s">
        <v>726</v>
      </c>
      <c r="C34" s="90"/>
      <c r="D34" s="90"/>
      <c r="E34" s="90"/>
      <c r="F34" s="21" t="s">
        <v>727</v>
      </c>
      <c r="G34" s="21" t="s">
        <v>728</v>
      </c>
      <c r="H34" s="21" t="s">
        <v>729</v>
      </c>
    </row>
    <row r="35" spans="1:28" ht="13.8" x14ac:dyDescent="0.25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8" x14ac:dyDescent="0.3">
      <c r="A37" s="74" t="str">
        <f>CONCATENATE("Локальная смета: ",IF(Source!G20&lt;&gt;"Новая локальная смета", Source!G20, ""))</f>
        <v xml:space="preserve">Локальная смета: </v>
      </c>
      <c r="B37" s="74"/>
      <c r="C37" s="74"/>
      <c r="D37" s="74"/>
      <c r="E37" s="74"/>
      <c r="F37" s="74"/>
      <c r="G37" s="74"/>
      <c r="H37" s="74"/>
    </row>
    <row r="39" spans="1:28" ht="16.8" x14ac:dyDescent="0.3">
      <c r="A39" s="74" t="str">
        <f>CONCATENATE("Раздел: ",IF(Source!G24&lt;&gt;"Новый раздел", Source!G24, ""))</f>
        <v>Раздел: Раздел Общестроительные работы</v>
      </c>
      <c r="B39" s="74"/>
      <c r="C39" s="74"/>
      <c r="D39" s="74"/>
      <c r="E39" s="74"/>
      <c r="F39" s="74"/>
      <c r="G39" s="74"/>
      <c r="H39" s="74"/>
    </row>
    <row r="40" spans="1:28" ht="41.4" x14ac:dyDescent="0.25">
      <c r="A40" s="50">
        <v>1</v>
      </c>
      <c r="B40" s="50" t="str">
        <f>Source!E29</f>
        <v>1</v>
      </c>
      <c r="C40" s="50" t="str">
        <f>Source!G29</f>
        <v>Разборка деревянных заполнений проемов оконных с подоконными досками</v>
      </c>
      <c r="D40" s="50" t="str">
        <f>Source!F29</f>
        <v>46-04-012-01</v>
      </c>
      <c r="E40" s="33" t="str">
        <f>Source!H29</f>
        <v>100 м2</v>
      </c>
      <c r="F40" s="14">
        <f>Source!I29</f>
        <v>0.28079999999999999</v>
      </c>
      <c r="G40" s="24">
        <f>Source!AB29</f>
        <v>1767.24</v>
      </c>
      <c r="H40" s="25">
        <f>Source!O29</f>
        <v>2972.49</v>
      </c>
      <c r="T40">
        <f>Source!O29+Source!X29+Source!Y29</f>
        <v>7331.1299999999992</v>
      </c>
      <c r="U40">
        <f>Source!P29</f>
        <v>0</v>
      </c>
      <c r="V40">
        <f>Source!S29</f>
        <v>2565.5300000000002</v>
      </c>
      <c r="W40">
        <f>Source!Q29</f>
        <v>406.96</v>
      </c>
      <c r="X40">
        <f>Source!R29</f>
        <v>175.75</v>
      </c>
      <c r="Y40">
        <f>Source!U29</f>
        <v>52.942031999999998</v>
      </c>
      <c r="Z40">
        <f>Source!V29</f>
        <v>2.1733920000000002</v>
      </c>
      <c r="AA40">
        <f>Source!X29</f>
        <v>2713.87</v>
      </c>
      <c r="AB40">
        <f>Source!Y29</f>
        <v>1644.77</v>
      </c>
    </row>
    <row r="41" spans="1:28" ht="13.8" x14ac:dyDescent="0.25">
      <c r="C41" s="26" t="str">
        <f>"Объем: "&amp;Source!I29&amp;"=28,08/"&amp;"100"</f>
        <v>Объем: 0,2808=28,08/100</v>
      </c>
      <c r="F41" s="14"/>
      <c r="G41" s="14"/>
      <c r="H41" s="14"/>
    </row>
    <row r="42" spans="1:28" x14ac:dyDescent="0.25">
      <c r="C42" s="26" t="s">
        <v>730</v>
      </c>
      <c r="D42" s="26">
        <f>Source!BA29</f>
        <v>5.99</v>
      </c>
    </row>
    <row r="43" spans="1:28" x14ac:dyDescent="0.25">
      <c r="C43" s="26" t="s">
        <v>731</v>
      </c>
      <c r="D43" s="26">
        <f>Source!BB29</f>
        <v>5.99</v>
      </c>
    </row>
    <row r="44" spans="1:28" x14ac:dyDescent="0.25">
      <c r="C44" s="26" t="s">
        <v>732</v>
      </c>
      <c r="D44" s="26">
        <f>Source!BC29</f>
        <v>5.99</v>
      </c>
    </row>
    <row r="45" spans="1:28" x14ac:dyDescent="0.25">
      <c r="C45" s="26" t="s">
        <v>733</v>
      </c>
      <c r="D45" s="26">
        <f>Source!BS29</f>
        <v>5.99</v>
      </c>
    </row>
    <row r="46" spans="1:28" x14ac:dyDescent="0.25">
      <c r="C46" s="11" t="s">
        <v>734</v>
      </c>
      <c r="D46" s="37"/>
      <c r="E46" s="37"/>
      <c r="F46" s="37">
        <f>Source!BZ29</f>
        <v>110</v>
      </c>
      <c r="G46" s="61">
        <f>(Source!AF29+Source!AE29)*Source!FX29/100</f>
        <v>1613.4821999999999</v>
      </c>
      <c r="H46" s="62">
        <f>Source!X29</f>
        <v>2713.87</v>
      </c>
    </row>
    <row r="47" spans="1:28" x14ac:dyDescent="0.25">
      <c r="C47" s="11" t="s">
        <v>735</v>
      </c>
      <c r="D47" s="37"/>
      <c r="E47" s="37"/>
      <c r="F47" s="37"/>
      <c r="G47" s="37" t="str">
        <f>CONCATENATE(Source!DL29,Source!FT29, "=", Source!FX29, "%")</f>
        <v>*0,9=99%</v>
      </c>
      <c r="H47" s="37" t="str">
        <f>CONCATENATE(Source!AT29)</f>
        <v>99</v>
      </c>
    </row>
    <row r="48" spans="1:28" x14ac:dyDescent="0.25">
      <c r="C48" s="11" t="s">
        <v>736</v>
      </c>
      <c r="D48" s="37"/>
      <c r="E48" s="37"/>
      <c r="F48" s="37">
        <f>Source!CA29</f>
        <v>70</v>
      </c>
      <c r="G48" s="61">
        <f>(Source!AF29+Source!AE29)*Source!FY29/100</f>
        <v>969.71910000000003</v>
      </c>
      <c r="H48" s="62">
        <f>Source!Y29</f>
        <v>1644.77</v>
      </c>
    </row>
    <row r="49" spans="1:28" x14ac:dyDescent="0.25">
      <c r="C49" s="11" t="s">
        <v>737</v>
      </c>
      <c r="D49" s="37"/>
      <c r="E49" s="37"/>
      <c r="F49" s="37"/>
      <c r="G49" s="37" t="str">
        <f>CONCATENATE(Source!DM29,Source!FU29, "=", Source!FY29, "%")</f>
        <v>*0,85=59,5%</v>
      </c>
      <c r="H49" s="37" t="str">
        <f>CONCATENATE(Source!AU29)</f>
        <v>60</v>
      </c>
    </row>
    <row r="50" spans="1:28" x14ac:dyDescent="0.25">
      <c r="C50" s="11" t="s">
        <v>738</v>
      </c>
      <c r="D50" s="37"/>
      <c r="E50" s="37"/>
      <c r="F50" s="37"/>
      <c r="G50" s="61">
        <f>((Source!AF29+Source!AE29)*Source!FX29/100)+((Source!AF29+Source!AE29)*Source!FY29/100)+Source!AB29</f>
        <v>4350.4412999999995</v>
      </c>
      <c r="H50" s="62">
        <f>Source!O29+Source!X29+Source!Y29</f>
        <v>7331.1299999999992</v>
      </c>
    </row>
    <row r="51" spans="1:28" ht="27.6" x14ac:dyDescent="0.25">
      <c r="A51" s="50">
        <v>2</v>
      </c>
      <c r="B51" s="50" t="str">
        <f>Source!E31</f>
        <v>2</v>
      </c>
      <c r="C51" s="50" t="str">
        <f>Source!G31</f>
        <v>Разборка деревянных заполнений проемов дверных и воротных</v>
      </c>
      <c r="D51" s="50" t="str">
        <f>Source!F31</f>
        <v>46-04-012-03</v>
      </c>
      <c r="E51" s="33" t="str">
        <f>Source!H31</f>
        <v>100 м2</v>
      </c>
      <c r="F51" s="14">
        <f>Source!I31</f>
        <v>6.08E-2</v>
      </c>
      <c r="G51" s="24">
        <f>Source!AB31</f>
        <v>1082.58</v>
      </c>
      <c r="H51" s="25">
        <f>Source!O31</f>
        <v>394.27</v>
      </c>
      <c r="T51">
        <f>Source!O31+Source!X31+Source!Y31</f>
        <v>941.55</v>
      </c>
      <c r="U51">
        <f>Source!P31</f>
        <v>0</v>
      </c>
      <c r="V51">
        <f>Source!S31</f>
        <v>306.14999999999998</v>
      </c>
      <c r="W51">
        <f>Source!Q31</f>
        <v>88.12</v>
      </c>
      <c r="X51">
        <f>Source!R31</f>
        <v>38.049999999999997</v>
      </c>
      <c r="Y51">
        <f>Source!U31</f>
        <v>6.3177279999999998</v>
      </c>
      <c r="Z51">
        <f>Source!V31</f>
        <v>0.47059200000000001</v>
      </c>
      <c r="AA51">
        <f>Source!X31</f>
        <v>340.76</v>
      </c>
      <c r="AB51">
        <f>Source!Y31</f>
        <v>206.52</v>
      </c>
    </row>
    <row r="52" spans="1:28" ht="13.8" x14ac:dyDescent="0.25">
      <c r="C52" s="26" t="str">
        <f>"Объем: "&amp;Source!I31&amp;"=6,08/"&amp;"100"</f>
        <v>Объем: 0,0608=6,08/100</v>
      </c>
      <c r="F52" s="14"/>
      <c r="G52" s="14"/>
      <c r="H52" s="14"/>
    </row>
    <row r="53" spans="1:28" x14ac:dyDescent="0.25">
      <c r="C53" s="26" t="s">
        <v>730</v>
      </c>
      <c r="D53" s="26">
        <f>Source!BA31</f>
        <v>5.99</v>
      </c>
    </row>
    <row r="54" spans="1:28" x14ac:dyDescent="0.25">
      <c r="C54" s="26" t="s">
        <v>731</v>
      </c>
      <c r="D54" s="26">
        <f>Source!BB31</f>
        <v>5.99</v>
      </c>
    </row>
    <row r="55" spans="1:28" x14ac:dyDescent="0.25">
      <c r="C55" s="26" t="s">
        <v>732</v>
      </c>
      <c r="D55" s="26">
        <f>Source!BC31</f>
        <v>5.99</v>
      </c>
    </row>
    <row r="56" spans="1:28" x14ac:dyDescent="0.25">
      <c r="C56" s="26" t="s">
        <v>733</v>
      </c>
      <c r="D56" s="26">
        <f>Source!BS31</f>
        <v>5.99</v>
      </c>
    </row>
    <row r="57" spans="1:28" x14ac:dyDescent="0.25">
      <c r="C57" s="11" t="s">
        <v>734</v>
      </c>
      <c r="D57" s="37"/>
      <c r="E57" s="37"/>
      <c r="F57" s="37">
        <f>Source!BZ31</f>
        <v>110</v>
      </c>
      <c r="G57" s="61">
        <f>(Source!AF31+Source!AE31)*Source!FX31/100</f>
        <v>935.66880000000003</v>
      </c>
      <c r="H57" s="62">
        <f>Source!X31</f>
        <v>340.76</v>
      </c>
    </row>
    <row r="58" spans="1:28" x14ac:dyDescent="0.25">
      <c r="C58" s="11" t="s">
        <v>735</v>
      </c>
      <c r="D58" s="37"/>
      <c r="E58" s="37"/>
      <c r="F58" s="37"/>
      <c r="G58" s="37" t="str">
        <f>CONCATENATE(Source!DL31,Source!FT31, "=", Source!FX31, "%")</f>
        <v>*0,9=99%</v>
      </c>
      <c r="H58" s="37" t="str">
        <f>CONCATENATE(Source!AT31)</f>
        <v>99</v>
      </c>
    </row>
    <row r="59" spans="1:28" x14ac:dyDescent="0.25">
      <c r="C59" s="11" t="s">
        <v>736</v>
      </c>
      <c r="D59" s="37"/>
      <c r="E59" s="37"/>
      <c r="F59" s="37">
        <f>Source!CA31</f>
        <v>70</v>
      </c>
      <c r="G59" s="61">
        <f>(Source!AF31+Source!AE31)*Source!FY31/100</f>
        <v>562.34640000000002</v>
      </c>
      <c r="H59" s="62">
        <f>Source!Y31</f>
        <v>206.52</v>
      </c>
    </row>
    <row r="60" spans="1:28" x14ac:dyDescent="0.25">
      <c r="C60" s="11" t="s">
        <v>737</v>
      </c>
      <c r="D60" s="37"/>
      <c r="E60" s="37"/>
      <c r="F60" s="37"/>
      <c r="G60" s="37" t="str">
        <f>CONCATENATE(Source!DM31,Source!FU31, "=", Source!FY31, "%")</f>
        <v>*0,85=59,5%</v>
      </c>
      <c r="H60" s="37" t="str">
        <f>CONCATENATE(Source!AU31)</f>
        <v>60</v>
      </c>
    </row>
    <row r="61" spans="1:28" x14ac:dyDescent="0.25">
      <c r="C61" s="11" t="s">
        <v>738</v>
      </c>
      <c r="D61" s="37"/>
      <c r="E61" s="37"/>
      <c r="F61" s="37"/>
      <c r="G61" s="61">
        <f>((Source!AF31+Source!AE31)*Source!FX31/100)+((Source!AF31+Source!AE31)*Source!FY31/100)+Source!AB31</f>
        <v>2580.5951999999997</v>
      </c>
      <c r="H61" s="62">
        <f>Source!O31+Source!X31+Source!Y31</f>
        <v>941.55</v>
      </c>
    </row>
    <row r="62" spans="1:28" ht="27.6" x14ac:dyDescent="0.25">
      <c r="A62" s="50">
        <v>3</v>
      </c>
      <c r="B62" s="50" t="str">
        <f>Source!E33</f>
        <v>3</v>
      </c>
      <c r="C62" s="50" t="str">
        <f>Source!G33</f>
        <v>Демонтаж  решеток жалюзийных площадью в свету до 2,5 м2</v>
      </c>
      <c r="D62" s="50" t="str">
        <f>Source!F33</f>
        <v>20-02-002-04</v>
      </c>
      <c r="E62" s="33" t="str">
        <f>Source!H33</f>
        <v>ШТ</v>
      </c>
      <c r="F62" s="14">
        <f>Source!I33</f>
        <v>18</v>
      </c>
      <c r="G62" s="24">
        <f>Source!AB33</f>
        <v>11.224</v>
      </c>
      <c r="H62" s="25">
        <f>Source!O33</f>
        <v>1210.17</v>
      </c>
      <c r="T62">
        <f>Source!O33+Source!X33+Source!Y33</f>
        <v>3146.64</v>
      </c>
      <c r="U62">
        <f>Source!P33</f>
        <v>0</v>
      </c>
      <c r="V62">
        <f>Source!S33</f>
        <v>1025.1500000000001</v>
      </c>
      <c r="W62">
        <f>Source!Q33</f>
        <v>185.02</v>
      </c>
      <c r="X62">
        <f>Source!R33</f>
        <v>15.96</v>
      </c>
      <c r="Y62">
        <f>Source!U33</f>
        <v>19.080000000000002</v>
      </c>
      <c r="Z62">
        <f>Source!V33</f>
        <v>0.216</v>
      </c>
      <c r="AA62">
        <f>Source!X33</f>
        <v>1197.28</v>
      </c>
      <c r="AB62">
        <f>Source!Y33</f>
        <v>739.19</v>
      </c>
    </row>
    <row r="63" spans="1:28" ht="13.8" x14ac:dyDescent="0.25">
      <c r="C63" s="26" t="s">
        <v>730</v>
      </c>
      <c r="D63" s="26">
        <f>Source!BA33</f>
        <v>5.99</v>
      </c>
      <c r="F63" s="14"/>
      <c r="G63" s="14"/>
      <c r="H63" s="14"/>
    </row>
    <row r="64" spans="1:28" x14ac:dyDescent="0.25">
      <c r="C64" s="26" t="s">
        <v>731</v>
      </c>
      <c r="D64" s="26">
        <f>Source!BB33</f>
        <v>5.99</v>
      </c>
    </row>
    <row r="65" spans="1:28" x14ac:dyDescent="0.25">
      <c r="C65" s="26" t="s">
        <v>732</v>
      </c>
      <c r="D65" s="26">
        <f>Source!BC33</f>
        <v>5.99</v>
      </c>
    </row>
    <row r="66" spans="1:28" x14ac:dyDescent="0.25">
      <c r="C66" s="26" t="s">
        <v>733</v>
      </c>
      <c r="D66" s="26">
        <f>Source!BS33</f>
        <v>5.99</v>
      </c>
    </row>
    <row r="67" spans="1:28" x14ac:dyDescent="0.25">
      <c r="C67" s="26" t="s">
        <v>739</v>
      </c>
      <c r="D67" s="88" t="s">
        <v>35</v>
      </c>
      <c r="E67" s="88"/>
      <c r="F67" s="88"/>
      <c r="G67" s="88"/>
      <c r="H67" s="88"/>
    </row>
    <row r="68" spans="1:28" x14ac:dyDescent="0.25">
      <c r="C68" s="26" t="s">
        <v>740</v>
      </c>
      <c r="D68" s="88" t="s">
        <v>36</v>
      </c>
      <c r="E68" s="88"/>
      <c r="F68" s="88"/>
      <c r="G68" s="88"/>
      <c r="H68" s="88"/>
    </row>
    <row r="69" spans="1:28" x14ac:dyDescent="0.25">
      <c r="C69" s="26" t="s">
        <v>741</v>
      </c>
      <c r="D69" s="88" t="s">
        <v>36</v>
      </c>
      <c r="E69" s="88"/>
      <c r="F69" s="88"/>
      <c r="G69" s="88"/>
      <c r="H69" s="88"/>
    </row>
    <row r="70" spans="1:28" x14ac:dyDescent="0.25">
      <c r="C70" s="26" t="s">
        <v>742</v>
      </c>
      <c r="D70" s="88" t="s">
        <v>36</v>
      </c>
      <c r="E70" s="88"/>
      <c r="F70" s="88"/>
      <c r="G70" s="88"/>
      <c r="H70" s="88"/>
    </row>
    <row r="71" spans="1:28" x14ac:dyDescent="0.25">
      <c r="C71" s="26" t="s">
        <v>743</v>
      </c>
      <c r="D71" s="88" t="s">
        <v>36</v>
      </c>
      <c r="E71" s="88"/>
      <c r="F71" s="88"/>
      <c r="G71" s="88"/>
      <c r="H71" s="88"/>
    </row>
    <row r="72" spans="1:28" x14ac:dyDescent="0.25">
      <c r="C72" s="26" t="s">
        <v>744</v>
      </c>
      <c r="D72" s="88" t="s">
        <v>36</v>
      </c>
      <c r="E72" s="88"/>
      <c r="F72" s="88"/>
      <c r="G72" s="88"/>
      <c r="H72" s="88"/>
    </row>
    <row r="73" spans="1:28" x14ac:dyDescent="0.25">
      <c r="C73" s="11" t="s">
        <v>734</v>
      </c>
      <c r="D73" s="37"/>
      <c r="E73" s="37"/>
      <c r="F73" s="37">
        <f>Source!BZ33</f>
        <v>128</v>
      </c>
      <c r="G73" s="61">
        <f>(Source!AF33+Source!AE33)*Source!FX33/100</f>
        <v>11.123711999999998</v>
      </c>
      <c r="H73" s="62">
        <f>Source!X33</f>
        <v>1197.28</v>
      </c>
    </row>
    <row r="74" spans="1:28" x14ac:dyDescent="0.25">
      <c r="C74" s="11" t="s">
        <v>735</v>
      </c>
      <c r="D74" s="37"/>
      <c r="E74" s="37"/>
      <c r="F74" s="37"/>
      <c r="G74" s="37" t="str">
        <f>CONCATENATE(Source!DL33,Source!FT33, "=", Source!FX33, "%")</f>
        <v>*0,9=115,2%</v>
      </c>
      <c r="H74" s="37" t="str">
        <f>CONCATENATE(Source!AT33)</f>
        <v>115</v>
      </c>
    </row>
    <row r="75" spans="1:28" x14ac:dyDescent="0.25">
      <c r="C75" s="11" t="s">
        <v>736</v>
      </c>
      <c r="D75" s="37"/>
      <c r="E75" s="37"/>
      <c r="F75" s="37">
        <f>Source!CA33</f>
        <v>83</v>
      </c>
      <c r="G75" s="61">
        <f>(Source!AF33+Source!AE33)*Source!FY33/100</f>
        <v>6.8123079999999989</v>
      </c>
      <c r="H75" s="62">
        <f>Source!Y33</f>
        <v>739.19</v>
      </c>
    </row>
    <row r="76" spans="1:28" x14ac:dyDescent="0.25">
      <c r="C76" s="11" t="s">
        <v>737</v>
      </c>
      <c r="D76" s="37"/>
      <c r="E76" s="37"/>
      <c r="F76" s="37"/>
      <c r="G76" s="37" t="str">
        <f>CONCATENATE(Source!DM33,Source!FU33, "=", Source!FY33, "%")</f>
        <v>*0,85=70,55%</v>
      </c>
      <c r="H76" s="37" t="str">
        <f>CONCATENATE(Source!AU33)</f>
        <v>71</v>
      </c>
    </row>
    <row r="77" spans="1:28" x14ac:dyDescent="0.25">
      <c r="C77" s="11" t="s">
        <v>738</v>
      </c>
      <c r="D77" s="37"/>
      <c r="E77" s="37"/>
      <c r="F77" s="37"/>
      <c r="G77" s="61">
        <f>((Source!AF33+Source!AE33)*Source!FX33/100)+((Source!AF33+Source!AE33)*Source!FY33/100)+Source!AB33</f>
        <v>29.160019999999996</v>
      </c>
      <c r="H77" s="62">
        <f>Source!O33+Source!X33+Source!Y33</f>
        <v>3146.64</v>
      </c>
    </row>
    <row r="78" spans="1:28" ht="27.6" x14ac:dyDescent="0.25">
      <c r="A78" s="50">
        <v>4</v>
      </c>
      <c r="B78" s="50" t="str">
        <f>Source!E35</f>
        <v>4</v>
      </c>
      <c r="C78" s="50" t="str">
        <f>Source!G35</f>
        <v>Разборка покрытий полов из плиток поливинилхлоридных</v>
      </c>
      <c r="D78" s="50" t="str">
        <f>Source!F35</f>
        <v>57-2-2</v>
      </c>
      <c r="E78" s="33" t="str">
        <f>Source!H35</f>
        <v>100 м2</v>
      </c>
      <c r="F78" s="14">
        <f>Source!I35</f>
        <v>0.61729999999999996</v>
      </c>
      <c r="G78" s="24">
        <f>Source!AB35</f>
        <v>280.88</v>
      </c>
      <c r="H78" s="25">
        <f>Source!O35</f>
        <v>1038.5899999999999</v>
      </c>
      <c r="T78">
        <f>Source!O35+Source!X35+Source!Y35</f>
        <v>2563.12</v>
      </c>
      <c r="U78">
        <f>Source!P35</f>
        <v>0</v>
      </c>
      <c r="V78">
        <f>Source!S35</f>
        <v>1023.58</v>
      </c>
      <c r="W78">
        <f>Source!Q35</f>
        <v>15.01</v>
      </c>
      <c r="X78">
        <f>Source!R35</f>
        <v>6.51</v>
      </c>
      <c r="Y78">
        <f>Source!U35</f>
        <v>21.907976999999999</v>
      </c>
      <c r="Z78">
        <f>Source!V35</f>
        <v>8.0249000000000001E-2</v>
      </c>
      <c r="AA78">
        <f>Source!X35</f>
        <v>824.07</v>
      </c>
      <c r="AB78">
        <f>Source!Y35</f>
        <v>700.46</v>
      </c>
    </row>
    <row r="79" spans="1:28" ht="13.8" x14ac:dyDescent="0.25">
      <c r="C79" s="26" t="str">
        <f>"Объем: "&amp;Source!I35&amp;"=61,73/"&amp;"100"</f>
        <v>Объем: 0,6173=61,73/100</v>
      </c>
      <c r="F79" s="14"/>
      <c r="G79" s="14"/>
      <c r="H79" s="14"/>
    </row>
    <row r="80" spans="1:28" x14ac:dyDescent="0.25">
      <c r="C80" s="26" t="s">
        <v>730</v>
      </c>
      <c r="D80" s="26">
        <f>Source!BA35</f>
        <v>5.99</v>
      </c>
    </row>
    <row r="81" spans="1:28" x14ac:dyDescent="0.25">
      <c r="C81" s="26" t="s">
        <v>731</v>
      </c>
      <c r="D81" s="26">
        <f>Source!BB35</f>
        <v>5.99</v>
      </c>
    </row>
    <row r="82" spans="1:28" x14ac:dyDescent="0.25">
      <c r="C82" s="26" t="s">
        <v>732</v>
      </c>
      <c r="D82" s="26">
        <f>Source!BC35</f>
        <v>5.99</v>
      </c>
    </row>
    <row r="83" spans="1:28" x14ac:dyDescent="0.25">
      <c r="C83" s="26" t="s">
        <v>733</v>
      </c>
      <c r="D83" s="26">
        <f>Source!BS35</f>
        <v>5.99</v>
      </c>
    </row>
    <row r="84" spans="1:28" x14ac:dyDescent="0.25">
      <c r="C84" s="11" t="s">
        <v>734</v>
      </c>
      <c r="D84" s="37"/>
      <c r="E84" s="37"/>
      <c r="F84" s="37">
        <f>Source!BZ35</f>
        <v>80</v>
      </c>
      <c r="G84" s="61">
        <f>(Source!AF35+Source!AE35)*Source!FX35/100</f>
        <v>222.86399999999998</v>
      </c>
      <c r="H84" s="62">
        <f>Source!X35</f>
        <v>824.07</v>
      </c>
    </row>
    <row r="85" spans="1:28" x14ac:dyDescent="0.25">
      <c r="C85" s="11" t="s">
        <v>736</v>
      </c>
      <c r="D85" s="37"/>
      <c r="E85" s="37"/>
      <c r="F85" s="37">
        <f>Source!CA35</f>
        <v>68</v>
      </c>
      <c r="G85" s="61">
        <f>(Source!AF35+Source!AE35)*Source!FY35/100</f>
        <v>189.43439999999998</v>
      </c>
      <c r="H85" s="62">
        <f>Source!Y35</f>
        <v>700.46</v>
      </c>
    </row>
    <row r="86" spans="1:28" x14ac:dyDescent="0.25">
      <c r="C86" s="11" t="s">
        <v>738</v>
      </c>
      <c r="D86" s="37"/>
      <c r="E86" s="37"/>
      <c r="F86" s="37"/>
      <c r="G86" s="61">
        <f>((Source!AF35+Source!AE35)*Source!FX35/100)+((Source!AF35+Source!AE35)*Source!FY35/100)+Source!AB35</f>
        <v>693.17840000000001</v>
      </c>
      <c r="H86" s="62">
        <f>Source!O35+Source!X35+Source!Y35</f>
        <v>2563.12</v>
      </c>
    </row>
    <row r="87" spans="1:28" ht="27.6" x14ac:dyDescent="0.25">
      <c r="A87" s="50">
        <v>5</v>
      </c>
      <c r="B87" s="50" t="str">
        <f>Source!E37</f>
        <v>5</v>
      </c>
      <c r="C87" s="50" t="str">
        <f>Source!G37</f>
        <v>Разборка покрытий полов из керамических плиток</v>
      </c>
      <c r="D87" s="50" t="str">
        <f>Source!F37</f>
        <v>57-2-3</v>
      </c>
      <c r="E87" s="33" t="str">
        <f>Source!H37</f>
        <v>100 м2</v>
      </c>
      <c r="F87" s="14">
        <f>Source!I37</f>
        <v>1.3585</v>
      </c>
      <c r="G87" s="24">
        <f>Source!AB37</f>
        <v>641</v>
      </c>
      <c r="H87" s="25">
        <f>Source!O37</f>
        <v>5216.09</v>
      </c>
      <c r="T87">
        <f>Source!O37+Source!X37+Source!Y37</f>
        <v>12627.95</v>
      </c>
      <c r="U87">
        <f>Source!P37</f>
        <v>0</v>
      </c>
      <c r="V87">
        <f>Source!S37</f>
        <v>4849.82</v>
      </c>
      <c r="W87">
        <f>Source!Q37</f>
        <v>366.27</v>
      </c>
      <c r="X87">
        <f>Source!R37</f>
        <v>158.19</v>
      </c>
      <c r="Y87">
        <f>Source!U37</f>
        <v>94.918395000000004</v>
      </c>
      <c r="Z87">
        <f>Source!V37</f>
        <v>1.95624</v>
      </c>
      <c r="AA87">
        <f>Source!X37</f>
        <v>4006.41</v>
      </c>
      <c r="AB87">
        <f>Source!Y37</f>
        <v>3405.45</v>
      </c>
    </row>
    <row r="88" spans="1:28" ht="13.8" x14ac:dyDescent="0.25">
      <c r="C88" s="26" t="str">
        <f>"Объем: "&amp;Source!I37&amp;"=135,85/"&amp;"100"</f>
        <v>Объем: 1,3585=135,85/100</v>
      </c>
      <c r="F88" s="14"/>
      <c r="G88" s="14"/>
      <c r="H88" s="14"/>
    </row>
    <row r="89" spans="1:28" x14ac:dyDescent="0.25">
      <c r="C89" s="26" t="s">
        <v>730</v>
      </c>
      <c r="D89" s="26">
        <f>Source!BA37</f>
        <v>5.99</v>
      </c>
    </row>
    <row r="90" spans="1:28" x14ac:dyDescent="0.25">
      <c r="C90" s="26" t="s">
        <v>731</v>
      </c>
      <c r="D90" s="26">
        <f>Source!BB37</f>
        <v>5.99</v>
      </c>
    </row>
    <row r="91" spans="1:28" x14ac:dyDescent="0.25">
      <c r="C91" s="26" t="s">
        <v>732</v>
      </c>
      <c r="D91" s="26">
        <f>Source!BC37</f>
        <v>5.99</v>
      </c>
    </row>
    <row r="92" spans="1:28" x14ac:dyDescent="0.25">
      <c r="C92" s="26" t="s">
        <v>733</v>
      </c>
      <c r="D92" s="26">
        <f>Source!BS37</f>
        <v>5.99</v>
      </c>
    </row>
    <row r="93" spans="1:28" x14ac:dyDescent="0.25">
      <c r="C93" s="11" t="s">
        <v>734</v>
      </c>
      <c r="D93" s="37"/>
      <c r="E93" s="37"/>
      <c r="F93" s="37">
        <f>Source!BZ37</f>
        <v>80</v>
      </c>
      <c r="G93" s="61">
        <f>(Source!AF37+Source!AE37)*Source!FX37/100</f>
        <v>492.34400000000011</v>
      </c>
      <c r="H93" s="62">
        <f>Source!X37</f>
        <v>4006.41</v>
      </c>
    </row>
    <row r="94" spans="1:28" x14ac:dyDescent="0.25">
      <c r="C94" s="11" t="s">
        <v>736</v>
      </c>
      <c r="D94" s="37"/>
      <c r="E94" s="37"/>
      <c r="F94" s="37">
        <f>Source!CA37</f>
        <v>68</v>
      </c>
      <c r="G94" s="61">
        <f>(Source!AF37+Source!AE37)*Source!FY37/100</f>
        <v>418.49240000000003</v>
      </c>
      <c r="H94" s="62">
        <f>Source!Y37</f>
        <v>3405.45</v>
      </c>
    </row>
    <row r="95" spans="1:28" x14ac:dyDescent="0.25">
      <c r="C95" s="11" t="s">
        <v>738</v>
      </c>
      <c r="D95" s="37"/>
      <c r="E95" s="37"/>
      <c r="F95" s="37"/>
      <c r="G95" s="61">
        <f>((Source!AF37+Source!AE37)*Source!FX37/100)+((Source!AF37+Source!AE37)*Source!FY37/100)+Source!AB37</f>
        <v>1551.8364000000001</v>
      </c>
      <c r="H95" s="62">
        <f>Source!O37+Source!X37+Source!Y37</f>
        <v>12627.95</v>
      </c>
    </row>
    <row r="96" spans="1:28" ht="27.6" x14ac:dyDescent="0.25">
      <c r="A96" s="50">
        <v>6</v>
      </c>
      <c r="B96" s="50" t="str">
        <f>Source!E39</f>
        <v>6</v>
      </c>
      <c r="C96" s="50" t="str">
        <f>Source!G39</f>
        <v>Разборка кирпичных перегородок на отдельные кирпичи</v>
      </c>
      <c r="D96" s="50" t="str">
        <f>Source!F39</f>
        <v>55-5-1</v>
      </c>
      <c r="E96" s="33" t="str">
        <f>Source!H39</f>
        <v>100 м2</v>
      </c>
      <c r="F96" s="14">
        <f>Source!I39</f>
        <v>7.3400000000000007E-2</v>
      </c>
      <c r="G96" s="24">
        <f>Source!AB39</f>
        <v>1443.4</v>
      </c>
      <c r="H96" s="25">
        <f>Source!O39</f>
        <v>634.61</v>
      </c>
      <c r="T96">
        <f>Source!O39+Source!X39+Source!Y39</f>
        <v>1450.1200000000001</v>
      </c>
      <c r="U96">
        <f>Source!P39</f>
        <v>0</v>
      </c>
      <c r="V96">
        <f>Source!S39</f>
        <v>529.54999999999995</v>
      </c>
      <c r="W96">
        <f>Source!Q39</f>
        <v>105.06</v>
      </c>
      <c r="X96">
        <f>Source!R39</f>
        <v>0</v>
      </c>
      <c r="Y96">
        <f>Source!U39</f>
        <v>10.36408</v>
      </c>
      <c r="Z96">
        <f>Source!V39</f>
        <v>0</v>
      </c>
      <c r="AA96">
        <f>Source!X39</f>
        <v>471.3</v>
      </c>
      <c r="AB96">
        <f>Source!Y39</f>
        <v>344.21</v>
      </c>
    </row>
    <row r="97" spans="1:28" ht="13.8" x14ac:dyDescent="0.25">
      <c r="C97" s="26" t="str">
        <f>"Объем: "&amp;Source!I39&amp;"=7,34/"&amp;"100"</f>
        <v>Объем: 0,0734=7,34/100</v>
      </c>
      <c r="F97" s="14"/>
      <c r="G97" s="14"/>
      <c r="H97" s="14"/>
    </row>
    <row r="98" spans="1:28" x14ac:dyDescent="0.25">
      <c r="C98" s="26" t="s">
        <v>730</v>
      </c>
      <c r="D98" s="26">
        <f>Source!BA39</f>
        <v>5.99</v>
      </c>
    </row>
    <row r="99" spans="1:28" x14ac:dyDescent="0.25">
      <c r="C99" s="26" t="s">
        <v>731</v>
      </c>
      <c r="D99" s="26">
        <f>Source!BB39</f>
        <v>5.99</v>
      </c>
    </row>
    <row r="100" spans="1:28" x14ac:dyDescent="0.25">
      <c r="C100" s="26" t="s">
        <v>732</v>
      </c>
      <c r="D100" s="26">
        <f>Source!BC39</f>
        <v>5.99</v>
      </c>
    </row>
    <row r="101" spans="1:28" x14ac:dyDescent="0.25">
      <c r="C101" s="26" t="s">
        <v>733</v>
      </c>
      <c r="D101" s="26">
        <f>Source!BS39</f>
        <v>5.99</v>
      </c>
    </row>
    <row r="102" spans="1:28" x14ac:dyDescent="0.25">
      <c r="C102" s="11" t="s">
        <v>734</v>
      </c>
      <c r="D102" s="37"/>
      <c r="E102" s="37"/>
      <c r="F102" s="37">
        <f>Source!BZ39</f>
        <v>89</v>
      </c>
      <c r="G102" s="61">
        <f>(Source!AF39+Source!AE39)*Source!FX39/100</f>
        <v>1071.9516000000001</v>
      </c>
      <c r="H102" s="62">
        <f>Source!X39</f>
        <v>471.3</v>
      </c>
    </row>
    <row r="103" spans="1:28" x14ac:dyDescent="0.25">
      <c r="C103" s="11" t="s">
        <v>736</v>
      </c>
      <c r="D103" s="37"/>
      <c r="E103" s="37"/>
      <c r="F103" s="37">
        <f>Source!CA39</f>
        <v>65</v>
      </c>
      <c r="G103" s="61">
        <f>(Source!AF39+Source!AE39)*Source!FY39/100</f>
        <v>782.88600000000008</v>
      </c>
      <c r="H103" s="62">
        <f>Source!Y39</f>
        <v>344.21</v>
      </c>
    </row>
    <row r="104" spans="1:28" x14ac:dyDescent="0.25">
      <c r="C104" s="11" t="s">
        <v>738</v>
      </c>
      <c r="D104" s="37"/>
      <c r="E104" s="37"/>
      <c r="F104" s="37"/>
      <c r="G104" s="61">
        <f>((Source!AF39+Source!AE39)*Source!FX39/100)+((Source!AF39+Source!AE39)*Source!FY39/100)+Source!AB39</f>
        <v>3298.2376000000004</v>
      </c>
      <c r="H104" s="62">
        <f>Source!O39+Source!X39+Source!Y39</f>
        <v>1450.1200000000001</v>
      </c>
    </row>
    <row r="105" spans="1:28" ht="55.2" x14ac:dyDescent="0.25">
      <c r="A105" s="50">
        <v>7</v>
      </c>
      <c r="B105" s="50" t="str">
        <f>Source!E41</f>
        <v>7</v>
      </c>
      <c r="C105" s="50" t="str">
        <f>Source!G41</f>
        <v>Демонтаж: Облицовка  стен по готовому каркасу щитами-картинами из древесностружечных плит облицованных слоистым пластиком</v>
      </c>
      <c r="D105" s="50" t="str">
        <f>Source!F41</f>
        <v>15-01-049-03</v>
      </c>
      <c r="E105" s="33" t="str">
        <f>Source!H41</f>
        <v>100 м2</v>
      </c>
      <c r="F105" s="14">
        <f>Source!I41</f>
        <v>1.9462999999999999</v>
      </c>
      <c r="G105" s="24">
        <f>Source!AB41</f>
        <v>2422.7840000000001</v>
      </c>
      <c r="H105" s="25">
        <f>Source!O41</f>
        <v>28245.63</v>
      </c>
      <c r="T105">
        <f>Source!O41+Source!X41+Source!Y41</f>
        <v>67302.06</v>
      </c>
      <c r="U105">
        <f>Source!P41</f>
        <v>0</v>
      </c>
      <c r="V105">
        <f>Source!S41</f>
        <v>27318.560000000001</v>
      </c>
      <c r="W105">
        <f>Source!Q41</f>
        <v>927.07</v>
      </c>
      <c r="X105">
        <f>Source!R41</f>
        <v>185.97</v>
      </c>
      <c r="Y105">
        <f>Source!U41</f>
        <v>479.56831999999997</v>
      </c>
      <c r="Z105">
        <f>Source!V41</f>
        <v>2.6002567999999999</v>
      </c>
      <c r="AA105">
        <f>Source!X41</f>
        <v>26129.3</v>
      </c>
      <c r="AB105">
        <f>Source!Y41</f>
        <v>12927.13</v>
      </c>
    </row>
    <row r="106" spans="1:28" ht="13.8" x14ac:dyDescent="0.25">
      <c r="C106" s="26" t="str">
        <f>"Объем: "&amp;Source!I41&amp;"=194,63/"&amp;"100"</f>
        <v>Объем: 1,9463=194,63/100</v>
      </c>
      <c r="F106" s="14"/>
      <c r="G106" s="14"/>
      <c r="H106" s="14"/>
    </row>
    <row r="107" spans="1:28" x14ac:dyDescent="0.25">
      <c r="C107" s="26" t="s">
        <v>730</v>
      </c>
      <c r="D107" s="26">
        <f>Source!BA41</f>
        <v>5.99</v>
      </c>
    </row>
    <row r="108" spans="1:28" x14ac:dyDescent="0.25">
      <c r="C108" s="26" t="s">
        <v>731</v>
      </c>
      <c r="D108" s="26">
        <f>Source!BB41</f>
        <v>5.99</v>
      </c>
    </row>
    <row r="109" spans="1:28" x14ac:dyDescent="0.25">
      <c r="C109" s="26" t="s">
        <v>732</v>
      </c>
      <c r="D109" s="26">
        <f>Source!BC41</f>
        <v>5.99</v>
      </c>
    </row>
    <row r="110" spans="1:28" x14ac:dyDescent="0.25">
      <c r="C110" s="26" t="s">
        <v>733</v>
      </c>
      <c r="D110" s="26">
        <f>Source!BS41</f>
        <v>5.99</v>
      </c>
    </row>
    <row r="111" spans="1:28" x14ac:dyDescent="0.25">
      <c r="C111" s="26" t="s">
        <v>739</v>
      </c>
      <c r="D111" s="88" t="s">
        <v>35</v>
      </c>
      <c r="E111" s="88"/>
      <c r="F111" s="88"/>
      <c r="G111" s="88"/>
      <c r="H111" s="88"/>
    </row>
    <row r="112" spans="1:28" x14ac:dyDescent="0.25">
      <c r="C112" s="26" t="s">
        <v>740</v>
      </c>
      <c r="D112" s="88" t="s">
        <v>62</v>
      </c>
      <c r="E112" s="88"/>
      <c r="F112" s="88"/>
      <c r="G112" s="88"/>
      <c r="H112" s="88"/>
    </row>
    <row r="113" spans="1:28" x14ac:dyDescent="0.25">
      <c r="C113" s="26" t="s">
        <v>741</v>
      </c>
      <c r="D113" s="88" t="s">
        <v>62</v>
      </c>
      <c r="E113" s="88"/>
      <c r="F113" s="88"/>
      <c r="G113" s="88"/>
      <c r="H113" s="88"/>
    </row>
    <row r="114" spans="1:28" x14ac:dyDescent="0.25">
      <c r="C114" s="26" t="s">
        <v>742</v>
      </c>
      <c r="D114" s="88" t="s">
        <v>62</v>
      </c>
      <c r="E114" s="88"/>
      <c r="F114" s="88"/>
      <c r="G114" s="88"/>
      <c r="H114" s="88"/>
    </row>
    <row r="115" spans="1:28" x14ac:dyDescent="0.25">
      <c r="C115" s="26" t="s">
        <v>743</v>
      </c>
      <c r="D115" s="88" t="s">
        <v>62</v>
      </c>
      <c r="E115" s="88"/>
      <c r="F115" s="88"/>
      <c r="G115" s="88"/>
      <c r="H115" s="88"/>
    </row>
    <row r="116" spans="1:28" x14ac:dyDescent="0.25">
      <c r="C116" s="26" t="s">
        <v>744</v>
      </c>
      <c r="D116" s="88" t="s">
        <v>62</v>
      </c>
      <c r="E116" s="88"/>
      <c r="F116" s="88"/>
      <c r="G116" s="88"/>
      <c r="H116" s="88"/>
    </row>
    <row r="117" spans="1:28" x14ac:dyDescent="0.25">
      <c r="C117" s="11" t="s">
        <v>734</v>
      </c>
      <c r="D117" s="37"/>
      <c r="E117" s="37"/>
      <c r="F117" s="37">
        <f>Source!BZ41</f>
        <v>105</v>
      </c>
      <c r="G117" s="61">
        <f>(Source!AF41+Source!AE41)*Source!FX41/100</f>
        <v>2229.4591200000004</v>
      </c>
      <c r="H117" s="62">
        <f>Source!X41</f>
        <v>26129.3</v>
      </c>
    </row>
    <row r="118" spans="1:28" x14ac:dyDescent="0.25">
      <c r="C118" s="11" t="s">
        <v>735</v>
      </c>
      <c r="D118" s="37"/>
      <c r="E118" s="37"/>
      <c r="F118" s="37"/>
      <c r="G118" s="37" t="str">
        <f>CONCATENATE(Source!DL41,Source!FT41, "=", Source!FX41, "%")</f>
        <v>*0,9=94,5%</v>
      </c>
      <c r="H118" s="37" t="str">
        <f>CONCATENATE(Source!AT41)</f>
        <v>95</v>
      </c>
    </row>
    <row r="119" spans="1:28" x14ac:dyDescent="0.25">
      <c r="C119" s="11" t="s">
        <v>736</v>
      </c>
      <c r="D119" s="37"/>
      <c r="E119" s="37"/>
      <c r="F119" s="37">
        <f>Source!CA41</f>
        <v>55</v>
      </c>
      <c r="G119" s="61">
        <f>(Source!AF41+Source!AE41)*Source!FY41/100</f>
        <v>1102.9334800000001</v>
      </c>
      <c r="H119" s="62">
        <f>Source!Y41</f>
        <v>12927.13</v>
      </c>
    </row>
    <row r="120" spans="1:28" x14ac:dyDescent="0.25">
      <c r="C120" s="11" t="s">
        <v>737</v>
      </c>
      <c r="D120" s="37"/>
      <c r="E120" s="37"/>
      <c r="F120" s="37"/>
      <c r="G120" s="37" t="str">
        <f>CONCATENATE(Source!DM41,Source!FU41, "=", Source!FY41, "%")</f>
        <v>*0,85=46,75%</v>
      </c>
      <c r="H120" s="37" t="str">
        <f>CONCATENATE(Source!AU41)</f>
        <v>47</v>
      </c>
    </row>
    <row r="121" spans="1:28" x14ac:dyDescent="0.25">
      <c r="C121" s="11" t="s">
        <v>738</v>
      </c>
      <c r="D121" s="37"/>
      <c r="E121" s="37"/>
      <c r="F121" s="37"/>
      <c r="G121" s="61">
        <f>((Source!AF41+Source!AE41)*Source!FX41/100)+((Source!AF41+Source!AE41)*Source!FY41/100)+Source!AB41</f>
        <v>5755.1766000000007</v>
      </c>
      <c r="H121" s="62">
        <f>Source!O41+Source!X41+Source!Y41</f>
        <v>67302.06</v>
      </c>
    </row>
    <row r="122" spans="1:28" ht="41.4" x14ac:dyDescent="0.25">
      <c r="A122" s="50">
        <v>8</v>
      </c>
      <c r="B122" s="50" t="str">
        <f>Source!E43</f>
        <v>8</v>
      </c>
      <c r="C122" s="50" t="str">
        <f>Source!G43</f>
        <v>Установка блоков из ПВХ в наружных и внутренних дверных проемах в каменных стенах площадью проема до 3 м2</v>
      </c>
      <c r="D122" s="50" t="str">
        <f>Source!F43</f>
        <v>10-01-047-01</v>
      </c>
      <c r="E122" s="33" t="str">
        <f>Source!H43</f>
        <v>100 м2</v>
      </c>
      <c r="F122" s="14">
        <f>Source!I43</f>
        <v>2.5999999999999999E-2</v>
      </c>
      <c r="G122" s="24">
        <f>Source!AB43</f>
        <v>16299.839</v>
      </c>
      <c r="H122" s="25">
        <f>Source!O43</f>
        <v>2538.54</v>
      </c>
      <c r="T122">
        <f>Source!O43+Source!X43+Source!Y43</f>
        <v>3066.18</v>
      </c>
      <c r="U122">
        <f>Source!P43</f>
        <v>2167.5300000000002</v>
      </c>
      <c r="V122">
        <f>Source!S43</f>
        <v>318.95</v>
      </c>
      <c r="W122">
        <f>Source!Q43</f>
        <v>52.06</v>
      </c>
      <c r="X122">
        <f>Source!R43</f>
        <v>10.82</v>
      </c>
      <c r="Y122">
        <f>Source!U43</f>
        <v>6.0098999999999991</v>
      </c>
      <c r="Z122">
        <f>Source!V43</f>
        <v>0.15015000000000001</v>
      </c>
      <c r="AA122">
        <f>Source!X43</f>
        <v>349.56</v>
      </c>
      <c r="AB122">
        <f>Source!Y43</f>
        <v>178.08</v>
      </c>
    </row>
    <row r="123" spans="1:28" ht="13.8" x14ac:dyDescent="0.25">
      <c r="C123" s="26" t="str">
        <f>"Объем: "&amp;Source!I43&amp;"=2,6/"&amp;"100"</f>
        <v>Объем: 0,026=2,6/100</v>
      </c>
      <c r="F123" s="14"/>
      <c r="G123" s="14"/>
      <c r="H123" s="14"/>
    </row>
    <row r="124" spans="1:28" x14ac:dyDescent="0.25">
      <c r="C124" s="26" t="s">
        <v>730</v>
      </c>
      <c r="D124" s="26">
        <f>Source!BA43</f>
        <v>5.99</v>
      </c>
    </row>
    <row r="125" spans="1:28" x14ac:dyDescent="0.25">
      <c r="C125" s="26" t="s">
        <v>731</v>
      </c>
      <c r="D125" s="26">
        <f>Source!BB43</f>
        <v>5.99</v>
      </c>
    </row>
    <row r="126" spans="1:28" x14ac:dyDescent="0.25">
      <c r="C126" s="26" t="s">
        <v>732</v>
      </c>
      <c r="D126" s="26">
        <f>Source!BC43</f>
        <v>5.99</v>
      </c>
    </row>
    <row r="127" spans="1:28" x14ac:dyDescent="0.25">
      <c r="C127" s="26" t="s">
        <v>733</v>
      </c>
      <c r="D127" s="26">
        <f>Source!BS43</f>
        <v>5.99</v>
      </c>
    </row>
    <row r="128" spans="1:28" x14ac:dyDescent="0.25">
      <c r="C128" s="26" t="s">
        <v>740</v>
      </c>
      <c r="D128" s="88" t="s">
        <v>70</v>
      </c>
      <c r="E128" s="88"/>
      <c r="F128" s="88"/>
      <c r="G128" s="88"/>
      <c r="H128" s="88"/>
    </row>
    <row r="129" spans="1:28" x14ac:dyDescent="0.25">
      <c r="C129" s="26" t="s">
        <v>741</v>
      </c>
      <c r="D129" s="88" t="s">
        <v>70</v>
      </c>
      <c r="E129" s="88"/>
      <c r="F129" s="88"/>
      <c r="G129" s="88"/>
      <c r="H129" s="88"/>
    </row>
    <row r="130" spans="1:28" x14ac:dyDescent="0.25">
      <c r="C130" s="26" t="s">
        <v>742</v>
      </c>
      <c r="D130" s="88" t="s">
        <v>71</v>
      </c>
      <c r="E130" s="88"/>
      <c r="F130" s="88"/>
      <c r="G130" s="88"/>
      <c r="H130" s="88"/>
    </row>
    <row r="131" spans="1:28" x14ac:dyDescent="0.25">
      <c r="C131" s="26" t="s">
        <v>743</v>
      </c>
      <c r="D131" s="88" t="s">
        <v>71</v>
      </c>
      <c r="E131" s="88"/>
      <c r="F131" s="88"/>
      <c r="G131" s="88"/>
      <c r="H131" s="88"/>
    </row>
    <row r="132" spans="1:28" x14ac:dyDescent="0.25">
      <c r="C132" s="26" t="s">
        <v>744</v>
      </c>
      <c r="D132" s="88" t="s">
        <v>70</v>
      </c>
      <c r="E132" s="88"/>
      <c r="F132" s="88"/>
      <c r="G132" s="88"/>
      <c r="H132" s="88"/>
    </row>
    <row r="133" spans="1:28" x14ac:dyDescent="0.25">
      <c r="C133" s="11" t="s">
        <v>734</v>
      </c>
      <c r="D133" s="37"/>
      <c r="E133" s="37"/>
      <c r="F133" s="37">
        <f>Source!BZ43</f>
        <v>118</v>
      </c>
      <c r="G133" s="61">
        <f>(Source!AF43+Source!AE43)*Source!FX43/100</f>
        <v>2248.7600430000002</v>
      </c>
      <c r="H133" s="62">
        <f>Source!X43</f>
        <v>349.56</v>
      </c>
    </row>
    <row r="134" spans="1:28" x14ac:dyDescent="0.25">
      <c r="C134" s="11" t="s">
        <v>735</v>
      </c>
      <c r="D134" s="37"/>
      <c r="E134" s="37"/>
      <c r="F134" s="37"/>
      <c r="G134" s="37" t="str">
        <f>CONCATENATE(Source!DL43,Source!FT43, "=", Source!FX43, "%")</f>
        <v>*0,9=106,2%</v>
      </c>
      <c r="H134" s="37" t="str">
        <f>CONCATENATE(Source!AT43)</f>
        <v>106</v>
      </c>
    </row>
    <row r="135" spans="1:28" x14ac:dyDescent="0.25">
      <c r="C135" s="11" t="s">
        <v>736</v>
      </c>
      <c r="D135" s="37"/>
      <c r="E135" s="37"/>
      <c r="F135" s="37">
        <f>Source!CA43</f>
        <v>63</v>
      </c>
      <c r="G135" s="61">
        <f>(Source!AF43+Source!AE43)*Source!FY43/100</f>
        <v>1133.9086657500002</v>
      </c>
      <c r="H135" s="62">
        <f>Source!Y43</f>
        <v>178.08</v>
      </c>
    </row>
    <row r="136" spans="1:28" x14ac:dyDescent="0.25">
      <c r="C136" s="11" t="s">
        <v>737</v>
      </c>
      <c r="D136" s="37"/>
      <c r="E136" s="37"/>
      <c r="F136" s="37"/>
      <c r="G136" s="37" t="str">
        <f>CONCATENATE(Source!DM43,Source!FU43, "=", Source!FY43, "%")</f>
        <v>*0,85=53,55%</v>
      </c>
      <c r="H136" s="37" t="str">
        <f>CONCATENATE(Source!AU43)</f>
        <v>54</v>
      </c>
    </row>
    <row r="137" spans="1:28" x14ac:dyDescent="0.25">
      <c r="C137" s="11" t="s">
        <v>738</v>
      </c>
      <c r="D137" s="37"/>
      <c r="E137" s="37"/>
      <c r="F137" s="37"/>
      <c r="G137" s="61">
        <f>((Source!AF43+Source!AE43)*Source!FX43/100)+((Source!AF43+Source!AE43)*Source!FY43/100)+Source!AB43</f>
        <v>19682.507708749999</v>
      </c>
      <c r="H137" s="62">
        <f>Source!O43+Source!X43+Source!Y43</f>
        <v>3066.18</v>
      </c>
    </row>
    <row r="138" spans="1:28" ht="55.2" x14ac:dyDescent="0.25">
      <c r="A138" s="50">
        <v>9</v>
      </c>
      <c r="B138" s="50" t="str">
        <f>Source!E45</f>
        <v>8,1</v>
      </c>
      <c r="C138" s="50" t="str">
        <f>Source!G45</f>
        <v>Блоки дверные входные пластиковые с простой коробкой, двупольная с офисной фурнитурой, без стеклопакета по типу сэндвич, площадь от 2,5-3 м2</v>
      </c>
      <c r="D138" s="50" t="str">
        <f>Source!F45</f>
        <v>11.3.01.01-0015</v>
      </c>
      <c r="E138" s="33" t="str">
        <f>Source!H45</f>
        <v>м2</v>
      </c>
      <c r="F138" s="14">
        <f>Source!I45</f>
        <v>2.6</v>
      </c>
      <c r="G138" s="24">
        <f>Source!AB45</f>
        <v>1486.03</v>
      </c>
      <c r="H138" s="25">
        <f>Source!O45</f>
        <v>23143.43</v>
      </c>
      <c r="T138">
        <f>Source!O45+Source!X45+Source!Y45</f>
        <v>23143.43</v>
      </c>
      <c r="U138">
        <f>Source!P45</f>
        <v>23143.43</v>
      </c>
      <c r="V138">
        <f>Source!S45</f>
        <v>0</v>
      </c>
      <c r="W138">
        <f>Source!Q45</f>
        <v>0</v>
      </c>
      <c r="X138">
        <f>Source!R45</f>
        <v>0</v>
      </c>
      <c r="Y138">
        <f>Source!U45</f>
        <v>0</v>
      </c>
      <c r="Z138">
        <f>Source!V45</f>
        <v>0</v>
      </c>
      <c r="AA138">
        <f>Source!X45</f>
        <v>0</v>
      </c>
      <c r="AB138">
        <f>Source!Y45</f>
        <v>0</v>
      </c>
    </row>
    <row r="139" spans="1:28" ht="13.8" x14ac:dyDescent="0.25">
      <c r="C139" s="26" t="s">
        <v>732</v>
      </c>
      <c r="D139" s="26">
        <f>Source!BC45</f>
        <v>5.99</v>
      </c>
      <c r="F139" s="14"/>
      <c r="G139" s="14"/>
      <c r="H139" s="14"/>
    </row>
    <row r="140" spans="1:28" ht="41.4" x14ac:dyDescent="0.25">
      <c r="A140" s="50">
        <v>10</v>
      </c>
      <c r="B140" s="50" t="str">
        <f>Source!E47</f>
        <v>9</v>
      </c>
      <c r="C140" s="50" t="str">
        <f>Source!G47</f>
        <v>Установка блоков в наружных и внутренних дверных проемах в каменных стенах, площадь проема до 3 м2</v>
      </c>
      <c r="D140" s="50" t="str">
        <f>Source!F47</f>
        <v>10-01-039-01</v>
      </c>
      <c r="E140" s="33" t="str">
        <f>Source!H47</f>
        <v>100 м2</v>
      </c>
      <c r="F140" s="14">
        <f>Source!I47</f>
        <v>7.22E-2</v>
      </c>
      <c r="G140" s="24">
        <f>Source!AB47</f>
        <v>3858.9684999999999</v>
      </c>
      <c r="H140" s="25">
        <f>Source!O47</f>
        <v>1668.92</v>
      </c>
      <c r="T140">
        <f>Source!O47+Source!X47+Source!Y47</f>
        <v>2456.0699999999997</v>
      </c>
      <c r="U140">
        <f>Source!P47</f>
        <v>736.86</v>
      </c>
      <c r="V140">
        <f>Source!S47</f>
        <v>408.77</v>
      </c>
      <c r="W140">
        <f>Source!Q47</f>
        <v>523.29</v>
      </c>
      <c r="X140">
        <f>Source!R47</f>
        <v>83.2</v>
      </c>
      <c r="Y140">
        <f>Source!U47</f>
        <v>7.433675899999999</v>
      </c>
      <c r="Z140">
        <f>Source!V47</f>
        <v>1.0541199999999999</v>
      </c>
      <c r="AA140">
        <f>Source!X47</f>
        <v>521.49</v>
      </c>
      <c r="AB140">
        <f>Source!Y47</f>
        <v>265.66000000000003</v>
      </c>
    </row>
    <row r="141" spans="1:28" ht="13.8" x14ac:dyDescent="0.25">
      <c r="C141" s="26" t="str">
        <f>"Объем: "&amp;Source!I47&amp;"=7,22/"&amp;"100"</f>
        <v>Объем: 0,0722=7,22/100</v>
      </c>
      <c r="F141" s="14"/>
      <c r="G141" s="14"/>
      <c r="H141" s="14"/>
    </row>
    <row r="142" spans="1:28" x14ac:dyDescent="0.25">
      <c r="C142" s="26" t="s">
        <v>730</v>
      </c>
      <c r="D142" s="26">
        <f>Source!BA47</f>
        <v>5.99</v>
      </c>
    </row>
    <row r="143" spans="1:28" x14ac:dyDescent="0.25">
      <c r="C143" s="26" t="s">
        <v>731</v>
      </c>
      <c r="D143" s="26">
        <f>Source!BB47</f>
        <v>5.99</v>
      </c>
    </row>
    <row r="144" spans="1:28" x14ac:dyDescent="0.25">
      <c r="C144" s="26" t="s">
        <v>732</v>
      </c>
      <c r="D144" s="26">
        <f>Source!BC47</f>
        <v>5.99</v>
      </c>
    </row>
    <row r="145" spans="1:28" x14ac:dyDescent="0.25">
      <c r="C145" s="26" t="s">
        <v>733</v>
      </c>
      <c r="D145" s="26">
        <f>Source!BS47</f>
        <v>5.99</v>
      </c>
    </row>
    <row r="146" spans="1:28" x14ac:dyDescent="0.25">
      <c r="C146" s="26" t="s">
        <v>740</v>
      </c>
      <c r="D146" s="88" t="s">
        <v>70</v>
      </c>
      <c r="E146" s="88"/>
      <c r="F146" s="88"/>
      <c r="G146" s="88"/>
      <c r="H146" s="88"/>
    </row>
    <row r="147" spans="1:28" x14ac:dyDescent="0.25">
      <c r="C147" s="26" t="s">
        <v>741</v>
      </c>
      <c r="D147" s="88" t="s">
        <v>70</v>
      </c>
      <c r="E147" s="88"/>
      <c r="F147" s="88"/>
      <c r="G147" s="88"/>
      <c r="H147" s="88"/>
    </row>
    <row r="148" spans="1:28" x14ac:dyDescent="0.25">
      <c r="C148" s="26" t="s">
        <v>742</v>
      </c>
      <c r="D148" s="88" t="s">
        <v>71</v>
      </c>
      <c r="E148" s="88"/>
      <c r="F148" s="88"/>
      <c r="G148" s="88"/>
      <c r="H148" s="88"/>
    </row>
    <row r="149" spans="1:28" x14ac:dyDescent="0.25">
      <c r="C149" s="26" t="s">
        <v>743</v>
      </c>
      <c r="D149" s="88" t="s">
        <v>71</v>
      </c>
      <c r="E149" s="88"/>
      <c r="F149" s="88"/>
      <c r="G149" s="88"/>
      <c r="H149" s="88"/>
    </row>
    <row r="150" spans="1:28" x14ac:dyDescent="0.25">
      <c r="C150" s="26" t="s">
        <v>744</v>
      </c>
      <c r="D150" s="88" t="s">
        <v>70</v>
      </c>
      <c r="E150" s="88"/>
      <c r="F150" s="88"/>
      <c r="G150" s="88"/>
      <c r="H150" s="88"/>
    </row>
    <row r="151" spans="1:28" x14ac:dyDescent="0.25">
      <c r="C151" s="11" t="s">
        <v>734</v>
      </c>
      <c r="D151" s="37"/>
      <c r="E151" s="37"/>
      <c r="F151" s="37">
        <f>Source!BZ47</f>
        <v>118</v>
      </c>
      <c r="G151" s="61">
        <f>(Source!AF47+Source!AE47)*Source!FX47/100</f>
        <v>1208.0765069999998</v>
      </c>
      <c r="H151" s="62">
        <f>Source!X47</f>
        <v>521.49</v>
      </c>
    </row>
    <row r="152" spans="1:28" x14ac:dyDescent="0.25">
      <c r="C152" s="11" t="s">
        <v>735</v>
      </c>
      <c r="D152" s="37"/>
      <c r="E152" s="37"/>
      <c r="F152" s="37"/>
      <c r="G152" s="37" t="str">
        <f>CONCATENATE(Source!DL47,Source!FT47, "=", Source!FX47, "%")</f>
        <v>*0,9=106,2%</v>
      </c>
      <c r="H152" s="37" t="str">
        <f>CONCATENATE(Source!AT47)</f>
        <v>106</v>
      </c>
    </row>
    <row r="153" spans="1:28" x14ac:dyDescent="0.25">
      <c r="C153" s="11" t="s">
        <v>736</v>
      </c>
      <c r="D153" s="37"/>
      <c r="E153" s="37"/>
      <c r="F153" s="37">
        <f>Source!CA47</f>
        <v>63</v>
      </c>
      <c r="G153" s="61">
        <f>(Source!AF47+Source!AE47)*Source!FY47/100</f>
        <v>609.15722174999985</v>
      </c>
      <c r="H153" s="62">
        <f>Source!Y47</f>
        <v>265.66000000000003</v>
      </c>
    </row>
    <row r="154" spans="1:28" x14ac:dyDescent="0.25">
      <c r="C154" s="11" t="s">
        <v>737</v>
      </c>
      <c r="D154" s="37"/>
      <c r="E154" s="37"/>
      <c r="F154" s="37"/>
      <c r="G154" s="37" t="str">
        <f>CONCATENATE(Source!DM47,Source!FU47, "=", Source!FY47, "%")</f>
        <v>*0,85=53,55%</v>
      </c>
      <c r="H154" s="37" t="str">
        <f>CONCATENATE(Source!AU47)</f>
        <v>54</v>
      </c>
    </row>
    <row r="155" spans="1:28" x14ac:dyDescent="0.25">
      <c r="C155" s="11" t="s">
        <v>738</v>
      </c>
      <c r="D155" s="37"/>
      <c r="E155" s="37"/>
      <c r="F155" s="37"/>
      <c r="G155" s="61">
        <f>((Source!AF47+Source!AE47)*Source!FX47/100)+((Source!AF47+Source!AE47)*Source!FY47/100)+Source!AB47</f>
        <v>5676.2022287499994</v>
      </c>
      <c r="H155" s="62">
        <f>Source!O47+Source!X47+Source!Y47</f>
        <v>2456.0699999999997</v>
      </c>
    </row>
    <row r="156" spans="1:28" ht="27.6" x14ac:dyDescent="0.25">
      <c r="A156" s="50">
        <v>11</v>
      </c>
      <c r="B156" s="50" t="str">
        <f>Source!E49</f>
        <v>9,1</v>
      </c>
      <c r="C156" s="50" t="str">
        <f>Source!G49</f>
        <v>Скобяные изделия для блоков входных дверей в помещение однопольных</v>
      </c>
      <c r="D156" s="50" t="str">
        <f>Source!F49</f>
        <v>01.7.04.07-0003</v>
      </c>
      <c r="E156" s="33" t="str">
        <f>Source!H49</f>
        <v>компл.</v>
      </c>
      <c r="F156" s="14">
        <f>Source!I49</f>
        <v>4</v>
      </c>
      <c r="G156" s="24">
        <f>Source!AB49</f>
        <v>94.68</v>
      </c>
      <c r="H156" s="25">
        <f>Source!O49</f>
        <v>2268.5300000000002</v>
      </c>
      <c r="T156">
        <f>Source!O49+Source!X49+Source!Y49</f>
        <v>2268.5300000000002</v>
      </c>
      <c r="U156">
        <f>Source!P49</f>
        <v>2268.5300000000002</v>
      </c>
      <c r="V156">
        <f>Source!S49</f>
        <v>0</v>
      </c>
      <c r="W156">
        <f>Source!Q49</f>
        <v>0</v>
      </c>
      <c r="X156">
        <f>Source!R49</f>
        <v>0</v>
      </c>
      <c r="Y156">
        <f>Source!U49</f>
        <v>0</v>
      </c>
      <c r="Z156">
        <f>Source!V49</f>
        <v>0</v>
      </c>
      <c r="AA156">
        <f>Source!X49</f>
        <v>0</v>
      </c>
      <c r="AB156">
        <f>Source!Y49</f>
        <v>0</v>
      </c>
    </row>
    <row r="157" spans="1:28" ht="13.8" x14ac:dyDescent="0.25">
      <c r="C157" s="26" t="s">
        <v>732</v>
      </c>
      <c r="D157" s="26">
        <f>Source!BC49</f>
        <v>5.99</v>
      </c>
      <c r="F157" s="14"/>
      <c r="G157" s="14"/>
      <c r="H157" s="14"/>
    </row>
    <row r="158" spans="1:28" ht="27.6" x14ac:dyDescent="0.25">
      <c r="A158" s="50">
        <v>12</v>
      </c>
      <c r="B158" s="50" t="str">
        <f>Source!E51</f>
        <v>9,2</v>
      </c>
      <c r="C158" s="50" t="str">
        <f>Source!G51</f>
        <v>Блоки дверные однопольные с полотном глухим ДГ- 08, размер 2000х870 мм</v>
      </c>
      <c r="D158" s="50" t="str">
        <f>Source!F51</f>
        <v>11.2.02.01-0072</v>
      </c>
      <c r="E158" s="33" t="str">
        <f>Source!H51</f>
        <v>м2</v>
      </c>
      <c r="F158" s="14">
        <f>Source!I51</f>
        <v>5.22</v>
      </c>
      <c r="G158" s="24">
        <f>Source!AB51</f>
        <v>214.7</v>
      </c>
      <c r="H158" s="25">
        <f>Source!O51</f>
        <v>6713.2</v>
      </c>
      <c r="T158">
        <f>Source!O51+Source!X51+Source!Y51</f>
        <v>6713.2</v>
      </c>
      <c r="U158">
        <f>Source!P51</f>
        <v>6713.2</v>
      </c>
      <c r="V158">
        <f>Source!S51</f>
        <v>0</v>
      </c>
      <c r="W158">
        <f>Source!Q51</f>
        <v>0</v>
      </c>
      <c r="X158">
        <f>Source!R51</f>
        <v>0</v>
      </c>
      <c r="Y158">
        <f>Source!U51</f>
        <v>0</v>
      </c>
      <c r="Z158">
        <f>Source!V51</f>
        <v>0</v>
      </c>
      <c r="AA158">
        <f>Source!X51</f>
        <v>0</v>
      </c>
      <c r="AB158">
        <f>Source!Y51</f>
        <v>0</v>
      </c>
    </row>
    <row r="159" spans="1:28" ht="13.8" x14ac:dyDescent="0.25">
      <c r="C159" s="26" t="s">
        <v>732</v>
      </c>
      <c r="D159" s="26">
        <f>Source!BC51</f>
        <v>5.99</v>
      </c>
      <c r="F159" s="14"/>
      <c r="G159" s="14"/>
      <c r="H159" s="14"/>
    </row>
    <row r="160" spans="1:28" ht="27.6" x14ac:dyDescent="0.25">
      <c r="A160" s="50">
        <v>13</v>
      </c>
      <c r="B160" s="50" t="str">
        <f>Source!E53</f>
        <v>9,3</v>
      </c>
      <c r="C160" s="50" t="str">
        <f>Source!G53</f>
        <v>Блоки дверные однопольные с полотном глухим ДГ -10, размер 2000х1000 мм</v>
      </c>
      <c r="D160" s="50" t="str">
        <f>Source!F53</f>
        <v>11.2.02.01-0073</v>
      </c>
      <c r="E160" s="33" t="str">
        <f>Source!H53</f>
        <v>м2</v>
      </c>
      <c r="F160" s="14">
        <f>Source!I53</f>
        <v>2</v>
      </c>
      <c r="G160" s="24">
        <f>Source!AB53</f>
        <v>209.05</v>
      </c>
      <c r="H160" s="25">
        <f>Source!O53</f>
        <v>2504.42</v>
      </c>
      <c r="T160">
        <f>Source!O53+Source!X53+Source!Y53</f>
        <v>2504.42</v>
      </c>
      <c r="U160">
        <f>Source!P53</f>
        <v>2504.42</v>
      </c>
      <c r="V160">
        <f>Source!S53</f>
        <v>0</v>
      </c>
      <c r="W160">
        <f>Source!Q53</f>
        <v>0</v>
      </c>
      <c r="X160">
        <f>Source!R53</f>
        <v>0</v>
      </c>
      <c r="Y160">
        <f>Source!U53</f>
        <v>0</v>
      </c>
      <c r="Z160">
        <f>Source!V53</f>
        <v>0</v>
      </c>
      <c r="AA160">
        <f>Source!X53</f>
        <v>0</v>
      </c>
      <c r="AB160">
        <f>Source!Y53</f>
        <v>0</v>
      </c>
    </row>
    <row r="161" spans="1:28" ht="13.8" x14ac:dyDescent="0.25">
      <c r="C161" s="26" t="s">
        <v>732</v>
      </c>
      <c r="D161" s="26">
        <f>Source!BC53</f>
        <v>5.99</v>
      </c>
      <c r="F161" s="14"/>
      <c r="G161" s="14"/>
      <c r="H161" s="14"/>
    </row>
    <row r="162" spans="1:28" ht="69" x14ac:dyDescent="0.25">
      <c r="A162" s="50">
        <v>14</v>
      </c>
      <c r="B162" s="50" t="str">
        <f>Source!E55</f>
        <v>10</v>
      </c>
      <c r="C162" s="50" t="str">
        <f>Source!G55</f>
        <v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v>
      </c>
      <c r="D162" s="50" t="str">
        <f>Source!F55</f>
        <v>10-01-034-05</v>
      </c>
      <c r="E162" s="33" t="str">
        <f>Source!H55</f>
        <v>100 м2</v>
      </c>
      <c r="F162" s="14">
        <f>Source!I55</f>
        <v>0.25919999999999999</v>
      </c>
      <c r="G162" s="24">
        <f>Source!AB55</f>
        <v>13391.3585</v>
      </c>
      <c r="H162" s="25">
        <f>Source!O55</f>
        <v>20791.52</v>
      </c>
      <c r="T162">
        <f>Source!O55+Source!X55+Source!Y55</f>
        <v>25676.73</v>
      </c>
      <c r="U162">
        <f>Source!P55</f>
        <v>17302.71</v>
      </c>
      <c r="V162">
        <f>Source!S55</f>
        <v>2926.77</v>
      </c>
      <c r="W162">
        <f>Source!Q55</f>
        <v>562.04</v>
      </c>
      <c r="X162">
        <f>Source!R55</f>
        <v>126.48</v>
      </c>
      <c r="Y162">
        <f>Source!U55</f>
        <v>55.904903999999995</v>
      </c>
      <c r="Z162">
        <f>Source!V55</f>
        <v>1.7269199999999998</v>
      </c>
      <c r="AA162">
        <f>Source!X55</f>
        <v>3236.45</v>
      </c>
      <c r="AB162">
        <f>Source!Y55</f>
        <v>1648.76</v>
      </c>
    </row>
    <row r="163" spans="1:28" ht="13.8" x14ac:dyDescent="0.25">
      <c r="C163" s="26" t="str">
        <f>"Объем: "&amp;Source!I55&amp;"=25,92/"&amp;"100"</f>
        <v>Объем: 0,2592=25,92/100</v>
      </c>
      <c r="F163" s="14"/>
      <c r="G163" s="14"/>
      <c r="H163" s="14"/>
    </row>
    <row r="164" spans="1:28" x14ac:dyDescent="0.25">
      <c r="C164" s="26" t="s">
        <v>730</v>
      </c>
      <c r="D164" s="26">
        <f>Source!BA55</f>
        <v>5.99</v>
      </c>
    </row>
    <row r="165" spans="1:28" x14ac:dyDescent="0.25">
      <c r="C165" s="26" t="s">
        <v>731</v>
      </c>
      <c r="D165" s="26">
        <f>Source!BB55</f>
        <v>5.99</v>
      </c>
    </row>
    <row r="166" spans="1:28" x14ac:dyDescent="0.25">
      <c r="C166" s="26" t="s">
        <v>732</v>
      </c>
      <c r="D166" s="26">
        <f>Source!BC55</f>
        <v>5.99</v>
      </c>
    </row>
    <row r="167" spans="1:28" x14ac:dyDescent="0.25">
      <c r="C167" s="26" t="s">
        <v>733</v>
      </c>
      <c r="D167" s="26">
        <f>Source!BS55</f>
        <v>5.99</v>
      </c>
    </row>
    <row r="168" spans="1:28" x14ac:dyDescent="0.25">
      <c r="C168" s="26" t="s">
        <v>740</v>
      </c>
      <c r="D168" s="88" t="s">
        <v>70</v>
      </c>
      <c r="E168" s="88"/>
      <c r="F168" s="88"/>
      <c r="G168" s="88"/>
      <c r="H168" s="88"/>
    </row>
    <row r="169" spans="1:28" x14ac:dyDescent="0.25">
      <c r="C169" s="26" t="s">
        <v>741</v>
      </c>
      <c r="D169" s="88" t="s">
        <v>70</v>
      </c>
      <c r="E169" s="88"/>
      <c r="F169" s="88"/>
      <c r="G169" s="88"/>
      <c r="H169" s="88"/>
    </row>
    <row r="170" spans="1:28" x14ac:dyDescent="0.25">
      <c r="C170" s="26" t="s">
        <v>742</v>
      </c>
      <c r="D170" s="88" t="s">
        <v>71</v>
      </c>
      <c r="E170" s="88"/>
      <c r="F170" s="88"/>
      <c r="G170" s="88"/>
      <c r="H170" s="88"/>
    </row>
    <row r="171" spans="1:28" x14ac:dyDescent="0.25">
      <c r="C171" s="26" t="s">
        <v>743</v>
      </c>
      <c r="D171" s="88" t="s">
        <v>71</v>
      </c>
      <c r="E171" s="88"/>
      <c r="F171" s="88"/>
      <c r="G171" s="88"/>
      <c r="H171" s="88"/>
    </row>
    <row r="172" spans="1:28" x14ac:dyDescent="0.25">
      <c r="C172" s="26" t="s">
        <v>744</v>
      </c>
      <c r="D172" s="88" t="s">
        <v>70</v>
      </c>
      <c r="E172" s="88"/>
      <c r="F172" s="88"/>
      <c r="G172" s="88"/>
      <c r="H172" s="88"/>
    </row>
    <row r="173" spans="1:28" x14ac:dyDescent="0.25">
      <c r="C173" s="11" t="s">
        <v>734</v>
      </c>
      <c r="D173" s="37"/>
      <c r="E173" s="37"/>
      <c r="F173" s="37">
        <f>Source!BZ55</f>
        <v>118</v>
      </c>
      <c r="G173" s="61">
        <f>(Source!AF55+Source!AE55)*Source!FX55/100</f>
        <v>2088.4559220000001</v>
      </c>
      <c r="H173" s="62">
        <f>Source!X55</f>
        <v>3236.45</v>
      </c>
    </row>
    <row r="174" spans="1:28" x14ac:dyDescent="0.25">
      <c r="C174" s="11" t="s">
        <v>735</v>
      </c>
      <c r="D174" s="37"/>
      <c r="E174" s="37"/>
      <c r="F174" s="37"/>
      <c r="G174" s="37" t="str">
        <f>CONCATENATE(Source!DL55,Source!FT55, "=", Source!FX55, "%")</f>
        <v>*0,9=106,2%</v>
      </c>
      <c r="H174" s="37" t="str">
        <f>CONCATENATE(Source!AT55)</f>
        <v>106</v>
      </c>
    </row>
    <row r="175" spans="1:28" x14ac:dyDescent="0.25">
      <c r="C175" s="11" t="s">
        <v>736</v>
      </c>
      <c r="D175" s="37"/>
      <c r="E175" s="37"/>
      <c r="F175" s="37">
        <f>Source!CA55</f>
        <v>63</v>
      </c>
      <c r="G175" s="61">
        <f>(Source!AF55+Source!AE55)*Source!FY55/100</f>
        <v>1053.0773505</v>
      </c>
      <c r="H175" s="62">
        <f>Source!Y55</f>
        <v>1648.76</v>
      </c>
    </row>
    <row r="176" spans="1:28" x14ac:dyDescent="0.25">
      <c r="C176" s="11" t="s">
        <v>737</v>
      </c>
      <c r="D176" s="37"/>
      <c r="E176" s="37"/>
      <c r="F176" s="37"/>
      <c r="G176" s="37" t="str">
        <f>CONCATENATE(Source!DM55,Source!FU55, "=", Source!FY55, "%")</f>
        <v>*0,85=53,55%</v>
      </c>
      <c r="H176" s="37" t="str">
        <f>CONCATENATE(Source!AU55)</f>
        <v>54</v>
      </c>
    </row>
    <row r="177" spans="1:28" x14ac:dyDescent="0.25">
      <c r="C177" s="11" t="s">
        <v>738</v>
      </c>
      <c r="D177" s="37"/>
      <c r="E177" s="37"/>
      <c r="F177" s="37"/>
      <c r="G177" s="61">
        <f>((Source!AF55+Source!AE55)*Source!FX55/100)+((Source!AF55+Source!AE55)*Source!FY55/100)+Source!AB55</f>
        <v>16532.891772499999</v>
      </c>
      <c r="H177" s="62">
        <f>Source!O55+Source!X55+Source!Y55</f>
        <v>25676.73</v>
      </c>
    </row>
    <row r="178" spans="1:28" ht="69" x14ac:dyDescent="0.25">
      <c r="A178" s="50">
        <v>15</v>
      </c>
      <c r="B178" s="50" t="str">
        <f>Source!E57</f>
        <v>10,1</v>
      </c>
      <c r="C178" s="50" t="str">
        <f>Source!G57</f>
        <v>Блоки оконные из поливинилхлоридных профилей размером 1250х1150 мм двустворчатые с одной створкой глухого остекления и одной повортно-откидной створкой</v>
      </c>
      <c r="D178" s="50" t="str">
        <f>Source!F57</f>
        <v>11.3.02.03-0005</v>
      </c>
      <c r="E178" s="33" t="str">
        <f>Source!H57</f>
        <v>м2</v>
      </c>
      <c r="F178" s="14">
        <f>Source!I57</f>
        <v>7.2</v>
      </c>
      <c r="G178" s="24">
        <f>Source!AB57</f>
        <v>935.36</v>
      </c>
      <c r="H178" s="25">
        <f>Source!O57</f>
        <v>40340.21</v>
      </c>
      <c r="T178">
        <f>Source!O57+Source!X57+Source!Y57</f>
        <v>40340.21</v>
      </c>
      <c r="U178">
        <f>Source!P57</f>
        <v>40340.21</v>
      </c>
      <c r="V178">
        <f>Source!S57</f>
        <v>0</v>
      </c>
      <c r="W178">
        <f>Source!Q57</f>
        <v>0</v>
      </c>
      <c r="X178">
        <f>Source!R57</f>
        <v>0</v>
      </c>
      <c r="Y178">
        <f>Source!U57</f>
        <v>0</v>
      </c>
      <c r="Z178">
        <f>Source!V57</f>
        <v>0</v>
      </c>
      <c r="AA178">
        <f>Source!X57</f>
        <v>0</v>
      </c>
      <c r="AB178">
        <f>Source!Y57</f>
        <v>0</v>
      </c>
    </row>
    <row r="179" spans="1:28" ht="13.8" x14ac:dyDescent="0.25">
      <c r="C179" s="26" t="s">
        <v>732</v>
      </c>
      <c r="D179" s="26">
        <f>Source!BC57</f>
        <v>5.99</v>
      </c>
      <c r="F179" s="14"/>
      <c r="G179" s="14"/>
      <c r="H179" s="14"/>
    </row>
    <row r="180" spans="1:28" ht="55.2" x14ac:dyDescent="0.25">
      <c r="A180" s="50">
        <v>16</v>
      </c>
      <c r="B180" s="50" t="str">
        <f>Source!E59</f>
        <v>10,2</v>
      </c>
      <c r="C180" s="50" t="str">
        <f>Source!G59</f>
        <v>Блоки оконные из поливинилхлоридных профилей размером 1250х1150 мм двустворчатые с двумя глухими створками остекления</v>
      </c>
      <c r="D180" s="50" t="str">
        <f>Source!F59</f>
        <v>11.3.02.03-0004</v>
      </c>
      <c r="E180" s="33" t="str">
        <f>Source!H59</f>
        <v>м2</v>
      </c>
      <c r="F180" s="14">
        <f>Source!I59</f>
        <v>18.72</v>
      </c>
      <c r="G180" s="24">
        <f>Source!AB59</f>
        <v>829.25</v>
      </c>
      <c r="H180" s="25">
        <f>Source!O59</f>
        <v>92986.12</v>
      </c>
      <c r="T180">
        <f>Source!O59+Source!X59+Source!Y59</f>
        <v>92986.12</v>
      </c>
      <c r="U180">
        <f>Source!P59</f>
        <v>92986.12</v>
      </c>
      <c r="V180">
        <f>Source!S59</f>
        <v>0</v>
      </c>
      <c r="W180">
        <f>Source!Q59</f>
        <v>0</v>
      </c>
      <c r="X180">
        <f>Source!R59</f>
        <v>0</v>
      </c>
      <c r="Y180">
        <f>Source!U59</f>
        <v>0</v>
      </c>
      <c r="Z180">
        <f>Source!V59</f>
        <v>0</v>
      </c>
      <c r="AA180">
        <f>Source!X59</f>
        <v>0</v>
      </c>
      <c r="AB180">
        <f>Source!Y59</f>
        <v>0</v>
      </c>
    </row>
    <row r="181" spans="1:28" ht="13.8" x14ac:dyDescent="0.25">
      <c r="C181" s="26" t="s">
        <v>732</v>
      </c>
      <c r="D181" s="26">
        <f>Source!BC59</f>
        <v>5.99</v>
      </c>
      <c r="F181" s="14"/>
      <c r="G181" s="14"/>
      <c r="H181" s="14"/>
    </row>
    <row r="182" spans="1:28" ht="27.6" x14ac:dyDescent="0.25">
      <c r="A182" s="50">
        <v>17</v>
      </c>
      <c r="B182" s="50" t="str">
        <f>Source!E61</f>
        <v>11</v>
      </c>
      <c r="C182" s="50" t="str">
        <f>Source!G61</f>
        <v>Установка подоконных досок из ПВХ в каменных стенах толщиной до 0,51 м</v>
      </c>
      <c r="D182" s="50" t="str">
        <f>Source!F61</f>
        <v>10-01-035-01</v>
      </c>
      <c r="E182" s="33" t="str">
        <f>Source!H61</f>
        <v>100 м</v>
      </c>
      <c r="F182" s="14">
        <f>Source!I61</f>
        <v>0.22500000000000001</v>
      </c>
      <c r="G182" s="24">
        <f>Source!AB61</f>
        <v>4213.95</v>
      </c>
      <c r="H182" s="25">
        <f>Source!O61</f>
        <v>5679.36</v>
      </c>
      <c r="T182">
        <f>Source!O61+Source!X61+Source!Y61</f>
        <v>6133.74</v>
      </c>
      <c r="U182">
        <f>Source!P61</f>
        <v>5380.49</v>
      </c>
      <c r="V182">
        <f>Source!S61</f>
        <v>280.14999999999998</v>
      </c>
      <c r="W182">
        <f>Source!Q61</f>
        <v>18.72</v>
      </c>
      <c r="X182">
        <f>Source!R61</f>
        <v>3.84</v>
      </c>
      <c r="Y182">
        <f>Source!U61</f>
        <v>5.4829125000000003</v>
      </c>
      <c r="Z182">
        <f>Source!V61</f>
        <v>5.3437499999999999E-2</v>
      </c>
      <c r="AA182">
        <f>Source!X61</f>
        <v>301.02999999999997</v>
      </c>
      <c r="AB182">
        <f>Source!Y61</f>
        <v>153.35</v>
      </c>
    </row>
    <row r="183" spans="1:28" ht="13.8" x14ac:dyDescent="0.25">
      <c r="C183" s="26" t="str">
        <f>"Объем: "&amp;Source!I61&amp;"=22,5/"&amp;"100"</f>
        <v>Объем: 0,225=22,5/100</v>
      </c>
      <c r="F183" s="14"/>
      <c r="G183" s="14"/>
      <c r="H183" s="14"/>
    </row>
    <row r="184" spans="1:28" x14ac:dyDescent="0.25">
      <c r="C184" s="26" t="s">
        <v>730</v>
      </c>
      <c r="D184" s="26">
        <f>Source!BA61</f>
        <v>5.99</v>
      </c>
    </row>
    <row r="185" spans="1:28" x14ac:dyDescent="0.25">
      <c r="C185" s="26" t="s">
        <v>731</v>
      </c>
      <c r="D185" s="26">
        <f>Source!BB61</f>
        <v>5.99</v>
      </c>
    </row>
    <row r="186" spans="1:28" x14ac:dyDescent="0.25">
      <c r="C186" s="26" t="s">
        <v>732</v>
      </c>
      <c r="D186" s="26">
        <f>Source!BC61</f>
        <v>5.99</v>
      </c>
    </row>
    <row r="187" spans="1:28" x14ac:dyDescent="0.25">
      <c r="C187" s="26" t="s">
        <v>733</v>
      </c>
      <c r="D187" s="26">
        <f>Source!BS61</f>
        <v>5.99</v>
      </c>
    </row>
    <row r="188" spans="1:28" x14ac:dyDescent="0.25">
      <c r="C188" s="26" t="s">
        <v>740</v>
      </c>
      <c r="D188" s="88" t="s">
        <v>70</v>
      </c>
      <c r="E188" s="88"/>
      <c r="F188" s="88"/>
      <c r="G188" s="88"/>
      <c r="H188" s="88"/>
    </row>
    <row r="189" spans="1:28" x14ac:dyDescent="0.25">
      <c r="C189" s="26" t="s">
        <v>741</v>
      </c>
      <c r="D189" s="88" t="s">
        <v>70</v>
      </c>
      <c r="E189" s="88"/>
      <c r="F189" s="88"/>
      <c r="G189" s="88"/>
      <c r="H189" s="88"/>
    </row>
    <row r="190" spans="1:28" x14ac:dyDescent="0.25">
      <c r="C190" s="26" t="s">
        <v>742</v>
      </c>
      <c r="D190" s="88" t="s">
        <v>71</v>
      </c>
      <c r="E190" s="88"/>
      <c r="F190" s="88"/>
      <c r="G190" s="88"/>
      <c r="H190" s="88"/>
    </row>
    <row r="191" spans="1:28" x14ac:dyDescent="0.25">
      <c r="C191" s="26" t="s">
        <v>743</v>
      </c>
      <c r="D191" s="88" t="s">
        <v>71</v>
      </c>
      <c r="E191" s="88"/>
      <c r="F191" s="88"/>
      <c r="G191" s="88"/>
      <c r="H191" s="88"/>
    </row>
    <row r="192" spans="1:28" x14ac:dyDescent="0.25">
      <c r="C192" s="26" t="s">
        <v>744</v>
      </c>
      <c r="D192" s="88" t="s">
        <v>70</v>
      </c>
      <c r="E192" s="88"/>
      <c r="F192" s="88"/>
      <c r="G192" s="88"/>
      <c r="H192" s="88"/>
    </row>
    <row r="193" spans="1:28" x14ac:dyDescent="0.25">
      <c r="C193" s="11" t="s">
        <v>734</v>
      </c>
      <c r="D193" s="37"/>
      <c r="E193" s="37"/>
      <c r="F193" s="37">
        <f>Source!BZ61</f>
        <v>118</v>
      </c>
      <c r="G193" s="61">
        <f>(Source!AF61+Source!AE61)*Source!FX61/100</f>
        <v>223.77667499999998</v>
      </c>
      <c r="H193" s="62">
        <f>Source!X61</f>
        <v>301.02999999999997</v>
      </c>
    </row>
    <row r="194" spans="1:28" x14ac:dyDescent="0.25">
      <c r="C194" s="11" t="s">
        <v>735</v>
      </c>
      <c r="D194" s="37"/>
      <c r="E194" s="37"/>
      <c r="F194" s="37"/>
      <c r="G194" s="37" t="str">
        <f>CONCATENATE(Source!DL61,Source!FT61, "=", Source!FX61, "%")</f>
        <v>*0,9=106,2%</v>
      </c>
      <c r="H194" s="37" t="str">
        <f>CONCATENATE(Source!AT61)</f>
        <v>106</v>
      </c>
    </row>
    <row r="195" spans="1:28" x14ac:dyDescent="0.25">
      <c r="C195" s="11" t="s">
        <v>736</v>
      </c>
      <c r="D195" s="37"/>
      <c r="E195" s="37"/>
      <c r="F195" s="37">
        <f>Source!CA61</f>
        <v>63</v>
      </c>
      <c r="G195" s="61">
        <f>(Source!AF61+Source!AE61)*Source!FY61/100</f>
        <v>112.83654375</v>
      </c>
      <c r="H195" s="62">
        <f>Source!Y61</f>
        <v>153.35</v>
      </c>
    </row>
    <row r="196" spans="1:28" x14ac:dyDescent="0.25">
      <c r="C196" s="11" t="s">
        <v>737</v>
      </c>
      <c r="D196" s="37"/>
      <c r="E196" s="37"/>
      <c r="F196" s="37"/>
      <c r="G196" s="37" t="str">
        <f>CONCATENATE(Source!DM61,Source!FU61, "=", Source!FY61, "%")</f>
        <v>*0,85=53,55%</v>
      </c>
      <c r="H196" s="37" t="str">
        <f>CONCATENATE(Source!AU61)</f>
        <v>54</v>
      </c>
    </row>
    <row r="197" spans="1:28" x14ac:dyDescent="0.25">
      <c r="C197" s="11" t="s">
        <v>738</v>
      </c>
      <c r="D197" s="37"/>
      <c r="E197" s="37"/>
      <c r="F197" s="37"/>
      <c r="G197" s="61">
        <f>((Source!AF61+Source!AE61)*Source!FX61/100)+((Source!AF61+Source!AE61)*Source!FY61/100)+Source!AB61</f>
        <v>4550.5632187499996</v>
      </c>
      <c r="H197" s="62">
        <f>Source!O61+Source!X61+Source!Y61</f>
        <v>6133.74</v>
      </c>
    </row>
    <row r="198" spans="1:28" ht="27.6" x14ac:dyDescent="0.25">
      <c r="A198" s="50">
        <v>18</v>
      </c>
      <c r="B198" s="50" t="str">
        <f>Source!E63</f>
        <v>11,1</v>
      </c>
      <c r="C198" s="50" t="str">
        <f>Source!G63</f>
        <v>Доски подоконные ПВХ, шириной 400 мм</v>
      </c>
      <c r="D198" s="50" t="str">
        <f>Source!F63</f>
        <v>11.3.03.01-0007</v>
      </c>
      <c r="E198" s="33" t="str">
        <f>Source!H63</f>
        <v>м</v>
      </c>
      <c r="F198" s="14">
        <f>Source!I63</f>
        <v>22.5</v>
      </c>
      <c r="G198" s="24">
        <f>Source!AB63</f>
        <v>49.56</v>
      </c>
      <c r="H198" s="25">
        <f>Source!O63</f>
        <v>6679.45</v>
      </c>
      <c r="T198">
        <f>Source!O63+Source!X63+Source!Y63</f>
        <v>6679.45</v>
      </c>
      <c r="U198">
        <f>Source!P63</f>
        <v>6679.45</v>
      </c>
      <c r="V198">
        <f>Source!S63</f>
        <v>0</v>
      </c>
      <c r="W198">
        <f>Source!Q63</f>
        <v>0</v>
      </c>
      <c r="X198">
        <f>Source!R63</f>
        <v>0</v>
      </c>
      <c r="Y198">
        <f>Source!U63</f>
        <v>0</v>
      </c>
      <c r="Z198">
        <f>Source!V63</f>
        <v>0</v>
      </c>
      <c r="AA198">
        <f>Source!X63</f>
        <v>0</v>
      </c>
      <c r="AB198">
        <f>Source!Y63</f>
        <v>0</v>
      </c>
    </row>
    <row r="199" spans="1:28" ht="13.8" x14ac:dyDescent="0.25">
      <c r="C199" s="26" t="s">
        <v>732</v>
      </c>
      <c r="D199" s="26">
        <f>Source!BC63</f>
        <v>5.99</v>
      </c>
      <c r="F199" s="14"/>
      <c r="G199" s="14"/>
      <c r="H199" s="14"/>
    </row>
    <row r="200" spans="1:28" ht="41.4" x14ac:dyDescent="0.25">
      <c r="A200" s="50">
        <v>19</v>
      </c>
      <c r="B200" s="50" t="str">
        <f>Source!E65</f>
        <v>12</v>
      </c>
      <c r="C200" s="50" t="str">
        <f>Source!G65</f>
        <v>Устройство мелких покрытий (брандмауэры, парапеты, свесы и т.п.) из листовой оцинкованной стали</v>
      </c>
      <c r="D200" s="50" t="str">
        <f>Source!F65</f>
        <v>12-01-010-01</v>
      </c>
      <c r="E200" s="33" t="str">
        <f>Source!H65</f>
        <v>100 м2</v>
      </c>
      <c r="F200" s="14">
        <f>Source!I65</f>
        <v>4.4999999999999998E-2</v>
      </c>
      <c r="G200" s="24">
        <f>Source!AB65</f>
        <v>10023.954</v>
      </c>
      <c r="H200" s="25">
        <f>Source!O65</f>
        <v>2701.96</v>
      </c>
      <c r="T200">
        <f>Source!O65+Source!X65+Source!Y65</f>
        <v>3189.83</v>
      </c>
      <c r="U200">
        <f>Source!P65</f>
        <v>2396.46</v>
      </c>
      <c r="V200">
        <f>Source!S65</f>
        <v>298.13</v>
      </c>
      <c r="W200">
        <f>Source!Q65</f>
        <v>7.37</v>
      </c>
      <c r="X200">
        <f>Source!R65</f>
        <v>1.18</v>
      </c>
      <c r="Y200">
        <f>Source!U65</f>
        <v>5.8348125</v>
      </c>
      <c r="Z200">
        <f>Source!V65</f>
        <v>1.51875E-2</v>
      </c>
      <c r="AA200">
        <f>Source!X65</f>
        <v>323.25</v>
      </c>
      <c r="AB200">
        <f>Source!Y65</f>
        <v>164.62</v>
      </c>
    </row>
    <row r="201" spans="1:28" ht="13.8" x14ac:dyDescent="0.25">
      <c r="C201" s="26" t="str">
        <f>"Объем: "&amp;Source!I65&amp;"=4,5/"&amp;"100"</f>
        <v>Объем: 0,045=4,5/100</v>
      </c>
      <c r="F201" s="14"/>
      <c r="G201" s="14"/>
      <c r="H201" s="14"/>
    </row>
    <row r="202" spans="1:28" x14ac:dyDescent="0.25">
      <c r="C202" s="26" t="s">
        <v>730</v>
      </c>
      <c r="D202" s="26">
        <f>Source!BA65</f>
        <v>5.99</v>
      </c>
    </row>
    <row r="203" spans="1:28" x14ac:dyDescent="0.25">
      <c r="C203" s="26" t="s">
        <v>731</v>
      </c>
      <c r="D203" s="26">
        <f>Source!BB65</f>
        <v>5.99</v>
      </c>
    </row>
    <row r="204" spans="1:28" x14ac:dyDescent="0.25">
      <c r="C204" s="26" t="s">
        <v>732</v>
      </c>
      <c r="D204" s="26">
        <f>Source!BC65</f>
        <v>5.99</v>
      </c>
    </row>
    <row r="205" spans="1:28" x14ac:dyDescent="0.25">
      <c r="C205" s="26" t="s">
        <v>733</v>
      </c>
      <c r="D205" s="26">
        <f>Source!BS65</f>
        <v>5.99</v>
      </c>
    </row>
    <row r="206" spans="1:28" x14ac:dyDescent="0.25">
      <c r="C206" s="26" t="s">
        <v>740</v>
      </c>
      <c r="D206" s="88" t="s">
        <v>70</v>
      </c>
      <c r="E206" s="88"/>
      <c r="F206" s="88"/>
      <c r="G206" s="88"/>
      <c r="H206" s="88"/>
    </row>
    <row r="207" spans="1:28" x14ac:dyDescent="0.25">
      <c r="C207" s="26" t="s">
        <v>741</v>
      </c>
      <c r="D207" s="88" t="s">
        <v>70</v>
      </c>
      <c r="E207" s="88"/>
      <c r="F207" s="88"/>
      <c r="G207" s="88"/>
      <c r="H207" s="88"/>
    </row>
    <row r="208" spans="1:28" x14ac:dyDescent="0.25">
      <c r="C208" s="26" t="s">
        <v>742</v>
      </c>
      <c r="D208" s="88" t="s">
        <v>71</v>
      </c>
      <c r="E208" s="88"/>
      <c r="F208" s="88"/>
      <c r="G208" s="88"/>
      <c r="H208" s="88"/>
    </row>
    <row r="209" spans="1:28" x14ac:dyDescent="0.25">
      <c r="C209" s="26" t="s">
        <v>743</v>
      </c>
      <c r="D209" s="88" t="s">
        <v>71</v>
      </c>
      <c r="E209" s="88"/>
      <c r="F209" s="88"/>
      <c r="G209" s="88"/>
      <c r="H209" s="88"/>
    </row>
    <row r="210" spans="1:28" x14ac:dyDescent="0.25">
      <c r="C210" s="26" t="s">
        <v>744</v>
      </c>
      <c r="D210" s="88" t="s">
        <v>70</v>
      </c>
      <c r="E210" s="88"/>
      <c r="F210" s="88"/>
      <c r="G210" s="88"/>
      <c r="H210" s="88"/>
    </row>
    <row r="211" spans="1:28" x14ac:dyDescent="0.25">
      <c r="C211" s="11" t="s">
        <v>734</v>
      </c>
      <c r="D211" s="37"/>
      <c r="E211" s="37"/>
      <c r="F211" s="37">
        <f>Source!BZ65</f>
        <v>120</v>
      </c>
      <c r="G211" s="61">
        <f>(Source!AF65+Source!AE65)*Source!FX65/100</f>
        <v>1199.24442</v>
      </c>
      <c r="H211" s="62">
        <f>Source!X65</f>
        <v>323.25</v>
      </c>
    </row>
    <row r="212" spans="1:28" x14ac:dyDescent="0.25">
      <c r="C212" s="11" t="s">
        <v>735</v>
      </c>
      <c r="D212" s="37"/>
      <c r="E212" s="37"/>
      <c r="F212" s="37"/>
      <c r="G212" s="37" t="str">
        <f>CONCATENATE(Source!DL65,Source!FT65, "=", Source!FX65, "%")</f>
        <v>*0,9=108%</v>
      </c>
      <c r="H212" s="37" t="str">
        <f>CONCATENATE(Source!AT65)</f>
        <v>108</v>
      </c>
    </row>
    <row r="213" spans="1:28" x14ac:dyDescent="0.25">
      <c r="C213" s="11" t="s">
        <v>736</v>
      </c>
      <c r="D213" s="37"/>
      <c r="E213" s="37"/>
      <c r="F213" s="37">
        <f>Source!CA65</f>
        <v>65</v>
      </c>
      <c r="G213" s="61">
        <f>(Source!AF65+Source!AE65)*Source!FY65/100</f>
        <v>613.50235375</v>
      </c>
      <c r="H213" s="62">
        <f>Source!Y65</f>
        <v>164.62</v>
      </c>
    </row>
    <row r="214" spans="1:28" x14ac:dyDescent="0.25">
      <c r="C214" s="11" t="s">
        <v>737</v>
      </c>
      <c r="D214" s="37"/>
      <c r="E214" s="37"/>
      <c r="F214" s="37"/>
      <c r="G214" s="37" t="str">
        <f>CONCATENATE(Source!DM65,Source!FU65, "=", Source!FY65, "%")</f>
        <v>*0,85=55,25%</v>
      </c>
      <c r="H214" s="37" t="str">
        <f>CONCATENATE(Source!AU65)</f>
        <v>55</v>
      </c>
    </row>
    <row r="215" spans="1:28" x14ac:dyDescent="0.25">
      <c r="C215" s="11" t="s">
        <v>738</v>
      </c>
      <c r="D215" s="37"/>
      <c r="E215" s="37"/>
      <c r="F215" s="37"/>
      <c r="G215" s="61">
        <f>((Source!AF65+Source!AE65)*Source!FX65/100)+((Source!AF65+Source!AE65)*Source!FY65/100)+Source!AB65</f>
        <v>11836.700773749999</v>
      </c>
      <c r="H215" s="62">
        <f>Source!O65+Source!X65+Source!Y65</f>
        <v>3189.83</v>
      </c>
    </row>
    <row r="216" spans="1:28" ht="55.2" x14ac:dyDescent="0.25">
      <c r="A216" s="50">
        <v>20</v>
      </c>
      <c r="B216" s="50" t="str">
        <f>Source!E67</f>
        <v>13</v>
      </c>
      <c r="C216" s="50" t="str">
        <f>Source!G67</f>
        <v>Облицовка оконных и дверных откосов декоративным бумажно-слоистым пластиком или листами из синтетических материалов на клее</v>
      </c>
      <c r="D216" s="50" t="str">
        <f>Source!F67</f>
        <v>15-01-050-04</v>
      </c>
      <c r="E216" s="33" t="str">
        <f>Source!H67</f>
        <v>100 м2</v>
      </c>
      <c r="F216" s="14">
        <f>Source!I67</f>
        <v>0.19170000000000001</v>
      </c>
      <c r="G216" s="24">
        <f>Source!AB67</f>
        <v>1801.9784999999999</v>
      </c>
      <c r="H216" s="25">
        <f>Source!O67</f>
        <v>2069.17</v>
      </c>
      <c r="T216">
        <f>Source!O67+Source!X67+Source!Y67</f>
        <v>4948.78</v>
      </c>
      <c r="U216">
        <f>Source!P67</f>
        <v>0.41</v>
      </c>
      <c r="V216">
        <f>Source!S67</f>
        <v>2018.01</v>
      </c>
      <c r="W216">
        <f>Source!Q67</f>
        <v>50.75</v>
      </c>
      <c r="X216">
        <f>Source!R67</f>
        <v>9.8800000000000008</v>
      </c>
      <c r="Y216">
        <f>Source!U67</f>
        <v>36.699143849999999</v>
      </c>
      <c r="Z216">
        <f>Source!V67</f>
        <v>0.13898250000000001</v>
      </c>
      <c r="AA216">
        <f>Source!X67</f>
        <v>1926.5</v>
      </c>
      <c r="AB216">
        <f>Source!Y67</f>
        <v>953.11</v>
      </c>
    </row>
    <row r="217" spans="1:28" ht="13.8" x14ac:dyDescent="0.25">
      <c r="C217" s="26" t="str">
        <f>"Объем: "&amp;Source!I67&amp;"=19,17/"&amp;"100"</f>
        <v>Объем: 0,1917=19,17/100</v>
      </c>
      <c r="F217" s="14"/>
      <c r="G217" s="14"/>
      <c r="H217" s="14"/>
    </row>
    <row r="218" spans="1:28" x14ac:dyDescent="0.25">
      <c r="C218" s="26" t="s">
        <v>730</v>
      </c>
      <c r="D218" s="26">
        <f>Source!BA67</f>
        <v>5.99</v>
      </c>
    </row>
    <row r="219" spans="1:28" x14ac:dyDescent="0.25">
      <c r="C219" s="26" t="s">
        <v>731</v>
      </c>
      <c r="D219" s="26">
        <f>Source!BB67</f>
        <v>5.99</v>
      </c>
    </row>
    <row r="220" spans="1:28" x14ac:dyDescent="0.25">
      <c r="C220" s="26" t="s">
        <v>732</v>
      </c>
      <c r="D220" s="26">
        <f>Source!BC67</f>
        <v>5.99</v>
      </c>
    </row>
    <row r="221" spans="1:28" x14ac:dyDescent="0.25">
      <c r="C221" s="26" t="s">
        <v>733</v>
      </c>
      <c r="D221" s="26">
        <f>Source!BS67</f>
        <v>5.99</v>
      </c>
    </row>
    <row r="222" spans="1:28" x14ac:dyDescent="0.25">
      <c r="C222" s="26" t="s">
        <v>740</v>
      </c>
      <c r="D222" s="88" t="s">
        <v>70</v>
      </c>
      <c r="E222" s="88"/>
      <c r="F222" s="88"/>
      <c r="G222" s="88"/>
      <c r="H222" s="88"/>
    </row>
    <row r="223" spans="1:28" x14ac:dyDescent="0.25">
      <c r="C223" s="26" t="s">
        <v>741</v>
      </c>
      <c r="D223" s="88" t="s">
        <v>70</v>
      </c>
      <c r="E223" s="88"/>
      <c r="F223" s="88"/>
      <c r="G223" s="88"/>
      <c r="H223" s="88"/>
    </row>
    <row r="224" spans="1:28" x14ac:dyDescent="0.25">
      <c r="C224" s="26" t="s">
        <v>742</v>
      </c>
      <c r="D224" s="88" t="s">
        <v>71</v>
      </c>
      <c r="E224" s="88"/>
      <c r="F224" s="88"/>
      <c r="G224" s="88"/>
      <c r="H224" s="88"/>
    </row>
    <row r="225" spans="1:28" x14ac:dyDescent="0.25">
      <c r="C225" s="26" t="s">
        <v>743</v>
      </c>
      <c r="D225" s="88" t="s">
        <v>71</v>
      </c>
      <c r="E225" s="88"/>
      <c r="F225" s="88"/>
      <c r="G225" s="88"/>
      <c r="H225" s="88"/>
    </row>
    <row r="226" spans="1:28" x14ac:dyDescent="0.25">
      <c r="C226" s="26" t="s">
        <v>744</v>
      </c>
      <c r="D226" s="88" t="s">
        <v>70</v>
      </c>
      <c r="E226" s="88"/>
      <c r="F226" s="88"/>
      <c r="G226" s="88"/>
      <c r="H226" s="88"/>
    </row>
    <row r="227" spans="1:28" x14ac:dyDescent="0.25">
      <c r="C227" s="11" t="s">
        <v>734</v>
      </c>
      <c r="D227" s="37"/>
      <c r="E227" s="37"/>
      <c r="F227" s="37">
        <f>Source!BZ67</f>
        <v>105</v>
      </c>
      <c r="G227" s="61">
        <f>(Source!AF67+Source!AE67)*Source!FX67/100</f>
        <v>1668.8874825</v>
      </c>
      <c r="H227" s="62">
        <f>Source!X67</f>
        <v>1926.5</v>
      </c>
    </row>
    <row r="228" spans="1:28" x14ac:dyDescent="0.25">
      <c r="C228" s="11" t="s">
        <v>735</v>
      </c>
      <c r="D228" s="37"/>
      <c r="E228" s="37"/>
      <c r="F228" s="37"/>
      <c r="G228" s="37" t="str">
        <f>CONCATENATE(Source!DL67,Source!FT67, "=", Source!FX67, "%")</f>
        <v>*0,9=94,5%</v>
      </c>
      <c r="H228" s="37" t="str">
        <f>CONCATENATE(Source!AT67)</f>
        <v>95</v>
      </c>
    </row>
    <row r="229" spans="1:28" x14ac:dyDescent="0.25">
      <c r="C229" s="11" t="s">
        <v>736</v>
      </c>
      <c r="D229" s="37"/>
      <c r="E229" s="37"/>
      <c r="F229" s="37">
        <f>Source!CA67</f>
        <v>55</v>
      </c>
      <c r="G229" s="61">
        <f>(Source!AF67+Source!AE67)*Source!FY67/100</f>
        <v>825.61364875000004</v>
      </c>
      <c r="H229" s="62">
        <f>Source!Y67</f>
        <v>953.11</v>
      </c>
    </row>
    <row r="230" spans="1:28" x14ac:dyDescent="0.25">
      <c r="C230" s="11" t="s">
        <v>737</v>
      </c>
      <c r="D230" s="37"/>
      <c r="E230" s="37"/>
      <c r="F230" s="37"/>
      <c r="G230" s="37" t="str">
        <f>CONCATENATE(Source!DM67,Source!FU67, "=", Source!FY67, "%")</f>
        <v>*0,85=46,75%</v>
      </c>
      <c r="H230" s="37" t="str">
        <f>CONCATENATE(Source!AU67)</f>
        <v>47</v>
      </c>
    </row>
    <row r="231" spans="1:28" x14ac:dyDescent="0.25">
      <c r="C231" s="11" t="s">
        <v>738</v>
      </c>
      <c r="D231" s="37"/>
      <c r="E231" s="37"/>
      <c r="F231" s="37"/>
      <c r="G231" s="61">
        <f>((Source!AF67+Source!AE67)*Source!FX67/100)+((Source!AF67+Source!AE67)*Source!FY67/100)+Source!AB67</f>
        <v>4296.4796312500002</v>
      </c>
      <c r="H231" s="62">
        <f>Source!O67+Source!X67+Source!Y67</f>
        <v>4948.78</v>
      </c>
    </row>
    <row r="232" spans="1:28" ht="13.8" x14ac:dyDescent="0.25">
      <c r="A232" s="50">
        <v>21</v>
      </c>
      <c r="B232" s="50" t="str">
        <f>Source!E69</f>
        <v>13,1</v>
      </c>
      <c r="C232" s="50" t="str">
        <f>Source!G69</f>
        <v>Листы облицовочные декоративные</v>
      </c>
      <c r="D232" s="50" t="str">
        <f>Source!F69</f>
        <v>01.6.01.11</v>
      </c>
      <c r="E232" s="33" t="str">
        <f>Source!H69</f>
        <v>м2</v>
      </c>
      <c r="F232" s="14">
        <f>Source!I69</f>
        <v>20.128499999999999</v>
      </c>
      <c r="G232" s="24">
        <f>Source!AB69</f>
        <v>0</v>
      </c>
      <c r="H232" s="25">
        <f>Source!O69</f>
        <v>0</v>
      </c>
      <c r="T232">
        <f>Source!O69+Source!X69+Source!Y69</f>
        <v>0</v>
      </c>
      <c r="U232">
        <f>Source!P69</f>
        <v>0</v>
      </c>
      <c r="V232">
        <f>Source!S69</f>
        <v>0</v>
      </c>
      <c r="W232">
        <f>Source!Q69</f>
        <v>0</v>
      </c>
      <c r="X232">
        <f>Source!R69</f>
        <v>0</v>
      </c>
      <c r="Y232">
        <f>Source!U69</f>
        <v>0</v>
      </c>
      <c r="Z232">
        <f>Source!V69</f>
        <v>0</v>
      </c>
      <c r="AA232">
        <f>Source!X69</f>
        <v>0</v>
      </c>
      <c r="AB232">
        <f>Source!Y69</f>
        <v>0</v>
      </c>
    </row>
    <row r="233" spans="1:28" ht="13.8" x14ac:dyDescent="0.25">
      <c r="C233" s="26" t="s">
        <v>732</v>
      </c>
      <c r="D233" s="26">
        <f>Source!BC69</f>
        <v>5.99</v>
      </c>
      <c r="F233" s="14"/>
      <c r="G233" s="14"/>
      <c r="H233" s="14"/>
    </row>
    <row r="234" spans="1:28" ht="41.4" x14ac:dyDescent="0.25">
      <c r="A234" s="50">
        <v>22</v>
      </c>
      <c r="B234" s="50" t="str">
        <f>Source!E71</f>
        <v>13,2</v>
      </c>
      <c r="C234" s="50" t="str">
        <f>Source!G71</f>
        <v>Панели пластиковые для откосов "Реас Пласт" шириной 0,4 м, длиной 3,0 м, белые матовые, лакированные</v>
      </c>
      <c r="D234" s="50" t="str">
        <f>Source!F71</f>
        <v>11.3.03.05-0001</v>
      </c>
      <c r="E234" s="33" t="str">
        <f>Source!H71</f>
        <v>м2</v>
      </c>
      <c r="F234" s="14">
        <f>Source!I71</f>
        <v>20.128499999999999</v>
      </c>
      <c r="G234" s="24">
        <f>Source!AB71</f>
        <v>34.380000000000003</v>
      </c>
      <c r="H234" s="25">
        <f>Source!O71</f>
        <v>4145.1899999999996</v>
      </c>
      <c r="T234">
        <f>Source!O71+Source!X71+Source!Y71</f>
        <v>4145.1899999999996</v>
      </c>
      <c r="U234">
        <f>Source!P71</f>
        <v>4145.1899999999996</v>
      </c>
      <c r="V234">
        <f>Source!S71</f>
        <v>0</v>
      </c>
      <c r="W234">
        <f>Source!Q71</f>
        <v>0</v>
      </c>
      <c r="X234">
        <f>Source!R71</f>
        <v>0</v>
      </c>
      <c r="Y234">
        <f>Source!U71</f>
        <v>0</v>
      </c>
      <c r="Z234">
        <f>Source!V71</f>
        <v>0</v>
      </c>
      <c r="AA234">
        <f>Source!X71</f>
        <v>0</v>
      </c>
      <c r="AB234">
        <f>Source!Y71</f>
        <v>0</v>
      </c>
    </row>
    <row r="235" spans="1:28" ht="13.8" x14ac:dyDescent="0.25">
      <c r="C235" s="26" t="s">
        <v>732</v>
      </c>
      <c r="D235" s="26">
        <f>Source!BC71</f>
        <v>5.99</v>
      </c>
      <c r="F235" s="14"/>
      <c r="G235" s="14"/>
      <c r="H235" s="14"/>
    </row>
    <row r="236" spans="1:28" ht="13.8" x14ac:dyDescent="0.25">
      <c r="A236" s="50">
        <v>23</v>
      </c>
      <c r="B236" s="50" t="str">
        <f>Source!E73</f>
        <v>13,3</v>
      </c>
      <c r="C236" s="50" t="str">
        <f>Source!G73</f>
        <v>Клей</v>
      </c>
      <c r="D236" s="50" t="str">
        <f>Source!F73</f>
        <v>14.1.06.05</v>
      </c>
      <c r="E236" s="33" t="str">
        <f>Source!H73</f>
        <v>кг</v>
      </c>
      <c r="F236" s="14">
        <f>Source!I73</f>
        <v>5.7510000000000003</v>
      </c>
      <c r="G236" s="24">
        <f>Source!AB73</f>
        <v>0</v>
      </c>
      <c r="H236" s="25">
        <f>Source!O73</f>
        <v>0</v>
      </c>
      <c r="T236">
        <f>Source!O73+Source!X73+Source!Y73</f>
        <v>0</v>
      </c>
      <c r="U236">
        <f>Source!P73</f>
        <v>0</v>
      </c>
      <c r="V236">
        <f>Source!S73</f>
        <v>0</v>
      </c>
      <c r="W236">
        <f>Source!Q73</f>
        <v>0</v>
      </c>
      <c r="X236">
        <f>Source!R73</f>
        <v>0</v>
      </c>
      <c r="Y236">
        <f>Source!U73</f>
        <v>0</v>
      </c>
      <c r="Z236">
        <f>Source!V73</f>
        <v>0</v>
      </c>
      <c r="AA236">
        <f>Source!X73</f>
        <v>0</v>
      </c>
      <c r="AB236">
        <f>Source!Y73</f>
        <v>0</v>
      </c>
    </row>
    <row r="237" spans="1:28" ht="13.8" x14ac:dyDescent="0.25">
      <c r="C237" s="26" t="s">
        <v>732</v>
      </c>
      <c r="D237" s="26">
        <f>Source!BC73</f>
        <v>5.99</v>
      </c>
      <c r="F237" s="14"/>
      <c r="G237" s="14"/>
      <c r="H237" s="14"/>
    </row>
    <row r="238" spans="1:28" ht="27.6" x14ac:dyDescent="0.25">
      <c r="A238" s="50">
        <v>24</v>
      </c>
      <c r="B238" s="50" t="str">
        <f>Source!E75</f>
        <v>13,4</v>
      </c>
      <c r="C238" s="50" t="str">
        <f>Source!G75</f>
        <v>Клей Forbo 522, для укладки ПВХ-покрытий</v>
      </c>
      <c r="D238" s="50" t="str">
        <f>Source!F75</f>
        <v>14.1.02.04-0102</v>
      </c>
      <c r="E238" s="33" t="str">
        <f>Source!H75</f>
        <v>кг</v>
      </c>
      <c r="F238" s="14">
        <f>Source!I75</f>
        <v>5.7510000000000003</v>
      </c>
      <c r="G238" s="24">
        <f>Source!AB75</f>
        <v>25.56</v>
      </c>
      <c r="H238" s="25">
        <f>Source!O75</f>
        <v>880.5</v>
      </c>
      <c r="T238">
        <f>Source!O75+Source!X75+Source!Y75</f>
        <v>880.5</v>
      </c>
      <c r="U238">
        <f>Source!P75</f>
        <v>880.5</v>
      </c>
      <c r="V238">
        <f>Source!S75</f>
        <v>0</v>
      </c>
      <c r="W238">
        <f>Source!Q75</f>
        <v>0</v>
      </c>
      <c r="X238">
        <f>Source!R75</f>
        <v>0</v>
      </c>
      <c r="Y238">
        <f>Source!U75</f>
        <v>0</v>
      </c>
      <c r="Z238">
        <f>Source!V75</f>
        <v>0</v>
      </c>
      <c r="AA238">
        <f>Source!X75</f>
        <v>0</v>
      </c>
      <c r="AB238">
        <f>Source!Y75</f>
        <v>0</v>
      </c>
    </row>
    <row r="239" spans="1:28" ht="13.8" x14ac:dyDescent="0.25">
      <c r="C239" s="26" t="s">
        <v>732</v>
      </c>
      <c r="D239" s="26">
        <f>Source!BC75</f>
        <v>5.99</v>
      </c>
      <c r="F239" s="14"/>
      <c r="G239" s="14"/>
      <c r="H239" s="14"/>
    </row>
    <row r="240" spans="1:28" ht="13.8" x14ac:dyDescent="0.25">
      <c r="A240" s="50">
        <v>25</v>
      </c>
      <c r="B240" s="50" t="str">
        <f>Source!E77</f>
        <v>13,5</v>
      </c>
      <c r="C240" s="50" t="str">
        <f>Source!G77</f>
        <v>Грунтовка</v>
      </c>
      <c r="D240" s="50" t="str">
        <f>Source!F77</f>
        <v>14.4.01.21</v>
      </c>
      <c r="E240" s="33" t="str">
        <f>Source!H77</f>
        <v>т</v>
      </c>
      <c r="F240" s="14">
        <f>Source!I77</f>
        <v>1.7060000000000003E-3</v>
      </c>
      <c r="G240" s="24">
        <f>Source!AB77</f>
        <v>0</v>
      </c>
      <c r="H240" s="25">
        <f>Source!O77</f>
        <v>0</v>
      </c>
      <c r="T240">
        <f>Source!O77+Source!X77+Source!Y77</f>
        <v>0</v>
      </c>
      <c r="U240">
        <f>Source!P77</f>
        <v>0</v>
      </c>
      <c r="V240">
        <f>Source!S77</f>
        <v>0</v>
      </c>
      <c r="W240">
        <f>Source!Q77</f>
        <v>0</v>
      </c>
      <c r="X240">
        <f>Source!R77</f>
        <v>0</v>
      </c>
      <c r="Y240">
        <f>Source!U77</f>
        <v>0</v>
      </c>
      <c r="Z240">
        <f>Source!V77</f>
        <v>0</v>
      </c>
      <c r="AA240">
        <f>Source!X77</f>
        <v>0</v>
      </c>
      <c r="AB240">
        <f>Source!Y77</f>
        <v>0</v>
      </c>
    </row>
    <row r="241" spans="1:28" ht="13.8" x14ac:dyDescent="0.25">
      <c r="C241" s="26" t="s">
        <v>732</v>
      </c>
      <c r="D241" s="26">
        <f>Source!BC77</f>
        <v>5.99</v>
      </c>
      <c r="F241" s="14"/>
      <c r="G241" s="14"/>
      <c r="H241" s="14"/>
    </row>
    <row r="242" spans="1:28" ht="27.6" x14ac:dyDescent="0.25">
      <c r="A242" s="50">
        <v>26</v>
      </c>
      <c r="B242" s="50" t="str">
        <f>Source!E79</f>
        <v>13,6</v>
      </c>
      <c r="C242" s="50" t="str">
        <f>Source!G79</f>
        <v>Грунтовка: «Бетоконтакт», КНАУФ</v>
      </c>
      <c r="D242" s="50" t="str">
        <f>Source!F79</f>
        <v>14.3.01.01-0001</v>
      </c>
      <c r="E242" s="33" t="str">
        <f>Source!H79</f>
        <v>кг</v>
      </c>
      <c r="F242" s="14">
        <f>Source!I79</f>
        <v>1.706</v>
      </c>
      <c r="G242" s="24">
        <f>Source!AB79</f>
        <v>15.09</v>
      </c>
      <c r="H242" s="25">
        <f>Source!O79</f>
        <v>154.19999999999999</v>
      </c>
      <c r="T242">
        <f>Source!O79+Source!X79+Source!Y79</f>
        <v>154.19999999999999</v>
      </c>
      <c r="U242">
        <f>Source!P79</f>
        <v>154.19999999999999</v>
      </c>
      <c r="V242">
        <f>Source!S79</f>
        <v>0</v>
      </c>
      <c r="W242">
        <f>Source!Q79</f>
        <v>0</v>
      </c>
      <c r="X242">
        <f>Source!R79</f>
        <v>0</v>
      </c>
      <c r="Y242">
        <f>Source!U79</f>
        <v>0</v>
      </c>
      <c r="Z242">
        <f>Source!V79</f>
        <v>0</v>
      </c>
      <c r="AA242">
        <f>Source!X79</f>
        <v>0</v>
      </c>
      <c r="AB242">
        <f>Source!Y79</f>
        <v>0</v>
      </c>
    </row>
    <row r="243" spans="1:28" ht="13.8" x14ac:dyDescent="0.25">
      <c r="C243" s="26" t="s">
        <v>732</v>
      </c>
      <c r="D243" s="26">
        <f>Source!BC79</f>
        <v>5.99</v>
      </c>
      <c r="F243" s="14"/>
      <c r="G243" s="14"/>
      <c r="H243" s="14"/>
    </row>
    <row r="244" spans="1:28" ht="27.6" x14ac:dyDescent="0.25">
      <c r="A244" s="50">
        <v>27</v>
      </c>
      <c r="B244" s="50" t="str">
        <f>Source!E81</f>
        <v>14</v>
      </c>
      <c r="C244" s="50" t="str">
        <f>Source!G81</f>
        <v>Установка уголков ПВХ на клее</v>
      </c>
      <c r="D244" s="50" t="str">
        <f>Source!F81</f>
        <v>10-01-036-01</v>
      </c>
      <c r="E244" s="33" t="str">
        <f>Source!H81</f>
        <v>100 м</v>
      </c>
      <c r="F244" s="14">
        <f>Source!I81</f>
        <v>0.63900000000000001</v>
      </c>
      <c r="G244" s="24">
        <f>Source!AB81</f>
        <v>101.7225</v>
      </c>
      <c r="H244" s="25">
        <f>Source!O81</f>
        <v>389.35</v>
      </c>
      <c r="T244">
        <f>Source!O81+Source!X81+Source!Y81</f>
        <v>791.84</v>
      </c>
      <c r="U244">
        <f>Source!P81</f>
        <v>137.79</v>
      </c>
      <c r="V244">
        <f>Source!S81</f>
        <v>251.56</v>
      </c>
      <c r="W244">
        <f>Source!Q81</f>
        <v>0</v>
      </c>
      <c r="X244">
        <f>Source!R81</f>
        <v>0</v>
      </c>
      <c r="Y244">
        <f>Source!U81</f>
        <v>4.923495</v>
      </c>
      <c r="Z244">
        <f>Source!V81</f>
        <v>0</v>
      </c>
      <c r="AA244">
        <f>Source!X81</f>
        <v>266.64999999999998</v>
      </c>
      <c r="AB244">
        <f>Source!Y81</f>
        <v>135.84</v>
      </c>
    </row>
    <row r="245" spans="1:28" ht="13.8" x14ac:dyDescent="0.25">
      <c r="C245" s="26" t="str">
        <f>"Объем: "&amp;Source!I81&amp;"=63,9/"&amp;"100"</f>
        <v>Объем: 0,639=63,9/100</v>
      </c>
      <c r="F245" s="14"/>
      <c r="G245" s="14"/>
      <c r="H245" s="14"/>
    </row>
    <row r="246" spans="1:28" x14ac:dyDescent="0.25">
      <c r="C246" s="26" t="s">
        <v>730</v>
      </c>
      <c r="D246" s="26">
        <f>Source!BA81</f>
        <v>5.99</v>
      </c>
    </row>
    <row r="247" spans="1:28" x14ac:dyDescent="0.25">
      <c r="C247" s="26" t="s">
        <v>731</v>
      </c>
      <c r="D247" s="26">
        <f>Source!BB81</f>
        <v>5.99</v>
      </c>
    </row>
    <row r="248" spans="1:28" x14ac:dyDescent="0.25">
      <c r="C248" s="26" t="s">
        <v>732</v>
      </c>
      <c r="D248" s="26">
        <f>Source!BC81</f>
        <v>5.99</v>
      </c>
    </row>
    <row r="249" spans="1:28" x14ac:dyDescent="0.25">
      <c r="C249" s="26" t="s">
        <v>733</v>
      </c>
      <c r="D249" s="26">
        <f>Source!BS81</f>
        <v>5.99</v>
      </c>
    </row>
    <row r="250" spans="1:28" x14ac:dyDescent="0.25">
      <c r="C250" s="26" t="s">
        <v>740</v>
      </c>
      <c r="D250" s="88" t="s">
        <v>70</v>
      </c>
      <c r="E250" s="88"/>
      <c r="F250" s="88"/>
      <c r="G250" s="88"/>
      <c r="H250" s="88"/>
    </row>
    <row r="251" spans="1:28" x14ac:dyDescent="0.25">
      <c r="C251" s="26" t="s">
        <v>741</v>
      </c>
      <c r="D251" s="88" t="s">
        <v>70</v>
      </c>
      <c r="E251" s="88"/>
      <c r="F251" s="88"/>
      <c r="G251" s="88"/>
      <c r="H251" s="88"/>
    </row>
    <row r="252" spans="1:28" x14ac:dyDescent="0.25">
      <c r="C252" s="26" t="s">
        <v>742</v>
      </c>
      <c r="D252" s="88" t="s">
        <v>71</v>
      </c>
      <c r="E252" s="88"/>
      <c r="F252" s="88"/>
      <c r="G252" s="88"/>
      <c r="H252" s="88"/>
    </row>
    <row r="253" spans="1:28" x14ac:dyDescent="0.25">
      <c r="C253" s="26" t="s">
        <v>743</v>
      </c>
      <c r="D253" s="88" t="s">
        <v>71</v>
      </c>
      <c r="E253" s="88"/>
      <c r="F253" s="88"/>
      <c r="G253" s="88"/>
      <c r="H253" s="88"/>
    </row>
    <row r="254" spans="1:28" x14ac:dyDescent="0.25">
      <c r="C254" s="26" t="s">
        <v>744</v>
      </c>
      <c r="D254" s="88" t="s">
        <v>70</v>
      </c>
      <c r="E254" s="88"/>
      <c r="F254" s="88"/>
      <c r="G254" s="88"/>
      <c r="H254" s="88"/>
    </row>
    <row r="255" spans="1:28" x14ac:dyDescent="0.25">
      <c r="C255" s="11" t="s">
        <v>734</v>
      </c>
      <c r="D255" s="37"/>
      <c r="E255" s="37"/>
      <c r="F255" s="37">
        <f>Source!BZ81</f>
        <v>118</v>
      </c>
      <c r="G255" s="61">
        <f>(Source!AF81+Source!AE81)*Source!FX81/100</f>
        <v>69.797294999999991</v>
      </c>
      <c r="H255" s="62">
        <f>Source!X81</f>
        <v>266.64999999999998</v>
      </c>
    </row>
    <row r="256" spans="1:28" x14ac:dyDescent="0.25">
      <c r="C256" s="11" t="s">
        <v>735</v>
      </c>
      <c r="D256" s="37"/>
      <c r="E256" s="37"/>
      <c r="F256" s="37"/>
      <c r="G256" s="37" t="str">
        <f>CONCATENATE(Source!DL81,Source!FT81, "=", Source!FX81, "%")</f>
        <v>*0,9=106,2%</v>
      </c>
      <c r="H256" s="37" t="str">
        <f>CONCATENATE(Source!AT81)</f>
        <v>106</v>
      </c>
    </row>
    <row r="257" spans="1:28" x14ac:dyDescent="0.25">
      <c r="C257" s="11" t="s">
        <v>736</v>
      </c>
      <c r="D257" s="37"/>
      <c r="E257" s="37"/>
      <c r="F257" s="37">
        <f>Source!CA81</f>
        <v>63</v>
      </c>
      <c r="G257" s="61">
        <f>(Source!AF81+Source!AE81)*Source!FY81/100</f>
        <v>35.194398749999998</v>
      </c>
      <c r="H257" s="62">
        <f>Source!Y81</f>
        <v>135.84</v>
      </c>
    </row>
    <row r="258" spans="1:28" x14ac:dyDescent="0.25">
      <c r="C258" s="11" t="s">
        <v>737</v>
      </c>
      <c r="D258" s="37"/>
      <c r="E258" s="37"/>
      <c r="F258" s="37"/>
      <c r="G258" s="37" t="str">
        <f>CONCATENATE(Source!DM81,Source!FU81, "=", Source!FY81, "%")</f>
        <v>*0,85=53,55%</v>
      </c>
      <c r="H258" s="37" t="str">
        <f>CONCATENATE(Source!AU81)</f>
        <v>54</v>
      </c>
    </row>
    <row r="259" spans="1:28" x14ac:dyDescent="0.25">
      <c r="C259" s="11" t="s">
        <v>738</v>
      </c>
      <c r="D259" s="37"/>
      <c r="E259" s="37"/>
      <c r="F259" s="37"/>
      <c r="G259" s="61">
        <f>((Source!AF81+Source!AE81)*Source!FX81/100)+((Source!AF81+Source!AE81)*Source!FY81/100)+Source!AB81</f>
        <v>206.71419374999999</v>
      </c>
      <c r="H259" s="62">
        <f>Source!O81+Source!X81+Source!Y81</f>
        <v>791.84</v>
      </c>
    </row>
    <row r="260" spans="1:28" ht="13.8" x14ac:dyDescent="0.25">
      <c r="A260" s="50">
        <v>28</v>
      </c>
      <c r="B260" s="50" t="str">
        <f>Source!E83</f>
        <v>14,1</v>
      </c>
      <c r="C260" s="50" t="str">
        <f>Source!G83</f>
        <v>Уголок ПВХ</v>
      </c>
      <c r="D260" s="50" t="str">
        <f>Source!F83</f>
        <v>11.3.03.13</v>
      </c>
      <c r="E260" s="33" t="str">
        <f>Source!H83</f>
        <v>П.М</v>
      </c>
      <c r="F260" s="14">
        <f>Source!I83</f>
        <v>63.9</v>
      </c>
      <c r="G260" s="24">
        <f>Source!AB83</f>
        <v>0</v>
      </c>
      <c r="H260" s="25">
        <f>Source!O83</f>
        <v>0</v>
      </c>
      <c r="T260">
        <f>Source!O83+Source!X83+Source!Y83</f>
        <v>0</v>
      </c>
      <c r="U260">
        <f>Source!P83</f>
        <v>0</v>
      </c>
      <c r="V260">
        <f>Source!S83</f>
        <v>0</v>
      </c>
      <c r="W260">
        <f>Source!Q83</f>
        <v>0</v>
      </c>
      <c r="X260">
        <f>Source!R83</f>
        <v>0</v>
      </c>
      <c r="Y260">
        <f>Source!U83</f>
        <v>0</v>
      </c>
      <c r="Z260">
        <f>Source!V83</f>
        <v>0</v>
      </c>
      <c r="AA260">
        <f>Source!X83</f>
        <v>0</v>
      </c>
      <c r="AB260">
        <f>Source!Y83</f>
        <v>0</v>
      </c>
    </row>
    <row r="261" spans="1:28" ht="13.8" x14ac:dyDescent="0.25">
      <c r="C261" s="26" t="s">
        <v>732</v>
      </c>
      <c r="D261" s="26">
        <f>Source!BC83</f>
        <v>5.99</v>
      </c>
      <c r="F261" s="14"/>
      <c r="G261" s="14"/>
      <c r="H261" s="14"/>
    </row>
    <row r="262" spans="1:28" ht="27.6" x14ac:dyDescent="0.25">
      <c r="A262" s="50">
        <v>29</v>
      </c>
      <c r="B262" s="50" t="str">
        <f>Source!E85</f>
        <v>14,2</v>
      </c>
      <c r="C262" s="50" t="str">
        <f>Source!G85</f>
        <v>Уголок ПВХ, размером 25х25 мм</v>
      </c>
      <c r="D262" s="50" t="str">
        <f>Source!F85</f>
        <v>11.3.03.13-0044</v>
      </c>
      <c r="E262" s="33" t="str">
        <f>Source!H85</f>
        <v>10 м</v>
      </c>
      <c r="F262" s="14">
        <f>Source!I85</f>
        <v>6.3900000000000006</v>
      </c>
      <c r="G262" s="24">
        <f>Source!AB85</f>
        <v>29.9</v>
      </c>
      <c r="H262" s="25">
        <f>Source!O85</f>
        <v>1144.46</v>
      </c>
      <c r="T262">
        <f>Source!O85+Source!X85+Source!Y85</f>
        <v>1144.46</v>
      </c>
      <c r="U262">
        <f>Source!P85</f>
        <v>1144.46</v>
      </c>
      <c r="V262">
        <f>Source!S85</f>
        <v>0</v>
      </c>
      <c r="W262">
        <f>Source!Q85</f>
        <v>0</v>
      </c>
      <c r="X262">
        <f>Source!R85</f>
        <v>0</v>
      </c>
      <c r="Y262">
        <f>Source!U85</f>
        <v>0</v>
      </c>
      <c r="Z262">
        <f>Source!V85</f>
        <v>0</v>
      </c>
      <c r="AA262">
        <f>Source!X85</f>
        <v>0</v>
      </c>
      <c r="AB262">
        <f>Source!Y85</f>
        <v>0</v>
      </c>
    </row>
    <row r="263" spans="1:28" ht="13.8" x14ac:dyDescent="0.25">
      <c r="C263" s="26" t="s">
        <v>732</v>
      </c>
      <c r="D263" s="26">
        <f>Source!BC85</f>
        <v>5.99</v>
      </c>
      <c r="F263" s="14"/>
      <c r="G263" s="14"/>
      <c r="H263" s="14"/>
    </row>
    <row r="264" spans="1:28" ht="41.4" x14ac:dyDescent="0.25">
      <c r="A264" s="50">
        <v>30</v>
      </c>
      <c r="B264" s="50" t="str">
        <f>Source!E87</f>
        <v>15</v>
      </c>
      <c r="C264" s="50" t="str">
        <f>Source!G87</f>
        <v>Устройство покрытий полимерцементных однослойных пластичных толщиной 12 мм</v>
      </c>
      <c r="D264" s="50" t="str">
        <f>Source!F87</f>
        <v>11-01-021-02</v>
      </c>
      <c r="E264" s="33" t="str">
        <f>Source!H87</f>
        <v>100 м2</v>
      </c>
      <c r="F264" s="14">
        <f>Source!I87</f>
        <v>1.3585</v>
      </c>
      <c r="G264" s="24">
        <f>Source!AB87</f>
        <v>7877.107</v>
      </c>
      <c r="H264" s="25">
        <f>Source!O87</f>
        <v>64099.29</v>
      </c>
      <c r="T264">
        <f>Source!O87+Source!X87+Source!Y87</f>
        <v>81189.820000000007</v>
      </c>
      <c r="U264">
        <f>Source!P87</f>
        <v>52229.75</v>
      </c>
      <c r="V264">
        <f>Source!S87</f>
        <v>7405.76</v>
      </c>
      <c r="W264">
        <f>Source!Q87</f>
        <v>4463.78</v>
      </c>
      <c r="X264">
        <f>Source!R87</f>
        <v>2360.2600000000002</v>
      </c>
      <c r="Y264">
        <f>Source!U87</f>
        <v>139.54240299999998</v>
      </c>
      <c r="Z264">
        <f>Source!V87</f>
        <v>38.462531249999998</v>
      </c>
      <c r="AA264">
        <f>Source!X87</f>
        <v>10840.28</v>
      </c>
      <c r="AB264">
        <f>Source!Y87</f>
        <v>6250.25</v>
      </c>
    </row>
    <row r="265" spans="1:28" ht="13.8" x14ac:dyDescent="0.25">
      <c r="C265" s="26" t="str">
        <f>"Объем: "&amp;Source!I87&amp;"=135,85/"&amp;"100"</f>
        <v>Объем: 1,3585=135,85/100</v>
      </c>
      <c r="F265" s="14"/>
      <c r="G265" s="14"/>
      <c r="H265" s="14"/>
    </row>
    <row r="266" spans="1:28" x14ac:dyDescent="0.25">
      <c r="C266" s="26" t="s">
        <v>730</v>
      </c>
      <c r="D266" s="26">
        <f>Source!BA87</f>
        <v>5.99</v>
      </c>
    </row>
    <row r="267" spans="1:28" x14ac:dyDescent="0.25">
      <c r="C267" s="26" t="s">
        <v>731</v>
      </c>
      <c r="D267" s="26">
        <f>Source!BB87</f>
        <v>5.99</v>
      </c>
    </row>
    <row r="268" spans="1:28" x14ac:dyDescent="0.25">
      <c r="C268" s="26" t="s">
        <v>732</v>
      </c>
      <c r="D268" s="26">
        <f>Source!BC87</f>
        <v>5.99</v>
      </c>
    </row>
    <row r="269" spans="1:28" x14ac:dyDescent="0.25">
      <c r="C269" s="26" t="s">
        <v>733</v>
      </c>
      <c r="D269" s="26">
        <f>Source!BS87</f>
        <v>5.99</v>
      </c>
    </row>
    <row r="270" spans="1:28" x14ac:dyDescent="0.25">
      <c r="C270" s="26" t="s">
        <v>740</v>
      </c>
      <c r="D270" s="88" t="s">
        <v>70</v>
      </c>
      <c r="E270" s="88"/>
      <c r="F270" s="88"/>
      <c r="G270" s="88"/>
      <c r="H270" s="88"/>
    </row>
    <row r="271" spans="1:28" x14ac:dyDescent="0.25">
      <c r="C271" s="26" t="s">
        <v>741</v>
      </c>
      <c r="D271" s="88" t="s">
        <v>70</v>
      </c>
      <c r="E271" s="88"/>
      <c r="F271" s="88"/>
      <c r="G271" s="88"/>
      <c r="H271" s="88"/>
    </row>
    <row r="272" spans="1:28" x14ac:dyDescent="0.25">
      <c r="C272" s="26" t="s">
        <v>742</v>
      </c>
      <c r="D272" s="88" t="s">
        <v>71</v>
      </c>
      <c r="E272" s="88"/>
      <c r="F272" s="88"/>
      <c r="G272" s="88"/>
      <c r="H272" s="88"/>
    </row>
    <row r="273" spans="1:28" x14ac:dyDescent="0.25">
      <c r="C273" s="26" t="s">
        <v>743</v>
      </c>
      <c r="D273" s="88" t="s">
        <v>71</v>
      </c>
      <c r="E273" s="88"/>
      <c r="F273" s="88"/>
      <c r="G273" s="88"/>
      <c r="H273" s="88"/>
    </row>
    <row r="274" spans="1:28" x14ac:dyDescent="0.25">
      <c r="C274" s="26" t="s">
        <v>744</v>
      </c>
      <c r="D274" s="88" t="s">
        <v>70</v>
      </c>
      <c r="E274" s="88"/>
      <c r="F274" s="88"/>
      <c r="G274" s="88"/>
      <c r="H274" s="88"/>
    </row>
    <row r="275" spans="1:28" x14ac:dyDescent="0.25">
      <c r="C275" s="11" t="s">
        <v>734</v>
      </c>
      <c r="D275" s="37"/>
      <c r="E275" s="37"/>
      <c r="F275" s="37">
        <f>Source!BZ87</f>
        <v>123</v>
      </c>
      <c r="G275" s="61">
        <f>(Source!AF87+Source!AE87)*Source!FX87/100</f>
        <v>1328.551659</v>
      </c>
      <c r="H275" s="62">
        <f>Source!X87</f>
        <v>10840.28</v>
      </c>
    </row>
    <row r="276" spans="1:28" x14ac:dyDescent="0.25">
      <c r="C276" s="11" t="s">
        <v>735</v>
      </c>
      <c r="D276" s="37"/>
      <c r="E276" s="37"/>
      <c r="F276" s="37"/>
      <c r="G276" s="37" t="str">
        <f>CONCATENATE(Source!DL87,Source!FT87, "=", Source!FX87, "%")</f>
        <v>*0,9=110,7%</v>
      </c>
      <c r="H276" s="37" t="str">
        <f>CONCATENATE(Source!AT87)</f>
        <v>111</v>
      </c>
    </row>
    <row r="277" spans="1:28" x14ac:dyDescent="0.25">
      <c r="C277" s="11" t="s">
        <v>736</v>
      </c>
      <c r="D277" s="37"/>
      <c r="E277" s="37"/>
      <c r="F277" s="37">
        <f>Source!CA87</f>
        <v>75</v>
      </c>
      <c r="G277" s="61">
        <f>(Source!AF87+Source!AE87)*Source!FY87/100</f>
        <v>765.08733749999999</v>
      </c>
      <c r="H277" s="62">
        <f>Source!Y87</f>
        <v>6250.25</v>
      </c>
    </row>
    <row r="278" spans="1:28" x14ac:dyDescent="0.25">
      <c r="C278" s="11" t="s">
        <v>737</v>
      </c>
      <c r="D278" s="37"/>
      <c r="E278" s="37"/>
      <c r="F278" s="37"/>
      <c r="G278" s="37" t="str">
        <f>CONCATENATE(Source!DM87,Source!FU87, "=", Source!FY87, "%")</f>
        <v>*0,85=63,75%</v>
      </c>
      <c r="H278" s="37" t="str">
        <f>CONCATENATE(Source!AU87)</f>
        <v>64</v>
      </c>
    </row>
    <row r="279" spans="1:28" x14ac:dyDescent="0.25">
      <c r="C279" s="11" t="s">
        <v>738</v>
      </c>
      <c r="D279" s="37"/>
      <c r="E279" s="37"/>
      <c r="F279" s="37"/>
      <c r="G279" s="61">
        <f>((Source!AF87+Source!AE87)*Source!FX87/100)+((Source!AF87+Source!AE87)*Source!FY87/100)+Source!AB87</f>
        <v>9970.7459964999998</v>
      </c>
      <c r="H279" s="62">
        <f>Source!O87+Source!X87+Source!Y87</f>
        <v>81189.820000000007</v>
      </c>
    </row>
    <row r="280" spans="1:28" ht="55.2" x14ac:dyDescent="0.25">
      <c r="A280" s="50">
        <v>31</v>
      </c>
      <c r="B280" s="50" t="str">
        <f>Source!E89</f>
        <v>16</v>
      </c>
      <c r="C280" s="50" t="str">
        <f>Source!G89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280" s="50" t="str">
        <f>Source!F89</f>
        <v>62-16-5</v>
      </c>
      <c r="E280" s="33" t="str">
        <f>Source!H89</f>
        <v>100 м2</v>
      </c>
      <c r="F280" s="14">
        <f>Source!I89</f>
        <v>5.2271000000000001</v>
      </c>
      <c r="G280" s="24">
        <f>Source!AB89</f>
        <v>796.1</v>
      </c>
      <c r="H280" s="25">
        <f>Source!O89</f>
        <v>24926.15</v>
      </c>
      <c r="T280">
        <f>Source!O89+Source!X89+Source!Y89</f>
        <v>36927.979999999996</v>
      </c>
      <c r="U280">
        <f>Source!P89</f>
        <v>15536.81</v>
      </c>
      <c r="V280">
        <f>Source!S89</f>
        <v>9167.98</v>
      </c>
      <c r="W280">
        <f>Source!Q89</f>
        <v>221.36</v>
      </c>
      <c r="X280">
        <f>Source!R89</f>
        <v>64.19</v>
      </c>
      <c r="Y280">
        <f>Source!U89</f>
        <v>177.14641900000001</v>
      </c>
      <c r="Z280">
        <f>Source!V89</f>
        <v>0.83633600000000008</v>
      </c>
      <c r="AA280">
        <f>Source!X89</f>
        <v>7385.74</v>
      </c>
      <c r="AB280">
        <f>Source!Y89</f>
        <v>4616.09</v>
      </c>
    </row>
    <row r="281" spans="1:28" ht="13.8" x14ac:dyDescent="0.25">
      <c r="C281" s="26" t="str">
        <f>"Объем: "&amp;Source!I89&amp;"=522,71/"&amp;"100"</f>
        <v>Объем: 5,2271=522,71/100</v>
      </c>
      <c r="F281" s="14"/>
      <c r="G281" s="14"/>
      <c r="H281" s="14"/>
    </row>
    <row r="282" spans="1:28" x14ac:dyDescent="0.25">
      <c r="C282" s="26" t="s">
        <v>730</v>
      </c>
      <c r="D282" s="26">
        <f>Source!BA89</f>
        <v>5.99</v>
      </c>
    </row>
    <row r="283" spans="1:28" x14ac:dyDescent="0.25">
      <c r="C283" s="26" t="s">
        <v>731</v>
      </c>
      <c r="D283" s="26">
        <f>Source!BB89</f>
        <v>5.99</v>
      </c>
    </row>
    <row r="284" spans="1:28" x14ac:dyDescent="0.25">
      <c r="C284" s="26" t="s">
        <v>732</v>
      </c>
      <c r="D284" s="26">
        <f>Source!BC89</f>
        <v>5.99</v>
      </c>
    </row>
    <row r="285" spans="1:28" x14ac:dyDescent="0.25">
      <c r="C285" s="26" t="s">
        <v>733</v>
      </c>
      <c r="D285" s="26">
        <f>Source!BS89</f>
        <v>5.99</v>
      </c>
    </row>
    <row r="286" spans="1:28" x14ac:dyDescent="0.25">
      <c r="C286" s="11" t="s">
        <v>734</v>
      </c>
      <c r="D286" s="37"/>
      <c r="E286" s="37"/>
      <c r="F286" s="37">
        <f>Source!BZ89</f>
        <v>80</v>
      </c>
      <c r="G286" s="61">
        <f>(Source!AF89+Source!AE89)*Source!FX89/100</f>
        <v>235.88800000000003</v>
      </c>
      <c r="H286" s="62">
        <f>Source!X89</f>
        <v>7385.74</v>
      </c>
    </row>
    <row r="287" spans="1:28" x14ac:dyDescent="0.25">
      <c r="C287" s="11" t="s">
        <v>736</v>
      </c>
      <c r="D287" s="37"/>
      <c r="E287" s="37"/>
      <c r="F287" s="37">
        <f>Source!CA89</f>
        <v>50</v>
      </c>
      <c r="G287" s="61">
        <f>(Source!AF89+Source!AE89)*Source!FY89/100</f>
        <v>147.43</v>
      </c>
      <c r="H287" s="62">
        <f>Source!Y89</f>
        <v>4616.09</v>
      </c>
    </row>
    <row r="288" spans="1:28" x14ac:dyDescent="0.25">
      <c r="C288" s="11" t="s">
        <v>738</v>
      </c>
      <c r="D288" s="37"/>
      <c r="E288" s="37"/>
      <c r="F288" s="37"/>
      <c r="G288" s="61">
        <f>((Source!AF89+Source!AE89)*Source!FX89/100)+((Source!AF89+Source!AE89)*Source!FY89/100)+Source!AB89</f>
        <v>1179.4180000000001</v>
      </c>
      <c r="H288" s="62">
        <f>Source!O89+Source!X89+Source!Y89</f>
        <v>36927.979999999996</v>
      </c>
    </row>
    <row r="289" spans="1:28" ht="13.8" x14ac:dyDescent="0.25">
      <c r="A289" s="50">
        <v>32</v>
      </c>
      <c r="B289" s="50" t="str">
        <f>Source!E91</f>
        <v>16,1</v>
      </c>
      <c r="C289" s="50" t="str">
        <f>Source!G91</f>
        <v>Краска водоэмульсионная</v>
      </c>
      <c r="D289" s="50" t="str">
        <f>Source!F91</f>
        <v>14.3.02.01</v>
      </c>
      <c r="E289" s="33" t="str">
        <f>Source!H91</f>
        <v>т</v>
      </c>
      <c r="F289" s="14">
        <f>Source!I91</f>
        <v>0.37112399999999995</v>
      </c>
      <c r="G289" s="24">
        <f>Source!AB91</f>
        <v>0</v>
      </c>
      <c r="H289" s="25">
        <f>Source!O91</f>
        <v>0</v>
      </c>
      <c r="T289">
        <f>Source!O91+Source!X91+Source!Y91</f>
        <v>0</v>
      </c>
      <c r="U289">
        <f>Source!P91</f>
        <v>0</v>
      </c>
      <c r="V289">
        <f>Source!S91</f>
        <v>0</v>
      </c>
      <c r="W289">
        <f>Source!Q91</f>
        <v>0</v>
      </c>
      <c r="X289">
        <f>Source!R91</f>
        <v>0</v>
      </c>
      <c r="Y289">
        <f>Source!U91</f>
        <v>0</v>
      </c>
      <c r="Z289">
        <f>Source!V91</f>
        <v>0</v>
      </c>
      <c r="AA289">
        <f>Source!X91</f>
        <v>0</v>
      </c>
      <c r="AB289">
        <f>Source!Y91</f>
        <v>0</v>
      </c>
    </row>
    <row r="290" spans="1:28" ht="13.8" x14ac:dyDescent="0.25">
      <c r="C290" s="26" t="s">
        <v>732</v>
      </c>
      <c r="D290" s="26">
        <f>Source!BC91</f>
        <v>5.99</v>
      </c>
      <c r="F290" s="14"/>
      <c r="G290" s="14"/>
      <c r="H290" s="14"/>
    </row>
    <row r="291" spans="1:28" ht="27.6" x14ac:dyDescent="0.25">
      <c r="A291" s="50">
        <v>33</v>
      </c>
      <c r="B291" s="50" t="str">
        <f>Source!E93</f>
        <v>16,2</v>
      </c>
      <c r="C291" s="50" t="str">
        <f>Source!G93</f>
        <v>Краска водоэмульсионная для внутренних работ ВАК-15</v>
      </c>
      <c r="D291" s="50" t="str">
        <f>Source!F93</f>
        <v>14.3.02.01-0223</v>
      </c>
      <c r="E291" s="33" t="str">
        <f>Source!H93</f>
        <v>т</v>
      </c>
      <c r="F291" s="14">
        <f>Source!I93</f>
        <v>0.37112399999999995</v>
      </c>
      <c r="G291" s="24">
        <f>Source!AB93</f>
        <v>19973.669999999998</v>
      </c>
      <c r="H291" s="25">
        <f>Source!O93</f>
        <v>44402.12</v>
      </c>
      <c r="T291">
        <f>Source!O93+Source!X93+Source!Y93</f>
        <v>44402.12</v>
      </c>
      <c r="U291">
        <f>Source!P93</f>
        <v>44402.12</v>
      </c>
      <c r="V291">
        <f>Source!S93</f>
        <v>0</v>
      </c>
      <c r="W291">
        <f>Source!Q93</f>
        <v>0</v>
      </c>
      <c r="X291">
        <f>Source!R93</f>
        <v>0</v>
      </c>
      <c r="Y291">
        <f>Source!U93</f>
        <v>0</v>
      </c>
      <c r="Z291">
        <f>Source!V93</f>
        <v>0</v>
      </c>
      <c r="AA291">
        <f>Source!X93</f>
        <v>0</v>
      </c>
      <c r="AB291">
        <f>Source!Y93</f>
        <v>0</v>
      </c>
    </row>
    <row r="292" spans="1:28" ht="13.8" x14ac:dyDescent="0.25">
      <c r="C292" s="26" t="s">
        <v>732</v>
      </c>
      <c r="D292" s="26">
        <f>Source!BC93</f>
        <v>5.99</v>
      </c>
      <c r="F292" s="14"/>
      <c r="G292" s="14"/>
      <c r="H292" s="14"/>
    </row>
    <row r="293" spans="1:28" ht="69" x14ac:dyDescent="0.25">
      <c r="A293" s="50">
        <v>34</v>
      </c>
      <c r="B293" s="50" t="str">
        <f>Source!E95</f>
        <v>17</v>
      </c>
      <c r="C293" s="50" t="str">
        <f>Source!G95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 (256,16 м2х1,6= 409,856 м2)</v>
      </c>
      <c r="D293" s="50" t="str">
        <f>Source!F95</f>
        <v>62-17-4 Тех. часть п.2 пп . 2.62.5 к=1.6</v>
      </c>
      <c r="E293" s="33" t="str">
        <f>Source!H95</f>
        <v>100 м2</v>
      </c>
      <c r="F293" s="14">
        <f>Source!I95</f>
        <v>4.09856</v>
      </c>
      <c r="G293" s="24">
        <f>Source!AB95</f>
        <v>812.32</v>
      </c>
      <c r="H293" s="25">
        <f>Source!O95</f>
        <v>19942.759999999998</v>
      </c>
      <c r="T293">
        <f>Source!O95+Source!X95+Source!Y95</f>
        <v>29323.039999999997</v>
      </c>
      <c r="U293">
        <f>Source!P95</f>
        <v>12603.92</v>
      </c>
      <c r="V293">
        <f>Source!S95</f>
        <v>7165.27</v>
      </c>
      <c r="W293">
        <f>Source!Q95</f>
        <v>173.57</v>
      </c>
      <c r="X293">
        <f>Source!R95</f>
        <v>50.33</v>
      </c>
      <c r="Y293">
        <f>Source!U95</f>
        <v>138.4493568</v>
      </c>
      <c r="Z293">
        <f>Source!V95</f>
        <v>0.65576960000000006</v>
      </c>
      <c r="AA293">
        <f>Source!X95</f>
        <v>5772.48</v>
      </c>
      <c r="AB293">
        <f>Source!Y95</f>
        <v>3607.8</v>
      </c>
    </row>
    <row r="294" spans="1:28" ht="13.8" x14ac:dyDescent="0.25">
      <c r="C294" s="26" t="str">
        <f>"Объем: "&amp;Source!I95&amp;"=409,856/"&amp;"100"</f>
        <v>Объем: 4,09856=409,856/100</v>
      </c>
      <c r="F294" s="14"/>
      <c r="G294" s="14"/>
      <c r="H294" s="14"/>
    </row>
    <row r="295" spans="1:28" x14ac:dyDescent="0.25">
      <c r="C295" s="26" t="s">
        <v>730</v>
      </c>
      <c r="D295" s="26">
        <f>Source!BA95</f>
        <v>5.99</v>
      </c>
    </row>
    <row r="296" spans="1:28" x14ac:dyDescent="0.25">
      <c r="C296" s="26" t="s">
        <v>731</v>
      </c>
      <c r="D296" s="26">
        <f>Source!BB95</f>
        <v>5.99</v>
      </c>
    </row>
    <row r="297" spans="1:28" x14ac:dyDescent="0.25">
      <c r="C297" s="26" t="s">
        <v>732</v>
      </c>
      <c r="D297" s="26">
        <f>Source!BC95</f>
        <v>5.99</v>
      </c>
    </row>
    <row r="298" spans="1:28" x14ac:dyDescent="0.25">
      <c r="C298" s="26" t="s">
        <v>733</v>
      </c>
      <c r="D298" s="26">
        <f>Source!BS95</f>
        <v>5.99</v>
      </c>
    </row>
    <row r="299" spans="1:28" x14ac:dyDescent="0.25">
      <c r="C299" s="11" t="s">
        <v>734</v>
      </c>
      <c r="D299" s="37"/>
      <c r="E299" s="37"/>
      <c r="F299" s="37">
        <f>Source!BZ95</f>
        <v>80</v>
      </c>
      <c r="G299" s="61">
        <f>(Source!AF95+Source!AE95)*Source!FX95/100</f>
        <v>235.12800000000004</v>
      </c>
      <c r="H299" s="62">
        <f>Source!X95</f>
        <v>5772.48</v>
      </c>
    </row>
    <row r="300" spans="1:28" x14ac:dyDescent="0.25">
      <c r="C300" s="11" t="s">
        <v>736</v>
      </c>
      <c r="D300" s="37"/>
      <c r="E300" s="37"/>
      <c r="F300" s="37">
        <f>Source!CA95</f>
        <v>50</v>
      </c>
      <c r="G300" s="61">
        <f>(Source!AF95+Source!AE95)*Source!FY95/100</f>
        <v>146.95500000000001</v>
      </c>
      <c r="H300" s="62">
        <f>Source!Y95</f>
        <v>3607.8</v>
      </c>
    </row>
    <row r="301" spans="1:28" x14ac:dyDescent="0.25">
      <c r="C301" s="11" t="s">
        <v>738</v>
      </c>
      <c r="D301" s="37"/>
      <c r="E301" s="37"/>
      <c r="F301" s="37"/>
      <c r="G301" s="61">
        <f>((Source!AF95+Source!AE95)*Source!FX95/100)+((Source!AF95+Source!AE95)*Source!FY95/100)+Source!AB95</f>
        <v>1194.4030000000002</v>
      </c>
      <c r="H301" s="62">
        <f>Source!O95+Source!X95+Source!Y95</f>
        <v>29323.039999999997</v>
      </c>
    </row>
    <row r="302" spans="1:28" ht="13.8" x14ac:dyDescent="0.25">
      <c r="A302" s="50">
        <v>35</v>
      </c>
      <c r="B302" s="50" t="str">
        <f>Source!E97</f>
        <v>17,1</v>
      </c>
      <c r="C302" s="50" t="str">
        <f>Source!G97</f>
        <v>Краска водоэмульсионная</v>
      </c>
      <c r="D302" s="50" t="str">
        <f>Source!F97</f>
        <v>14.3.02.01</v>
      </c>
      <c r="E302" s="33" t="str">
        <f>Source!H97</f>
        <v>т</v>
      </c>
      <c r="F302" s="14">
        <f>Source!I97</f>
        <v>0.29099799999999998</v>
      </c>
      <c r="G302" s="24">
        <f>Source!AB97</f>
        <v>0</v>
      </c>
      <c r="H302" s="25">
        <f>Source!O97</f>
        <v>0</v>
      </c>
      <c r="T302">
        <f>Source!O97+Source!X97+Source!Y97</f>
        <v>0</v>
      </c>
      <c r="U302">
        <f>Source!P97</f>
        <v>0</v>
      </c>
      <c r="V302">
        <f>Source!S97</f>
        <v>0</v>
      </c>
      <c r="W302">
        <f>Source!Q97</f>
        <v>0</v>
      </c>
      <c r="X302">
        <f>Source!R97</f>
        <v>0</v>
      </c>
      <c r="Y302">
        <f>Source!U97</f>
        <v>0</v>
      </c>
      <c r="Z302">
        <f>Source!V97</f>
        <v>0</v>
      </c>
      <c r="AA302">
        <f>Source!X97</f>
        <v>0</v>
      </c>
      <c r="AB302">
        <f>Source!Y97</f>
        <v>0</v>
      </c>
    </row>
    <row r="303" spans="1:28" ht="13.8" x14ac:dyDescent="0.25">
      <c r="C303" s="26" t="s">
        <v>732</v>
      </c>
      <c r="D303" s="26">
        <f>Source!BC97</f>
        <v>5.99</v>
      </c>
      <c r="F303" s="14"/>
      <c r="G303" s="14"/>
      <c r="H303" s="14"/>
    </row>
    <row r="304" spans="1:28" ht="27.6" x14ac:dyDescent="0.25">
      <c r="A304" s="50">
        <v>36</v>
      </c>
      <c r="B304" s="50" t="str">
        <f>Source!E99</f>
        <v>17,2</v>
      </c>
      <c r="C304" s="50" t="str">
        <f>Source!G99</f>
        <v>Краска водоэмульсионная для внутренних работ ВАК-15</v>
      </c>
      <c r="D304" s="50" t="str">
        <f>Source!F99</f>
        <v>14.3.02.01-0223</v>
      </c>
      <c r="E304" s="33" t="str">
        <f>Source!H99</f>
        <v>т</v>
      </c>
      <c r="F304" s="14">
        <f>Source!I99</f>
        <v>0.29099799999999998</v>
      </c>
      <c r="G304" s="24">
        <f>Source!AB99</f>
        <v>19973.669999999998</v>
      </c>
      <c r="H304" s="25">
        <f>Source!O99</f>
        <v>34815.67</v>
      </c>
      <c r="T304">
        <f>Source!O99+Source!X99+Source!Y99</f>
        <v>34815.67</v>
      </c>
      <c r="U304">
        <f>Source!P99</f>
        <v>34815.67</v>
      </c>
      <c r="V304">
        <f>Source!S99</f>
        <v>0</v>
      </c>
      <c r="W304">
        <f>Source!Q99</f>
        <v>0</v>
      </c>
      <c r="X304">
        <f>Source!R99</f>
        <v>0</v>
      </c>
      <c r="Y304">
        <f>Source!U99</f>
        <v>0</v>
      </c>
      <c r="Z304">
        <f>Source!V99</f>
        <v>0</v>
      </c>
      <c r="AA304">
        <f>Source!X99</f>
        <v>0</v>
      </c>
      <c r="AB304">
        <f>Source!Y99</f>
        <v>0</v>
      </c>
    </row>
    <row r="305" spans="1:28" ht="13.8" x14ac:dyDescent="0.25">
      <c r="C305" s="26" t="s">
        <v>732</v>
      </c>
      <c r="D305" s="26">
        <f>Source!BC99</f>
        <v>5.99</v>
      </c>
      <c r="F305" s="14"/>
      <c r="G305" s="14"/>
      <c r="H305" s="14"/>
    </row>
    <row r="306" spans="1:28" ht="27.6" x14ac:dyDescent="0.25">
      <c r="A306" s="50">
        <v>37</v>
      </c>
      <c r="B306" s="50" t="str">
        <f>Source!E101</f>
        <v>18</v>
      </c>
      <c r="C306" s="50" t="str">
        <f>Source!G101</f>
        <v>Устройство покрытий из плит керамогранитных размером 40х40 см</v>
      </c>
      <c r="D306" s="50" t="str">
        <f>Source!F101</f>
        <v>11-01-047-01</v>
      </c>
      <c r="E306" s="33" t="str">
        <f>Source!H101</f>
        <v>100 м2</v>
      </c>
      <c r="F306" s="14">
        <f>Source!I101</f>
        <v>1.3585</v>
      </c>
      <c r="G306" s="24">
        <f>Source!AB101</f>
        <v>21989.858</v>
      </c>
      <c r="H306" s="25">
        <f>Source!O101</f>
        <v>178940.6</v>
      </c>
      <c r="T306">
        <f>Source!O101+Source!X101+Source!Y101</f>
        <v>223683.01</v>
      </c>
      <c r="U306">
        <f>Source!P101</f>
        <v>153305.97</v>
      </c>
      <c r="V306">
        <f>Source!S101</f>
        <v>25388.98</v>
      </c>
      <c r="W306">
        <f>Source!Q101</f>
        <v>245.65</v>
      </c>
      <c r="X306">
        <f>Source!R101</f>
        <v>178.11</v>
      </c>
      <c r="Y306">
        <f>Source!U101</f>
        <v>484.96140550000001</v>
      </c>
      <c r="Z306">
        <f>Source!V101</f>
        <v>2.9377562500000001</v>
      </c>
      <c r="AA306">
        <f>Source!X101</f>
        <v>28379.47</v>
      </c>
      <c r="AB306">
        <f>Source!Y101</f>
        <v>16362.94</v>
      </c>
    </row>
    <row r="307" spans="1:28" ht="13.8" x14ac:dyDescent="0.25">
      <c r="C307" s="26" t="str">
        <f>"Объем: "&amp;Source!I101&amp;"=135,85/"&amp;"100"</f>
        <v>Объем: 1,3585=135,85/100</v>
      </c>
      <c r="F307" s="14"/>
      <c r="G307" s="14"/>
      <c r="H307" s="14"/>
    </row>
    <row r="308" spans="1:28" x14ac:dyDescent="0.25">
      <c r="C308" s="26" t="s">
        <v>730</v>
      </c>
      <c r="D308" s="26">
        <f>Source!BA101</f>
        <v>5.99</v>
      </c>
    </row>
    <row r="309" spans="1:28" x14ac:dyDescent="0.25">
      <c r="C309" s="26" t="s">
        <v>731</v>
      </c>
      <c r="D309" s="26">
        <f>Source!BB101</f>
        <v>5.99</v>
      </c>
    </row>
    <row r="310" spans="1:28" x14ac:dyDescent="0.25">
      <c r="C310" s="26" t="s">
        <v>732</v>
      </c>
      <c r="D310" s="26">
        <f>Source!BC101</f>
        <v>5.99</v>
      </c>
    </row>
    <row r="311" spans="1:28" x14ac:dyDescent="0.25">
      <c r="C311" s="26" t="s">
        <v>733</v>
      </c>
      <c r="D311" s="26">
        <f>Source!BS101</f>
        <v>5.99</v>
      </c>
    </row>
    <row r="312" spans="1:28" x14ac:dyDescent="0.25">
      <c r="C312" s="26" t="s">
        <v>740</v>
      </c>
      <c r="D312" s="88" t="s">
        <v>70</v>
      </c>
      <c r="E312" s="88"/>
      <c r="F312" s="88"/>
      <c r="G312" s="88"/>
      <c r="H312" s="88"/>
    </row>
    <row r="313" spans="1:28" x14ac:dyDescent="0.25">
      <c r="C313" s="26" t="s">
        <v>741</v>
      </c>
      <c r="D313" s="88" t="s">
        <v>70</v>
      </c>
      <c r="E313" s="88"/>
      <c r="F313" s="88"/>
      <c r="G313" s="88"/>
      <c r="H313" s="88"/>
    </row>
    <row r="314" spans="1:28" x14ac:dyDescent="0.25">
      <c r="C314" s="26" t="s">
        <v>742</v>
      </c>
      <c r="D314" s="88" t="s">
        <v>71</v>
      </c>
      <c r="E314" s="88"/>
      <c r="F314" s="88"/>
      <c r="G314" s="88"/>
      <c r="H314" s="88"/>
    </row>
    <row r="315" spans="1:28" x14ac:dyDescent="0.25">
      <c r="C315" s="26" t="s">
        <v>743</v>
      </c>
      <c r="D315" s="88" t="s">
        <v>71</v>
      </c>
      <c r="E315" s="88"/>
      <c r="F315" s="88"/>
      <c r="G315" s="88"/>
      <c r="H315" s="88"/>
    </row>
    <row r="316" spans="1:28" x14ac:dyDescent="0.25">
      <c r="C316" s="26" t="s">
        <v>744</v>
      </c>
      <c r="D316" s="88" t="s">
        <v>70</v>
      </c>
      <c r="E316" s="88"/>
      <c r="F316" s="88"/>
      <c r="G316" s="88"/>
      <c r="H316" s="88"/>
    </row>
    <row r="317" spans="1:28" x14ac:dyDescent="0.25">
      <c r="C317" s="11" t="s">
        <v>734</v>
      </c>
      <c r="D317" s="37"/>
      <c r="E317" s="37"/>
      <c r="F317" s="37">
        <f>Source!BZ101</f>
        <v>123</v>
      </c>
      <c r="G317" s="61">
        <f>(Source!AF101+Source!AE101)*Source!FX101/100</f>
        <v>3478.1032259999997</v>
      </c>
      <c r="H317" s="62">
        <f>Source!X101</f>
        <v>28379.47</v>
      </c>
    </row>
    <row r="318" spans="1:28" x14ac:dyDescent="0.25">
      <c r="C318" s="11" t="s">
        <v>735</v>
      </c>
      <c r="D318" s="37"/>
      <c r="E318" s="37"/>
      <c r="F318" s="37"/>
      <c r="G318" s="37" t="str">
        <f>CONCATENATE(Source!DL101,Source!FT101, "=", Source!FX101, "%")</f>
        <v>*0,9=110,7%</v>
      </c>
      <c r="H318" s="37" t="str">
        <f>CONCATENATE(Source!AT101)</f>
        <v>111</v>
      </c>
    </row>
    <row r="319" spans="1:28" x14ac:dyDescent="0.25">
      <c r="C319" s="11" t="s">
        <v>736</v>
      </c>
      <c r="D319" s="37"/>
      <c r="E319" s="37"/>
      <c r="F319" s="37">
        <f>Source!CA101</f>
        <v>75</v>
      </c>
      <c r="G319" s="61">
        <f>(Source!AF101+Source!AE101)*Source!FY101/100</f>
        <v>2002.9727249999999</v>
      </c>
      <c r="H319" s="62">
        <f>Source!Y101</f>
        <v>16362.94</v>
      </c>
    </row>
    <row r="320" spans="1:28" x14ac:dyDescent="0.25">
      <c r="C320" s="11" t="s">
        <v>737</v>
      </c>
      <c r="D320" s="37"/>
      <c r="E320" s="37"/>
      <c r="F320" s="37"/>
      <c r="G320" s="37" t="str">
        <f>CONCATENATE(Source!DM101,Source!FU101, "=", Source!FY101, "%")</f>
        <v>*0,85=63,75%</v>
      </c>
      <c r="H320" s="37" t="str">
        <f>CONCATENATE(Source!AU101)</f>
        <v>64</v>
      </c>
    </row>
    <row r="321" spans="1:28" x14ac:dyDescent="0.25">
      <c r="C321" s="11" t="s">
        <v>738</v>
      </c>
      <c r="D321" s="37"/>
      <c r="E321" s="37"/>
      <c r="F321" s="37"/>
      <c r="G321" s="61">
        <f>((Source!AF101+Source!AE101)*Source!FX101/100)+((Source!AF101+Source!AE101)*Source!FY101/100)+Source!AB101</f>
        <v>27470.933950999999</v>
      </c>
      <c r="H321" s="62">
        <f>Source!O101+Source!X101+Source!Y101</f>
        <v>223683.01</v>
      </c>
    </row>
    <row r="322" spans="1:28" ht="27.6" x14ac:dyDescent="0.25">
      <c r="A322" s="50">
        <v>38</v>
      </c>
      <c r="B322" s="50" t="str">
        <f>Source!E103</f>
        <v>18,1</v>
      </c>
      <c r="C322" s="50" t="str">
        <f>Source!G103</f>
        <v>Грунтовка: водно-дисперсионная "БИРСС Бетон-контакт"</v>
      </c>
      <c r="D322" s="50" t="str">
        <f>Source!F103</f>
        <v>14.3.01.02-0102</v>
      </c>
      <c r="E322" s="33" t="str">
        <f>Source!H103</f>
        <v>т</v>
      </c>
      <c r="F322" s="14">
        <f>Source!I103</f>
        <v>4.7879999999999992E-2</v>
      </c>
      <c r="G322" s="24">
        <f>Source!AB103</f>
        <v>18390.16</v>
      </c>
      <c r="H322" s="25">
        <f>Source!O103</f>
        <v>5274.32</v>
      </c>
      <c r="T322">
        <f>Source!O103+Source!X103+Source!Y103</f>
        <v>5274.32</v>
      </c>
      <c r="U322">
        <f>Source!P103</f>
        <v>5274.32</v>
      </c>
      <c r="V322">
        <f>Source!S103</f>
        <v>0</v>
      </c>
      <c r="W322">
        <f>Source!Q103</f>
        <v>0</v>
      </c>
      <c r="X322">
        <f>Source!R103</f>
        <v>0</v>
      </c>
      <c r="Y322">
        <f>Source!U103</f>
        <v>0</v>
      </c>
      <c r="Z322">
        <f>Source!V103</f>
        <v>0</v>
      </c>
      <c r="AA322">
        <f>Source!X103</f>
        <v>0</v>
      </c>
      <c r="AB322">
        <f>Source!Y103</f>
        <v>0</v>
      </c>
    </row>
    <row r="323" spans="1:28" ht="13.8" x14ac:dyDescent="0.25">
      <c r="C323" s="26" t="s">
        <v>732</v>
      </c>
      <c r="D323" s="26">
        <f>Source!BC103</f>
        <v>5.99</v>
      </c>
      <c r="F323" s="14"/>
      <c r="G323" s="14"/>
      <c r="H323" s="14"/>
    </row>
    <row r="324" spans="1:28" ht="55.2" x14ac:dyDescent="0.25">
      <c r="A324" s="50">
        <v>39</v>
      </c>
      <c r="B324" s="50" t="str">
        <f>Source!E105</f>
        <v>18,2</v>
      </c>
      <c r="C324" s="50" t="s">
        <v>745</v>
      </c>
      <c r="D324" s="50" t="str">
        <f>Source!F105</f>
        <v>06.2.05.03-0003</v>
      </c>
      <c r="E324" s="33" t="str">
        <f>Source!H105</f>
        <v>м2</v>
      </c>
      <c r="F324" s="14">
        <f>Source!I105</f>
        <v>-138.56700000000001</v>
      </c>
      <c r="G324" s="24">
        <f>Source!AB105</f>
        <v>140.44999999999999</v>
      </c>
      <c r="H324" s="25">
        <f>Source!O105</f>
        <v>-116575.79</v>
      </c>
      <c r="T324">
        <f>Source!O105+Source!X105+Source!Y105</f>
        <v>-116575.79</v>
      </c>
      <c r="U324">
        <f>Source!P105</f>
        <v>-116575.79</v>
      </c>
      <c r="V324">
        <f>Source!S105</f>
        <v>0</v>
      </c>
      <c r="W324">
        <f>Source!Q105</f>
        <v>0</v>
      </c>
      <c r="X324">
        <f>Source!R105</f>
        <v>0</v>
      </c>
      <c r="Y324">
        <f>Source!U105</f>
        <v>0</v>
      </c>
      <c r="Z324">
        <f>Source!V105</f>
        <v>0</v>
      </c>
      <c r="AA324">
        <f>Source!X105</f>
        <v>0</v>
      </c>
      <c r="AB324">
        <f>Source!Y105</f>
        <v>0</v>
      </c>
    </row>
    <row r="325" spans="1:28" ht="13.8" x14ac:dyDescent="0.25">
      <c r="C325" s="26" t="s">
        <v>732</v>
      </c>
      <c r="D325" s="26">
        <f>Source!BC105</f>
        <v>5.99</v>
      </c>
      <c r="F325" s="14"/>
      <c r="G325" s="14"/>
      <c r="H325" s="14"/>
    </row>
    <row r="326" spans="1:28" ht="41.4" x14ac:dyDescent="0.25">
      <c r="A326" s="50">
        <v>40</v>
      </c>
      <c r="B326" s="50" t="str">
        <f>Source!E107</f>
        <v>18,3</v>
      </c>
      <c r="C326" s="50" t="str">
        <f>Source!G107</f>
        <v>Гранит керамический многоцветный неполированный, размером 300х300х8 мм</v>
      </c>
      <c r="D326" s="50" t="str">
        <f>Source!F107</f>
        <v>06.2.05.03-0001</v>
      </c>
      <c r="E326" s="33" t="str">
        <f>Source!H107</f>
        <v>м2</v>
      </c>
      <c r="F326" s="14">
        <f>Source!I107</f>
        <v>138.56700000000001</v>
      </c>
      <c r="G326" s="24">
        <f>Source!AB107</f>
        <v>122.04</v>
      </c>
      <c r="H326" s="25">
        <f>Source!O107</f>
        <v>101295.19</v>
      </c>
      <c r="T326">
        <f>Source!O107+Source!X107+Source!Y107</f>
        <v>101295.19</v>
      </c>
      <c r="U326">
        <f>Source!P107</f>
        <v>101295.19</v>
      </c>
      <c r="V326">
        <f>Source!S107</f>
        <v>0</v>
      </c>
      <c r="W326">
        <f>Source!Q107</f>
        <v>0</v>
      </c>
      <c r="X326">
        <f>Source!R107</f>
        <v>0</v>
      </c>
      <c r="Y326">
        <f>Source!U107</f>
        <v>0</v>
      </c>
      <c r="Z326">
        <f>Source!V107</f>
        <v>0</v>
      </c>
      <c r="AA326">
        <f>Source!X107</f>
        <v>0</v>
      </c>
      <c r="AB326">
        <f>Source!Y107</f>
        <v>0</v>
      </c>
    </row>
    <row r="327" spans="1:28" ht="13.8" x14ac:dyDescent="0.25">
      <c r="C327" s="26" t="s">
        <v>732</v>
      </c>
      <c r="D327" s="26">
        <f>Source!BC107</f>
        <v>5.99</v>
      </c>
      <c r="F327" s="14"/>
      <c r="G327" s="14"/>
      <c r="H327" s="14"/>
    </row>
    <row r="328" spans="1:28" ht="41.4" x14ac:dyDescent="0.25">
      <c r="A328" s="50">
        <v>41</v>
      </c>
      <c r="B328" s="50" t="str">
        <f>Source!E109</f>
        <v>19</v>
      </c>
      <c r="C328" s="50" t="str">
        <f>Source!G109</f>
        <v>Улучшенная масляная окраска ранее окрашенных дверей за один раз с расчисткой старой краски более 35%</v>
      </c>
      <c r="D328" s="50" t="str">
        <f>Source!F109</f>
        <v>62-10-3</v>
      </c>
      <c r="E328" s="33" t="str">
        <f>Source!H109</f>
        <v>100 м2</v>
      </c>
      <c r="F328" s="14">
        <f>Source!I109</f>
        <v>0.12675</v>
      </c>
      <c r="G328" s="24">
        <f>Source!AB109</f>
        <v>1180.42</v>
      </c>
      <c r="H328" s="25">
        <f>Source!O109</f>
        <v>896.21</v>
      </c>
      <c r="T328">
        <f>Source!O109+Source!X109+Source!Y109</f>
        <v>1614.56</v>
      </c>
      <c r="U328">
        <f>Source!P109</f>
        <v>339.82</v>
      </c>
      <c r="V328">
        <f>Source!S109</f>
        <v>551.02</v>
      </c>
      <c r="W328">
        <f>Source!Q109</f>
        <v>5.37</v>
      </c>
      <c r="X328">
        <f>Source!R109</f>
        <v>1.56</v>
      </c>
      <c r="Y328">
        <f>Source!U109</f>
        <v>10.647</v>
      </c>
      <c r="Z328">
        <f>Source!V109</f>
        <v>2.0279999999999999E-2</v>
      </c>
      <c r="AA328">
        <f>Source!X109</f>
        <v>442.06</v>
      </c>
      <c r="AB328">
        <f>Source!Y109</f>
        <v>276.29000000000002</v>
      </c>
    </row>
    <row r="329" spans="1:28" ht="13.8" x14ac:dyDescent="0.25">
      <c r="C329" s="26" t="str">
        <f>"Объем: "&amp;Source!I109&amp;"=12,675/"&amp;"100"</f>
        <v>Объем: 0,12675=12,675/100</v>
      </c>
      <c r="F329" s="14"/>
      <c r="G329" s="14"/>
      <c r="H329" s="14"/>
    </row>
    <row r="330" spans="1:28" x14ac:dyDescent="0.25">
      <c r="C330" s="26" t="s">
        <v>730</v>
      </c>
      <c r="D330" s="26">
        <f>Source!BA109</f>
        <v>5.99</v>
      </c>
    </row>
    <row r="331" spans="1:28" x14ac:dyDescent="0.25">
      <c r="C331" s="26" t="s">
        <v>731</v>
      </c>
      <c r="D331" s="26">
        <f>Source!BB109</f>
        <v>5.99</v>
      </c>
    </row>
    <row r="332" spans="1:28" x14ac:dyDescent="0.25">
      <c r="C332" s="26" t="s">
        <v>732</v>
      </c>
      <c r="D332" s="26">
        <f>Source!BC109</f>
        <v>5.99</v>
      </c>
    </row>
    <row r="333" spans="1:28" x14ac:dyDescent="0.25">
      <c r="C333" s="26" t="s">
        <v>733</v>
      </c>
      <c r="D333" s="26">
        <f>Source!BS109</f>
        <v>5.99</v>
      </c>
    </row>
    <row r="334" spans="1:28" x14ac:dyDescent="0.25">
      <c r="C334" s="11" t="s">
        <v>734</v>
      </c>
      <c r="D334" s="37"/>
      <c r="E334" s="37"/>
      <c r="F334" s="37">
        <f>Source!BZ109</f>
        <v>80</v>
      </c>
      <c r="G334" s="61">
        <f>(Source!AF109+Source!AE109)*Source!FX109/100</f>
        <v>582.24799999999993</v>
      </c>
      <c r="H334" s="62">
        <f>Source!X109</f>
        <v>442.06</v>
      </c>
    </row>
    <row r="335" spans="1:28" x14ac:dyDescent="0.25">
      <c r="C335" s="11" t="s">
        <v>736</v>
      </c>
      <c r="D335" s="37"/>
      <c r="E335" s="37"/>
      <c r="F335" s="37">
        <f>Source!CA109</f>
        <v>50</v>
      </c>
      <c r="G335" s="61">
        <f>(Source!AF109+Source!AE109)*Source!FY109/100</f>
        <v>363.90499999999997</v>
      </c>
      <c r="H335" s="62">
        <f>Source!Y109</f>
        <v>276.29000000000002</v>
      </c>
    </row>
    <row r="336" spans="1:28" x14ac:dyDescent="0.25">
      <c r="C336" s="11" t="s">
        <v>738</v>
      </c>
      <c r="D336" s="37"/>
      <c r="E336" s="37"/>
      <c r="F336" s="37"/>
      <c r="G336" s="61">
        <f>((Source!AF109+Source!AE109)*Source!FX109/100)+((Source!AF109+Source!AE109)*Source!FY109/100)+Source!AB109</f>
        <v>2126.5729999999999</v>
      </c>
      <c r="H336" s="62">
        <f>Source!O109+Source!X109+Source!Y109</f>
        <v>1614.56</v>
      </c>
    </row>
    <row r="337" spans="1:28" ht="27.6" x14ac:dyDescent="0.25">
      <c r="A337" s="50">
        <v>42</v>
      </c>
      <c r="B337" s="50" t="str">
        <f>Source!E111</f>
        <v>19,1</v>
      </c>
      <c r="C337" s="50" t="str">
        <f>Source!G111</f>
        <v>Краски для внутренних работ масляные готовые к применению</v>
      </c>
      <c r="D337" s="50" t="str">
        <f>Source!F111</f>
        <v>14.4.02.04</v>
      </c>
      <c r="E337" s="33" t="str">
        <f>Source!H111</f>
        <v>т</v>
      </c>
      <c r="F337" s="14">
        <f>Source!I111</f>
        <v>2.1800000000000001E-3</v>
      </c>
      <c r="G337" s="24">
        <f>Source!AB111</f>
        <v>0</v>
      </c>
      <c r="H337" s="25">
        <f>Source!O111</f>
        <v>0</v>
      </c>
      <c r="T337">
        <f>Source!O111+Source!X111+Source!Y111</f>
        <v>0</v>
      </c>
      <c r="U337">
        <f>Source!P111</f>
        <v>0</v>
      </c>
      <c r="V337">
        <f>Source!S111</f>
        <v>0</v>
      </c>
      <c r="W337">
        <f>Source!Q111</f>
        <v>0</v>
      </c>
      <c r="X337">
        <f>Source!R111</f>
        <v>0</v>
      </c>
      <c r="Y337">
        <f>Source!U111</f>
        <v>0</v>
      </c>
      <c r="Z337">
        <f>Source!V111</f>
        <v>0</v>
      </c>
      <c r="AA337">
        <f>Source!X111</f>
        <v>0</v>
      </c>
      <c r="AB337">
        <f>Source!Y111</f>
        <v>0</v>
      </c>
    </row>
    <row r="338" spans="1:28" ht="13.8" x14ac:dyDescent="0.25">
      <c r="C338" s="26" t="s">
        <v>732</v>
      </c>
      <c r="D338" s="26">
        <f>Source!BC111</f>
        <v>5.99</v>
      </c>
      <c r="F338" s="14"/>
      <c r="G338" s="14"/>
      <c r="H338" s="14"/>
    </row>
    <row r="339" spans="1:28" ht="27.6" x14ac:dyDescent="0.25">
      <c r="A339" s="50">
        <v>43</v>
      </c>
      <c r="B339" s="50" t="str">
        <f>Source!E113</f>
        <v>19,2</v>
      </c>
      <c r="C339" s="50" t="str">
        <f>Source!G113</f>
        <v>Эмаль ПФ-115 БИО различных цветов</v>
      </c>
      <c r="D339" s="50" t="str">
        <f>Source!F113</f>
        <v>14.4.04.08-0002</v>
      </c>
      <c r="E339" s="33" t="str">
        <f>Source!H113</f>
        <v>т</v>
      </c>
      <c r="F339" s="14">
        <f>Source!I113</f>
        <v>2.1800000000000001E-3</v>
      </c>
      <c r="G339" s="24">
        <f>Source!AB113</f>
        <v>34375.18</v>
      </c>
      <c r="H339" s="25">
        <f>Source!O113</f>
        <v>448.88</v>
      </c>
      <c r="T339">
        <f>Source!O113+Source!X113+Source!Y113</f>
        <v>448.88</v>
      </c>
      <c r="U339">
        <f>Source!P113</f>
        <v>448.88</v>
      </c>
      <c r="V339">
        <f>Source!S113</f>
        <v>0</v>
      </c>
      <c r="W339">
        <f>Source!Q113</f>
        <v>0</v>
      </c>
      <c r="X339">
        <f>Source!R113</f>
        <v>0</v>
      </c>
      <c r="Y339">
        <f>Source!U113</f>
        <v>0</v>
      </c>
      <c r="Z339">
        <f>Source!V113</f>
        <v>0</v>
      </c>
      <c r="AA339">
        <f>Source!X113</f>
        <v>0</v>
      </c>
      <c r="AB339">
        <f>Source!Y113</f>
        <v>0</v>
      </c>
    </row>
    <row r="340" spans="1:28" ht="13.8" x14ac:dyDescent="0.25">
      <c r="C340" s="26" t="s">
        <v>732</v>
      </c>
      <c r="D340" s="26">
        <f>Source!BC113</f>
        <v>5.99</v>
      </c>
      <c r="F340" s="14"/>
      <c r="G340" s="14"/>
      <c r="H340" s="14"/>
    </row>
    <row r="341" spans="1:28" ht="41.4" x14ac:dyDescent="0.25">
      <c r="A341" s="50">
        <v>44</v>
      </c>
      <c r="B341" s="50" t="str">
        <f>Source!E115</f>
        <v>20</v>
      </c>
      <c r="C341" s="50" t="str">
        <f>Source!G115</f>
        <v>Улучшенная масляная окраска ранее окрашенных полов за два раза с расчисткой старой краски более 35%</v>
      </c>
      <c r="D341" s="50" t="str">
        <f>Source!F115</f>
        <v>62-11-6</v>
      </c>
      <c r="E341" s="33" t="str">
        <f>Source!H115</f>
        <v>100 м2</v>
      </c>
      <c r="F341" s="14">
        <f>Source!I115</f>
        <v>0.1295</v>
      </c>
      <c r="G341" s="24">
        <f>Source!AB115</f>
        <v>982.84</v>
      </c>
      <c r="H341" s="25">
        <f>Source!O115</f>
        <v>762.39</v>
      </c>
      <c r="T341">
        <f>Source!O115+Source!X115+Source!Y115</f>
        <v>1248.1899999999998</v>
      </c>
      <c r="U341">
        <f>Source!P115</f>
        <v>384.81</v>
      </c>
      <c r="V341">
        <f>Source!S115</f>
        <v>372.1</v>
      </c>
      <c r="W341">
        <f>Source!Q115</f>
        <v>5.48</v>
      </c>
      <c r="X341">
        <f>Source!R115</f>
        <v>1.59</v>
      </c>
      <c r="Y341">
        <f>Source!U115</f>
        <v>7.1898400000000002</v>
      </c>
      <c r="Z341">
        <f>Source!V115</f>
        <v>2.0720000000000002E-2</v>
      </c>
      <c r="AA341">
        <f>Source!X115</f>
        <v>298.95</v>
      </c>
      <c r="AB341">
        <f>Source!Y115</f>
        <v>186.85</v>
      </c>
    </row>
    <row r="342" spans="1:28" ht="13.8" x14ac:dyDescent="0.25">
      <c r="C342" s="26" t="str">
        <f>"Объем: "&amp;Source!I115&amp;"=12,95/"&amp;"100"</f>
        <v>Объем: 0,1295=12,95/100</v>
      </c>
      <c r="F342" s="14"/>
      <c r="G342" s="14"/>
      <c r="H342" s="14"/>
    </row>
    <row r="343" spans="1:28" x14ac:dyDescent="0.25">
      <c r="C343" s="26" t="s">
        <v>730</v>
      </c>
      <c r="D343" s="26">
        <f>Source!BA115</f>
        <v>5.99</v>
      </c>
    </row>
    <row r="344" spans="1:28" x14ac:dyDescent="0.25">
      <c r="C344" s="26" t="s">
        <v>731</v>
      </c>
      <c r="D344" s="26">
        <f>Source!BB115</f>
        <v>5.99</v>
      </c>
    </row>
    <row r="345" spans="1:28" x14ac:dyDescent="0.25">
      <c r="C345" s="26" t="s">
        <v>732</v>
      </c>
      <c r="D345" s="26">
        <f>Source!BC115</f>
        <v>5.99</v>
      </c>
    </row>
    <row r="346" spans="1:28" x14ac:dyDescent="0.25">
      <c r="C346" s="26" t="s">
        <v>733</v>
      </c>
      <c r="D346" s="26">
        <f>Source!BS115</f>
        <v>5.99</v>
      </c>
    </row>
    <row r="347" spans="1:28" x14ac:dyDescent="0.25">
      <c r="C347" s="11" t="s">
        <v>734</v>
      </c>
      <c r="D347" s="37"/>
      <c r="E347" s="37"/>
      <c r="F347" s="37">
        <f>Source!BZ115</f>
        <v>80</v>
      </c>
      <c r="G347" s="61">
        <f>(Source!AF115+Source!AE115)*Source!FX115/100</f>
        <v>385.392</v>
      </c>
      <c r="H347" s="62">
        <f>Source!X115</f>
        <v>298.95</v>
      </c>
    </row>
    <row r="348" spans="1:28" x14ac:dyDescent="0.25">
      <c r="C348" s="11" t="s">
        <v>736</v>
      </c>
      <c r="D348" s="37"/>
      <c r="E348" s="37"/>
      <c r="F348" s="37">
        <f>Source!CA115</f>
        <v>50</v>
      </c>
      <c r="G348" s="61">
        <f>(Source!AF115+Source!AE115)*Source!FY115/100</f>
        <v>240.87</v>
      </c>
      <c r="H348" s="62">
        <f>Source!Y115</f>
        <v>186.85</v>
      </c>
    </row>
    <row r="349" spans="1:28" x14ac:dyDescent="0.25">
      <c r="C349" s="11" t="s">
        <v>738</v>
      </c>
      <c r="D349" s="37"/>
      <c r="E349" s="37"/>
      <c r="F349" s="37"/>
      <c r="G349" s="61">
        <f>((Source!AF115+Source!AE115)*Source!FX115/100)+((Source!AF115+Source!AE115)*Source!FY115/100)+Source!AB115</f>
        <v>1609.1019999999999</v>
      </c>
      <c r="H349" s="62">
        <f>Source!O115+Source!X115+Source!Y115</f>
        <v>1248.1899999999998</v>
      </c>
    </row>
    <row r="350" spans="1:28" ht="27.6" x14ac:dyDescent="0.25">
      <c r="A350" s="50">
        <v>45</v>
      </c>
      <c r="B350" s="50" t="str">
        <f>Source!E117</f>
        <v>20,1</v>
      </c>
      <c r="C350" s="50" t="str">
        <f>Source!G117</f>
        <v>Краски для внутренних работ масляные готовые к применению</v>
      </c>
      <c r="D350" s="50" t="str">
        <f>Source!F117</f>
        <v>14.4.02.04</v>
      </c>
      <c r="E350" s="33" t="str">
        <f>Source!H117</f>
        <v>т</v>
      </c>
      <c r="F350" s="14">
        <f>Source!I117</f>
        <v>2.3180000000000002E-3</v>
      </c>
      <c r="G350" s="24">
        <f>Source!AB117</f>
        <v>0</v>
      </c>
      <c r="H350" s="25">
        <f>Source!O117</f>
        <v>0</v>
      </c>
      <c r="T350">
        <f>Source!O117+Source!X117+Source!Y117</f>
        <v>0</v>
      </c>
      <c r="U350">
        <f>Source!P117</f>
        <v>0</v>
      </c>
      <c r="V350">
        <f>Source!S117</f>
        <v>0</v>
      </c>
      <c r="W350">
        <f>Source!Q117</f>
        <v>0</v>
      </c>
      <c r="X350">
        <f>Source!R117</f>
        <v>0</v>
      </c>
      <c r="Y350">
        <f>Source!U117</f>
        <v>0</v>
      </c>
      <c r="Z350">
        <f>Source!V117</f>
        <v>0</v>
      </c>
      <c r="AA350">
        <f>Source!X117</f>
        <v>0</v>
      </c>
      <c r="AB350">
        <f>Source!Y117</f>
        <v>0</v>
      </c>
    </row>
    <row r="351" spans="1:28" ht="13.8" x14ac:dyDescent="0.25">
      <c r="C351" s="26" t="s">
        <v>732</v>
      </c>
      <c r="D351" s="26">
        <f>Source!BC117</f>
        <v>5.99</v>
      </c>
      <c r="F351" s="14"/>
      <c r="G351" s="14"/>
      <c r="H351" s="14"/>
    </row>
    <row r="352" spans="1:28" ht="27.6" x14ac:dyDescent="0.25">
      <c r="A352" s="50">
        <v>46</v>
      </c>
      <c r="B352" s="50" t="str">
        <f>Source!E119</f>
        <v>20,2</v>
      </c>
      <c r="C352" s="50" t="str">
        <f>Source!G119</f>
        <v>Эмаль ПФ-253</v>
      </c>
      <c r="D352" s="50" t="str">
        <f>Source!F119</f>
        <v>14.4.04.08-0002</v>
      </c>
      <c r="E352" s="33" t="str">
        <f>Source!H119</f>
        <v>т</v>
      </c>
      <c r="F352" s="14">
        <f>Source!I119</f>
        <v>2.3180000000000002E-3</v>
      </c>
      <c r="G352" s="24">
        <f>Source!AB119</f>
        <v>34375.18</v>
      </c>
      <c r="H352" s="25">
        <f>Source!O119</f>
        <v>477.29</v>
      </c>
      <c r="T352">
        <f>Source!O119+Source!X119+Source!Y119</f>
        <v>477.29</v>
      </c>
      <c r="U352">
        <f>Source!P119</f>
        <v>477.29</v>
      </c>
      <c r="V352">
        <f>Source!S119</f>
        <v>0</v>
      </c>
      <c r="W352">
        <f>Source!Q119</f>
        <v>0</v>
      </c>
      <c r="X352">
        <f>Source!R119</f>
        <v>0</v>
      </c>
      <c r="Y352">
        <f>Source!U119</f>
        <v>0</v>
      </c>
      <c r="Z352">
        <f>Source!V119</f>
        <v>0</v>
      </c>
      <c r="AA352">
        <f>Source!X119</f>
        <v>0</v>
      </c>
      <c r="AB352">
        <f>Source!Y119</f>
        <v>0</v>
      </c>
    </row>
    <row r="353" spans="1:28" ht="13.8" x14ac:dyDescent="0.25">
      <c r="C353" s="26" t="s">
        <v>732</v>
      </c>
      <c r="D353" s="26">
        <f>Source!BC119</f>
        <v>5.99</v>
      </c>
      <c r="F353" s="14"/>
      <c r="G353" s="14"/>
      <c r="H353" s="14"/>
    </row>
    <row r="354" spans="1:28" ht="27.6" x14ac:dyDescent="0.25">
      <c r="A354" s="50">
        <v>47</v>
      </c>
      <c r="B354" s="50" t="str">
        <f>Source!E121</f>
        <v>21</v>
      </c>
      <c r="C354" s="50" t="str">
        <f>Source!G121</f>
        <v>Очистка поверхности щетками металлических поверхностей</v>
      </c>
      <c r="D354" s="50" t="str">
        <f>Source!F121</f>
        <v>13-06-003-01</v>
      </c>
      <c r="E354" s="33" t="str">
        <f>Source!H121</f>
        <v>м2</v>
      </c>
      <c r="F354" s="14">
        <f>Source!I121</f>
        <v>79</v>
      </c>
      <c r="G354" s="24">
        <f>Source!AB121</f>
        <v>7.68</v>
      </c>
      <c r="H354" s="25">
        <f>Source!O121</f>
        <v>3634.25</v>
      </c>
      <c r="T354">
        <f>Source!O121+Source!X121+Source!Y121</f>
        <v>8758.5400000000009</v>
      </c>
      <c r="U354">
        <f>Source!P121</f>
        <v>0</v>
      </c>
      <c r="V354">
        <f>Source!S121</f>
        <v>3634.25</v>
      </c>
      <c r="W354">
        <f>Source!Q121</f>
        <v>0</v>
      </c>
      <c r="X354">
        <f>Source!R121</f>
        <v>0</v>
      </c>
      <c r="Y354">
        <f>Source!U121</f>
        <v>71.100000000000009</v>
      </c>
      <c r="Z354">
        <f>Source!V121</f>
        <v>0</v>
      </c>
      <c r="AA354">
        <f>Source!X121</f>
        <v>2943.74</v>
      </c>
      <c r="AB354">
        <f>Source!Y121</f>
        <v>2180.5500000000002</v>
      </c>
    </row>
    <row r="355" spans="1:28" ht="13.8" x14ac:dyDescent="0.25">
      <c r="C355" s="26" t="s">
        <v>730</v>
      </c>
      <c r="D355" s="26">
        <f>Source!BA121</f>
        <v>5.99</v>
      </c>
      <c r="F355" s="14"/>
      <c r="G355" s="14"/>
      <c r="H355" s="14"/>
    </row>
    <row r="356" spans="1:28" x14ac:dyDescent="0.25">
      <c r="C356" s="26" t="s">
        <v>731</v>
      </c>
      <c r="D356" s="26">
        <f>Source!BB121</f>
        <v>5.99</v>
      </c>
    </row>
    <row r="357" spans="1:28" x14ac:dyDescent="0.25">
      <c r="C357" s="26" t="s">
        <v>732</v>
      </c>
      <c r="D357" s="26">
        <f>Source!BC121</f>
        <v>5.99</v>
      </c>
    </row>
    <row r="358" spans="1:28" x14ac:dyDescent="0.25">
      <c r="C358" s="26" t="s">
        <v>733</v>
      </c>
      <c r="D358" s="26">
        <f>Source!BS121</f>
        <v>5.99</v>
      </c>
    </row>
    <row r="359" spans="1:28" x14ac:dyDescent="0.25">
      <c r="C359" s="11" t="s">
        <v>734</v>
      </c>
      <c r="D359" s="37"/>
      <c r="E359" s="37"/>
      <c r="F359" s="37">
        <f>Source!BZ121</f>
        <v>90</v>
      </c>
      <c r="G359" s="61">
        <f>(Source!AF121+Source!AE121)*Source!FX121/100</f>
        <v>6.2207999999999997</v>
      </c>
      <c r="H359" s="62">
        <f>Source!X121</f>
        <v>2943.74</v>
      </c>
    </row>
    <row r="360" spans="1:28" x14ac:dyDescent="0.25">
      <c r="C360" s="11" t="s">
        <v>735</v>
      </c>
      <c r="D360" s="37"/>
      <c r="E360" s="37"/>
      <c r="F360" s="37"/>
      <c r="G360" s="37" t="str">
        <f>CONCATENATE(Source!DL121,Source!FT121, "=", Source!FX121, "%")</f>
        <v>*0,9=81%</v>
      </c>
      <c r="H360" s="37" t="str">
        <f>CONCATENATE(Source!AT121)</f>
        <v>81</v>
      </c>
    </row>
    <row r="361" spans="1:28" x14ac:dyDescent="0.25">
      <c r="C361" s="11" t="s">
        <v>736</v>
      </c>
      <c r="D361" s="37"/>
      <c r="E361" s="37"/>
      <c r="F361" s="37">
        <f>Source!CA121</f>
        <v>70</v>
      </c>
      <c r="G361" s="61">
        <f>(Source!AF121+Source!AE121)*Source!FY121/100</f>
        <v>4.5695999999999994</v>
      </c>
      <c r="H361" s="62">
        <f>Source!Y121</f>
        <v>2180.5500000000002</v>
      </c>
    </row>
    <row r="362" spans="1:28" x14ac:dyDescent="0.25">
      <c r="C362" s="11" t="s">
        <v>737</v>
      </c>
      <c r="D362" s="37"/>
      <c r="E362" s="37"/>
      <c r="F362" s="37"/>
      <c r="G362" s="37" t="str">
        <f>CONCATENATE(Source!DM121,Source!FU121, "=", Source!FY121, "%")</f>
        <v>*0,85=59,5%</v>
      </c>
      <c r="H362" s="37" t="str">
        <f>CONCATENATE(Source!AU121)</f>
        <v>60</v>
      </c>
    </row>
    <row r="363" spans="1:28" x14ac:dyDescent="0.25">
      <c r="C363" s="11" t="s">
        <v>738</v>
      </c>
      <c r="D363" s="37"/>
      <c r="E363" s="37"/>
      <c r="F363" s="37"/>
      <c r="G363" s="61">
        <f>((Source!AF121+Source!AE121)*Source!FX121/100)+((Source!AF121+Source!AE121)*Source!FY121/100)+Source!AB121</f>
        <v>18.470399999999998</v>
      </c>
      <c r="H363" s="62">
        <f>Source!O121+Source!X121+Source!Y121</f>
        <v>8758.5400000000009</v>
      </c>
    </row>
    <row r="364" spans="1:28" ht="69" x14ac:dyDescent="0.25">
      <c r="A364" s="50">
        <v>48</v>
      </c>
      <c r="B364" s="50" t="str">
        <f>Source!E123</f>
        <v>22</v>
      </c>
      <c r="C364" s="50" t="str">
        <f>Source!G123</f>
        <v>Масляная окраска металлических поверхностей стальных балок, труб диаметром более 50 мм и т.п., количество окрасок 2 (ножек стоек, стеллажей, воздуховодов)</v>
      </c>
      <c r="D364" s="50" t="str">
        <f>Source!F123</f>
        <v>15-04-030-03</v>
      </c>
      <c r="E364" s="33" t="str">
        <f>Source!H123</f>
        <v>100 м2</v>
      </c>
      <c r="F364" s="14">
        <f>Source!I123</f>
        <v>0.79</v>
      </c>
      <c r="G364" s="24">
        <f>Source!AB123</f>
        <v>450.48</v>
      </c>
      <c r="H364" s="25">
        <f>Source!O123</f>
        <v>2131.7199999999998</v>
      </c>
      <c r="T364">
        <f>Source!O123+Source!X123+Source!Y123</f>
        <v>4551.58</v>
      </c>
      <c r="U364">
        <f>Source!P123</f>
        <v>419.12</v>
      </c>
      <c r="V364">
        <f>Source!S123</f>
        <v>1701.81</v>
      </c>
      <c r="W364">
        <f>Source!Q123</f>
        <v>10.79</v>
      </c>
      <c r="X364">
        <f>Source!R123</f>
        <v>2.3199999999999998</v>
      </c>
      <c r="Y364">
        <f>Source!U123</f>
        <v>32.066100000000006</v>
      </c>
      <c r="Z364">
        <f>Source!V123</f>
        <v>3.1600000000000003E-2</v>
      </c>
      <c r="AA364">
        <f>Source!X123</f>
        <v>1618.92</v>
      </c>
      <c r="AB364">
        <f>Source!Y123</f>
        <v>800.94</v>
      </c>
    </row>
    <row r="365" spans="1:28" ht="13.8" x14ac:dyDescent="0.25">
      <c r="C365" s="26" t="str">
        <f>"Объем: "&amp;Source!I123&amp;"=79/"&amp;"100"</f>
        <v>Объем: 0,79=79/100</v>
      </c>
      <c r="F365" s="14"/>
      <c r="G365" s="14"/>
      <c r="H365" s="14"/>
    </row>
    <row r="366" spans="1:28" x14ac:dyDescent="0.25">
      <c r="C366" s="26" t="s">
        <v>730</v>
      </c>
      <c r="D366" s="26">
        <f>Source!BA123</f>
        <v>5.99</v>
      </c>
    </row>
    <row r="367" spans="1:28" x14ac:dyDescent="0.25">
      <c r="C367" s="26" t="s">
        <v>731</v>
      </c>
      <c r="D367" s="26">
        <f>Source!BB123</f>
        <v>5.99</v>
      </c>
    </row>
    <row r="368" spans="1:28" x14ac:dyDescent="0.25">
      <c r="C368" s="26" t="s">
        <v>732</v>
      </c>
      <c r="D368" s="26">
        <f>Source!BC123</f>
        <v>5.99</v>
      </c>
    </row>
    <row r="369" spans="1:28" x14ac:dyDescent="0.25">
      <c r="C369" s="26" t="s">
        <v>733</v>
      </c>
      <c r="D369" s="26">
        <f>Source!BS123</f>
        <v>5.99</v>
      </c>
    </row>
    <row r="370" spans="1:28" x14ac:dyDescent="0.25">
      <c r="C370" s="11" t="s">
        <v>734</v>
      </c>
      <c r="D370" s="37"/>
      <c r="E370" s="37"/>
      <c r="F370" s="37">
        <f>Source!BZ123</f>
        <v>105</v>
      </c>
      <c r="G370" s="61">
        <f>(Source!AF123+Source!AE123)*Source!FX123/100</f>
        <v>340.31340000000006</v>
      </c>
      <c r="H370" s="62">
        <f>Source!X123</f>
        <v>1618.92</v>
      </c>
    </row>
    <row r="371" spans="1:28" x14ac:dyDescent="0.25">
      <c r="C371" s="11" t="s">
        <v>735</v>
      </c>
      <c r="D371" s="37"/>
      <c r="E371" s="37"/>
      <c r="F371" s="37"/>
      <c r="G371" s="37" t="str">
        <f>CONCATENATE(Source!DL123,Source!FT123, "=", Source!FX123, "%")</f>
        <v>*0,9=94,5%</v>
      </c>
      <c r="H371" s="37" t="str">
        <f>CONCATENATE(Source!AT123)</f>
        <v>95</v>
      </c>
    </row>
    <row r="372" spans="1:28" x14ac:dyDescent="0.25">
      <c r="C372" s="11" t="s">
        <v>736</v>
      </c>
      <c r="D372" s="37"/>
      <c r="E372" s="37"/>
      <c r="F372" s="37">
        <f>Source!CA123</f>
        <v>55</v>
      </c>
      <c r="G372" s="61">
        <f>(Source!AF123+Source!AE123)*Source!FY123/100</f>
        <v>168.3561</v>
      </c>
      <c r="H372" s="62">
        <f>Source!Y123</f>
        <v>800.94</v>
      </c>
    </row>
    <row r="373" spans="1:28" x14ac:dyDescent="0.25">
      <c r="C373" s="11" t="s">
        <v>737</v>
      </c>
      <c r="D373" s="37"/>
      <c r="E373" s="37"/>
      <c r="F373" s="37"/>
      <c r="G373" s="37" t="str">
        <f>CONCATENATE(Source!DM123,Source!FU123, "=", Source!FY123, "%")</f>
        <v>*0,85=46,75%</v>
      </c>
      <c r="H373" s="37" t="str">
        <f>CONCATENATE(Source!AU123)</f>
        <v>47</v>
      </c>
    </row>
    <row r="374" spans="1:28" x14ac:dyDescent="0.25">
      <c r="C374" s="11" t="s">
        <v>738</v>
      </c>
      <c r="D374" s="37"/>
      <c r="E374" s="37"/>
      <c r="F374" s="37"/>
      <c r="G374" s="61">
        <f>((Source!AF123+Source!AE123)*Source!FX123/100)+((Source!AF123+Source!AE123)*Source!FY123/100)+Source!AB123</f>
        <v>959.1495000000001</v>
      </c>
      <c r="H374" s="62">
        <f>Source!O123+Source!X123+Source!Y123</f>
        <v>4551.58</v>
      </c>
    </row>
    <row r="375" spans="1:28" ht="27.6" x14ac:dyDescent="0.25">
      <c r="A375" s="50">
        <v>49</v>
      </c>
      <c r="B375" s="50" t="str">
        <f>Source!E125</f>
        <v>22,1</v>
      </c>
      <c r="C375" s="50" t="str">
        <f>Source!G125</f>
        <v>Краски для внутренних работ масляные готовые к применению</v>
      </c>
      <c r="D375" s="50" t="str">
        <f>Source!F125</f>
        <v>14.4.02.04</v>
      </c>
      <c r="E375" s="33" t="str">
        <f>Source!H125</f>
        <v>т</v>
      </c>
      <c r="F375" s="14">
        <f>Source!I125</f>
        <v>1.9434E-2</v>
      </c>
      <c r="G375" s="24">
        <f>Source!AB125</f>
        <v>0</v>
      </c>
      <c r="H375" s="25">
        <f>Source!O125</f>
        <v>0</v>
      </c>
      <c r="T375">
        <f>Source!O125+Source!X125+Source!Y125</f>
        <v>0</v>
      </c>
      <c r="U375">
        <f>Source!P125</f>
        <v>0</v>
      </c>
      <c r="V375">
        <f>Source!S125</f>
        <v>0</v>
      </c>
      <c r="W375">
        <f>Source!Q125</f>
        <v>0</v>
      </c>
      <c r="X375">
        <f>Source!R125</f>
        <v>0</v>
      </c>
      <c r="Y375">
        <f>Source!U125</f>
        <v>0</v>
      </c>
      <c r="Z375">
        <f>Source!V125</f>
        <v>0</v>
      </c>
      <c r="AA375">
        <f>Source!X125</f>
        <v>0</v>
      </c>
      <c r="AB375">
        <f>Source!Y125</f>
        <v>0</v>
      </c>
    </row>
    <row r="376" spans="1:28" ht="13.8" x14ac:dyDescent="0.25">
      <c r="C376" s="26" t="s">
        <v>732</v>
      </c>
      <c r="D376" s="26">
        <f>Source!BC125</f>
        <v>5.99</v>
      </c>
      <c r="F376" s="14"/>
      <c r="G376" s="14"/>
      <c r="H376" s="14"/>
    </row>
    <row r="377" spans="1:28" ht="27.6" x14ac:dyDescent="0.25">
      <c r="A377" s="50">
        <v>50</v>
      </c>
      <c r="B377" s="50" t="str">
        <f>Source!E127</f>
        <v>22,2</v>
      </c>
      <c r="C377" s="50" t="str">
        <f>Source!G127</f>
        <v>Эмаль ПФ-223</v>
      </c>
      <c r="D377" s="50" t="str">
        <f>Source!F127</f>
        <v>14.4.04.08-0002</v>
      </c>
      <c r="E377" s="33" t="str">
        <f>Source!H127</f>
        <v>т</v>
      </c>
      <c r="F377" s="14">
        <f>Source!I127</f>
        <v>1.9434E-2</v>
      </c>
      <c r="G377" s="24">
        <f>Source!AB127</f>
        <v>34375.18</v>
      </c>
      <c r="H377" s="25">
        <f>Source!O127</f>
        <v>4001.6</v>
      </c>
      <c r="T377">
        <f>Source!O127+Source!X127+Source!Y127</f>
        <v>4001.6</v>
      </c>
      <c r="U377">
        <f>Source!P127</f>
        <v>4001.6</v>
      </c>
      <c r="V377">
        <f>Source!S127</f>
        <v>0</v>
      </c>
      <c r="W377">
        <f>Source!Q127</f>
        <v>0</v>
      </c>
      <c r="X377">
        <f>Source!R127</f>
        <v>0</v>
      </c>
      <c r="Y377">
        <f>Source!U127</f>
        <v>0</v>
      </c>
      <c r="Z377">
        <f>Source!V127</f>
        <v>0</v>
      </c>
      <c r="AA377">
        <f>Source!X127</f>
        <v>0</v>
      </c>
      <c r="AB377">
        <f>Source!Y127</f>
        <v>0</v>
      </c>
    </row>
    <row r="378" spans="1:28" ht="13.8" x14ac:dyDescent="0.25">
      <c r="C378" s="26" t="s">
        <v>732</v>
      </c>
      <c r="D378" s="26">
        <f>Source!BC127</f>
        <v>5.99</v>
      </c>
      <c r="F378" s="14"/>
      <c r="G378" s="14"/>
      <c r="H378" s="14"/>
    </row>
    <row r="380" spans="1:28" ht="13.8" x14ac:dyDescent="0.25">
      <c r="A380" s="63"/>
      <c r="B380" s="63"/>
      <c r="C380" s="73" t="str">
        <f>CONCATENATE("Итого по разделу: ",IF(Source!G129&lt;&gt;"Новый раздел", Source!G129, ""))</f>
        <v>Итого по разделу: Раздел Общестроительные работы</v>
      </c>
      <c r="D380" s="73"/>
      <c r="E380" s="73"/>
      <c r="F380" s="73"/>
      <c r="G380" s="63"/>
      <c r="H380" s="64">
        <f>IF(SUM(T39:T379)=0, "-", SUM(T39:T379))</f>
        <v>784021.45000000007</v>
      </c>
    </row>
    <row r="381" spans="1:28" ht="13.8" x14ac:dyDescent="0.25">
      <c r="A381" s="63"/>
      <c r="B381" s="63"/>
      <c r="C381" s="63"/>
      <c r="D381" s="63"/>
      <c r="E381" s="63"/>
      <c r="F381" s="63"/>
      <c r="G381" s="63"/>
      <c r="H381" s="63"/>
    </row>
    <row r="383" spans="1:28" ht="13.8" x14ac:dyDescent="0.25">
      <c r="C383" s="85" t="str">
        <f>Source!H157</f>
        <v>Всего</v>
      </c>
      <c r="D383" s="85"/>
      <c r="E383" s="85"/>
      <c r="F383" s="85"/>
      <c r="G383" s="76">
        <f>IF(Source!P157=0, "", Source!P157)</f>
        <v>784021.45</v>
      </c>
      <c r="H383" s="76"/>
    </row>
    <row r="384" spans="1:28" ht="13.8" x14ac:dyDescent="0.25">
      <c r="C384" s="85" t="str">
        <f>Source!H158</f>
        <v>Итого НДС 18%</v>
      </c>
      <c r="D384" s="85"/>
      <c r="E384" s="85"/>
      <c r="F384" s="85"/>
      <c r="G384" s="76">
        <f>IF(Source!P158=0, "", Source!P158)</f>
        <v>141123.85999999999</v>
      </c>
      <c r="H384" s="76"/>
    </row>
    <row r="385" spans="1:28" ht="13.8" x14ac:dyDescent="0.25">
      <c r="C385" s="85" t="str">
        <f>Source!H159</f>
        <v>Всего по смете</v>
      </c>
      <c r="D385" s="85"/>
      <c r="E385" s="85"/>
      <c r="F385" s="85"/>
      <c r="G385" s="76">
        <f>IF(Source!P159=0, "", Source!P159)</f>
        <v>925145.31</v>
      </c>
      <c r="H385" s="76"/>
    </row>
    <row r="387" spans="1:28" ht="16.8" x14ac:dyDescent="0.3">
      <c r="A387" s="74" t="str">
        <f>CONCATENATE("Раздел: ",IF(Source!G161&lt;&gt;"Новый раздел", Source!G161, ""))</f>
        <v>Раздел: Раздел Электромонтажные работы</v>
      </c>
      <c r="B387" s="74"/>
      <c r="C387" s="74"/>
      <c r="D387" s="74"/>
      <c r="E387" s="74"/>
      <c r="F387" s="74"/>
      <c r="G387" s="74"/>
      <c r="H387" s="74"/>
    </row>
    <row r="388" spans="1:28" ht="27.6" x14ac:dyDescent="0.25">
      <c r="A388" s="50">
        <v>51</v>
      </c>
      <c r="B388" s="50" t="str">
        <f>Source!E166</f>
        <v>23</v>
      </c>
      <c r="C388" s="50" t="str">
        <f>Source!G166</f>
        <v>Демонтаж светильников для люминесцентных ламп</v>
      </c>
      <c r="D388" s="50" t="str">
        <f>Source!F166</f>
        <v>67-4-5</v>
      </c>
      <c r="E388" s="33" t="str">
        <f>Source!H166</f>
        <v>100 ШТ</v>
      </c>
      <c r="F388" s="14">
        <f>Source!I166</f>
        <v>0.3</v>
      </c>
      <c r="G388" s="24">
        <f>Source!AB166</f>
        <v>145.97999999999999</v>
      </c>
      <c r="H388" s="25">
        <f>Source!O166</f>
        <v>262.32</v>
      </c>
      <c r="T388">
        <f>Source!O166+Source!X166+Source!Y166</f>
        <v>651.97</v>
      </c>
      <c r="U388">
        <f>Source!P166</f>
        <v>0</v>
      </c>
      <c r="V388">
        <f>Source!S166</f>
        <v>257.83</v>
      </c>
      <c r="W388">
        <f>Source!Q166</f>
        <v>4.49</v>
      </c>
      <c r="X388">
        <f>Source!R166</f>
        <v>1.94</v>
      </c>
      <c r="Y388">
        <f>Source!U166</f>
        <v>5.367</v>
      </c>
      <c r="Z388">
        <f>Source!V166</f>
        <v>2.4E-2</v>
      </c>
      <c r="AA388">
        <f>Source!X166</f>
        <v>220.8</v>
      </c>
      <c r="AB388">
        <f>Source!Y166</f>
        <v>168.85</v>
      </c>
    </row>
    <row r="389" spans="1:28" ht="13.8" x14ac:dyDescent="0.25">
      <c r="C389" s="26" t="str">
        <f>"Объем: "&amp;Source!I166&amp;"=30/"&amp;"100"</f>
        <v>Объем: 0,3=30/100</v>
      </c>
      <c r="F389" s="14"/>
      <c r="G389" s="14"/>
      <c r="H389" s="14"/>
    </row>
    <row r="390" spans="1:28" x14ac:dyDescent="0.25">
      <c r="C390" s="26" t="s">
        <v>730</v>
      </c>
      <c r="D390" s="26">
        <f>Source!BA166</f>
        <v>5.99</v>
      </c>
    </row>
    <row r="391" spans="1:28" x14ac:dyDescent="0.25">
      <c r="C391" s="26" t="s">
        <v>731</v>
      </c>
      <c r="D391" s="26">
        <f>Source!BB166</f>
        <v>5.99</v>
      </c>
    </row>
    <row r="392" spans="1:28" x14ac:dyDescent="0.25">
      <c r="C392" s="26" t="s">
        <v>732</v>
      </c>
      <c r="D392" s="26">
        <f>Source!BC166</f>
        <v>5.99</v>
      </c>
    </row>
    <row r="393" spans="1:28" x14ac:dyDescent="0.25">
      <c r="C393" s="26" t="s">
        <v>733</v>
      </c>
      <c r="D393" s="26">
        <f>Source!BS166</f>
        <v>5.99</v>
      </c>
    </row>
    <row r="394" spans="1:28" x14ac:dyDescent="0.25">
      <c r="C394" s="11" t="s">
        <v>734</v>
      </c>
      <c r="D394" s="37"/>
      <c r="E394" s="37"/>
      <c r="F394" s="37">
        <f>Source!BZ166</f>
        <v>85</v>
      </c>
      <c r="G394" s="61">
        <f>(Source!AF166+Source!AE166)*Source!FX166/100</f>
        <v>122.876</v>
      </c>
      <c r="H394" s="62">
        <f>Source!X166</f>
        <v>220.8</v>
      </c>
    </row>
    <row r="395" spans="1:28" x14ac:dyDescent="0.25">
      <c r="C395" s="11" t="s">
        <v>736</v>
      </c>
      <c r="D395" s="37"/>
      <c r="E395" s="37"/>
      <c r="F395" s="37">
        <f>Source!CA166</f>
        <v>65</v>
      </c>
      <c r="G395" s="61">
        <f>(Source!AF166+Source!AE166)*Source!FY166/100</f>
        <v>93.963999999999999</v>
      </c>
      <c r="H395" s="62">
        <f>Source!Y166</f>
        <v>168.85</v>
      </c>
    </row>
    <row r="396" spans="1:28" x14ac:dyDescent="0.25">
      <c r="C396" s="11" t="s">
        <v>738</v>
      </c>
      <c r="D396" s="37"/>
      <c r="E396" s="37"/>
      <c r="F396" s="37"/>
      <c r="G396" s="61">
        <f>((Source!AF166+Source!AE166)*Source!FX166/100)+((Source!AF166+Source!AE166)*Source!FY166/100)+Source!AB166</f>
        <v>362.82</v>
      </c>
      <c r="H396" s="62">
        <f>Source!O166+Source!X166+Source!Y166</f>
        <v>651.97</v>
      </c>
    </row>
    <row r="397" spans="1:28" ht="13.8" x14ac:dyDescent="0.25">
      <c r="A397" s="50">
        <v>52</v>
      </c>
      <c r="B397" s="50" t="str">
        <f>Source!E168</f>
        <v>24</v>
      </c>
      <c r="C397" s="50" t="str">
        <f>Source!G168</f>
        <v>Демонтаж выключателей, розеток</v>
      </c>
      <c r="D397" s="50" t="str">
        <f>Source!F168</f>
        <v>67-4-1</v>
      </c>
      <c r="E397" s="33" t="str">
        <f>Source!H168</f>
        <v>100 ШТ</v>
      </c>
      <c r="F397" s="14">
        <f>Source!I168</f>
        <v>0.05</v>
      </c>
      <c r="G397" s="24">
        <f>Source!AB168</f>
        <v>45.55</v>
      </c>
      <c r="H397" s="25">
        <f>Source!O168</f>
        <v>13.64</v>
      </c>
      <c r="T397">
        <f>Source!O168+Source!X168+Source!Y168</f>
        <v>34.1</v>
      </c>
      <c r="U397">
        <f>Source!P168</f>
        <v>0</v>
      </c>
      <c r="V397">
        <f>Source!S168</f>
        <v>13.64</v>
      </c>
      <c r="W397">
        <f>Source!Q168</f>
        <v>0</v>
      </c>
      <c r="X397">
        <f>Source!R168</f>
        <v>0</v>
      </c>
      <c r="Y397">
        <f>Source!U168</f>
        <v>0.29199999999999998</v>
      </c>
      <c r="Z397">
        <f>Source!V168</f>
        <v>0</v>
      </c>
      <c r="AA397">
        <f>Source!X168</f>
        <v>11.59</v>
      </c>
      <c r="AB397">
        <f>Source!Y168</f>
        <v>8.8699999999999992</v>
      </c>
    </row>
    <row r="398" spans="1:28" ht="13.8" x14ac:dyDescent="0.25">
      <c r="C398" s="26" t="str">
        <f>"Объем: "&amp;Source!I168&amp;"=5/"&amp;"100"</f>
        <v>Объем: 0,05=5/100</v>
      </c>
      <c r="F398" s="14"/>
      <c r="G398" s="14"/>
      <c r="H398" s="14"/>
    </row>
    <row r="399" spans="1:28" x14ac:dyDescent="0.25">
      <c r="C399" s="26" t="s">
        <v>730</v>
      </c>
      <c r="D399" s="26">
        <f>Source!BA168</f>
        <v>5.99</v>
      </c>
    </row>
    <row r="400" spans="1:28" x14ac:dyDescent="0.25">
      <c r="C400" s="26" t="s">
        <v>731</v>
      </c>
      <c r="D400" s="26">
        <f>Source!BB168</f>
        <v>5.99</v>
      </c>
    </row>
    <row r="401" spans="1:28" x14ac:dyDescent="0.25">
      <c r="C401" s="26" t="s">
        <v>732</v>
      </c>
      <c r="D401" s="26">
        <f>Source!BC168</f>
        <v>5.99</v>
      </c>
    </row>
    <row r="402" spans="1:28" x14ac:dyDescent="0.25">
      <c r="C402" s="26" t="s">
        <v>733</v>
      </c>
      <c r="D402" s="26">
        <f>Source!BS168</f>
        <v>5.99</v>
      </c>
    </row>
    <row r="403" spans="1:28" x14ac:dyDescent="0.25">
      <c r="C403" s="11" t="s">
        <v>734</v>
      </c>
      <c r="D403" s="37"/>
      <c r="E403" s="37"/>
      <c r="F403" s="37">
        <f>Source!BZ168</f>
        <v>85</v>
      </c>
      <c r="G403" s="61">
        <f>(Source!AF168+Source!AE168)*Source!FX168/100</f>
        <v>38.717499999999994</v>
      </c>
      <c r="H403" s="62">
        <f>Source!X168</f>
        <v>11.59</v>
      </c>
    </row>
    <row r="404" spans="1:28" x14ac:dyDescent="0.25">
      <c r="C404" s="11" t="s">
        <v>736</v>
      </c>
      <c r="D404" s="37"/>
      <c r="E404" s="37"/>
      <c r="F404" s="37">
        <f>Source!CA168</f>
        <v>65</v>
      </c>
      <c r="G404" s="61">
        <f>(Source!AF168+Source!AE168)*Source!FY168/100</f>
        <v>29.607500000000002</v>
      </c>
      <c r="H404" s="62">
        <f>Source!Y168</f>
        <v>8.8699999999999992</v>
      </c>
    </row>
    <row r="405" spans="1:28" x14ac:dyDescent="0.25">
      <c r="C405" s="11" t="s">
        <v>738</v>
      </c>
      <c r="D405" s="37"/>
      <c r="E405" s="37"/>
      <c r="F405" s="37"/>
      <c r="G405" s="61">
        <f>((Source!AF168+Source!AE168)*Source!FX168/100)+((Source!AF168+Source!AE168)*Source!FY168/100)+Source!AB168</f>
        <v>113.87499999999999</v>
      </c>
      <c r="H405" s="62">
        <f>Source!O168+Source!X168+Source!Y168</f>
        <v>34.1</v>
      </c>
    </row>
    <row r="406" spans="1:28" ht="27.6" x14ac:dyDescent="0.25">
      <c r="A406" s="50">
        <v>53</v>
      </c>
      <c r="B406" s="50" t="str">
        <f>Source!E170</f>
        <v>25</v>
      </c>
      <c r="C406" s="50" t="str">
        <f>Source!G170</f>
        <v>Розетка штепсельная неутопленного типа при открытой проводке</v>
      </c>
      <c r="D406" s="50" t="str">
        <f>Source!F170</f>
        <v>м08-03-591-08</v>
      </c>
      <c r="E406" s="33" t="str">
        <f>Source!H170</f>
        <v>100 ШТ</v>
      </c>
      <c r="F406" s="14">
        <f>Source!I170</f>
        <v>0.05</v>
      </c>
      <c r="G406" s="24">
        <f>Source!AB170</f>
        <v>453.93</v>
      </c>
      <c r="H406" s="25">
        <f>Source!O170</f>
        <v>135.94999999999999</v>
      </c>
      <c r="T406">
        <f>Source!O170+Source!X170+Source!Y170</f>
        <v>300.55</v>
      </c>
      <c r="U406">
        <f>Source!P170</f>
        <v>31.87</v>
      </c>
      <c r="V406">
        <f>Source!S170</f>
        <v>102.68</v>
      </c>
      <c r="W406">
        <f>Source!Q170</f>
        <v>1.4</v>
      </c>
      <c r="X406">
        <f>Source!R170</f>
        <v>0.19</v>
      </c>
      <c r="Y406">
        <f>Source!U170</f>
        <v>1.7280000000000002</v>
      </c>
      <c r="Z406">
        <f>Source!V170</f>
        <v>2.5000000000000005E-3</v>
      </c>
      <c r="AA406">
        <f>Source!X170</f>
        <v>97.73</v>
      </c>
      <c r="AB406">
        <f>Source!Y170</f>
        <v>66.87</v>
      </c>
    </row>
    <row r="407" spans="1:28" ht="13.8" x14ac:dyDescent="0.25">
      <c r="C407" s="26" t="str">
        <f>"Объем: "&amp;Source!I170&amp;"=5/"&amp;"100"</f>
        <v>Объем: 0,05=5/100</v>
      </c>
      <c r="F407" s="14"/>
      <c r="G407" s="14"/>
      <c r="H407" s="14"/>
    </row>
    <row r="408" spans="1:28" x14ac:dyDescent="0.25">
      <c r="C408" s="26" t="s">
        <v>730</v>
      </c>
      <c r="D408" s="26">
        <f>Source!BA170</f>
        <v>5.99</v>
      </c>
    </row>
    <row r="409" spans="1:28" x14ac:dyDescent="0.25">
      <c r="C409" s="26" t="s">
        <v>731</v>
      </c>
      <c r="D409" s="26">
        <f>Source!BB170</f>
        <v>5.99</v>
      </c>
    </row>
    <row r="410" spans="1:28" x14ac:dyDescent="0.25">
      <c r="C410" s="26" t="s">
        <v>732</v>
      </c>
      <c r="D410" s="26">
        <f>Source!BC170</f>
        <v>5.99</v>
      </c>
    </row>
    <row r="411" spans="1:28" x14ac:dyDescent="0.25">
      <c r="C411" s="26" t="s">
        <v>733</v>
      </c>
      <c r="D411" s="26">
        <f>Source!BS170</f>
        <v>5.99</v>
      </c>
    </row>
    <row r="412" spans="1:28" x14ac:dyDescent="0.25">
      <c r="C412" s="11" t="s">
        <v>734</v>
      </c>
      <c r="D412" s="37"/>
      <c r="E412" s="37"/>
      <c r="F412" s="37">
        <f>Source!BZ170</f>
        <v>95</v>
      </c>
      <c r="G412" s="61">
        <f>(Source!AF170+Source!AE170)*Source!FX170/100</f>
        <v>326.30599999999993</v>
      </c>
      <c r="H412" s="62">
        <f>Source!X170</f>
        <v>97.73</v>
      </c>
    </row>
    <row r="413" spans="1:28" x14ac:dyDescent="0.25">
      <c r="C413" s="11" t="s">
        <v>736</v>
      </c>
      <c r="D413" s="37"/>
      <c r="E413" s="37"/>
      <c r="F413" s="37">
        <f>Source!CA170</f>
        <v>65</v>
      </c>
      <c r="G413" s="61">
        <f>(Source!AF170+Source!AE170)*Source!FY170/100</f>
        <v>223.26199999999997</v>
      </c>
      <c r="H413" s="62">
        <f>Source!Y170</f>
        <v>66.87</v>
      </c>
    </row>
    <row r="414" spans="1:28" x14ac:dyDescent="0.25">
      <c r="C414" s="11" t="s">
        <v>738</v>
      </c>
      <c r="D414" s="37"/>
      <c r="E414" s="37"/>
      <c r="F414" s="37"/>
      <c r="G414" s="61">
        <f>((Source!AF170+Source!AE170)*Source!FX170/100)+((Source!AF170+Source!AE170)*Source!FY170/100)+Source!AB170</f>
        <v>1003.4979999999998</v>
      </c>
      <c r="H414" s="62">
        <f>Source!O170+Source!X170+Source!Y170</f>
        <v>300.55</v>
      </c>
    </row>
    <row r="415" spans="1:28" ht="69" x14ac:dyDescent="0.25">
      <c r="A415" s="50">
        <v>54</v>
      </c>
      <c r="B415" s="50" t="str">
        <f>Source!E172</f>
        <v>25,1</v>
      </c>
      <c r="C415" s="50" t="str">
        <f>Source!G172</f>
        <v>Розетка штепсельная двухместная для открытой проводки с заземляющими контактами и с монтажной пластиной серии "Москвичка", марка РА 10-831, белая</v>
      </c>
      <c r="D415" s="50" t="str">
        <f>Source!F172</f>
        <v>20.4.03.05-0006</v>
      </c>
      <c r="E415" s="33" t="str">
        <f>Source!H172</f>
        <v>100 шт.</v>
      </c>
      <c r="F415" s="14">
        <f>Source!I172</f>
        <v>0.05</v>
      </c>
      <c r="G415" s="24">
        <f>Source!AB172</f>
        <v>926.31</v>
      </c>
      <c r="H415" s="25">
        <f>Source!O172</f>
        <v>277.43</v>
      </c>
      <c r="T415">
        <f>Source!O172+Source!X172+Source!Y172</f>
        <v>277.43</v>
      </c>
      <c r="U415">
        <f>Source!P172</f>
        <v>277.43</v>
      </c>
      <c r="V415">
        <f>Source!S172</f>
        <v>0</v>
      </c>
      <c r="W415">
        <f>Source!Q172</f>
        <v>0</v>
      </c>
      <c r="X415">
        <f>Source!R172</f>
        <v>0</v>
      </c>
      <c r="Y415">
        <f>Source!U172</f>
        <v>0</v>
      </c>
      <c r="Z415">
        <f>Source!V172</f>
        <v>0</v>
      </c>
      <c r="AA415">
        <f>Source!X172</f>
        <v>0</v>
      </c>
      <c r="AB415">
        <f>Source!Y172</f>
        <v>0</v>
      </c>
    </row>
    <row r="416" spans="1:28" ht="13.8" x14ac:dyDescent="0.25">
      <c r="C416" s="26" t="s">
        <v>732</v>
      </c>
      <c r="D416" s="26">
        <f>Source!BC172</f>
        <v>5.99</v>
      </c>
      <c r="F416" s="14"/>
      <c r="G416" s="14"/>
      <c r="H416" s="14"/>
    </row>
    <row r="417" spans="1:28" ht="41.4" x14ac:dyDescent="0.25">
      <c r="A417" s="50">
        <v>55</v>
      </c>
      <c r="B417" s="50" t="str">
        <f>Source!E174</f>
        <v>26</v>
      </c>
      <c r="C417" s="50" t="str">
        <f>Source!G174</f>
        <v>Светильник отдельно устанавливаемый на штырях с количеством ламп в светильнике 2</v>
      </c>
      <c r="D417" s="50" t="str">
        <f>Source!F174</f>
        <v>м08-03-594-02</v>
      </c>
      <c r="E417" s="33" t="str">
        <f>Source!H174</f>
        <v>100 ШТ</v>
      </c>
      <c r="F417" s="14">
        <f>Source!I174</f>
        <v>0.22</v>
      </c>
      <c r="G417" s="24">
        <f>Source!AB174</f>
        <v>1076.79</v>
      </c>
      <c r="H417" s="25">
        <f>Source!O174</f>
        <v>1418.99</v>
      </c>
      <c r="T417">
        <f>Source!O174+Source!X174+Source!Y174</f>
        <v>3370.6000000000004</v>
      </c>
      <c r="U417">
        <f>Source!P174</f>
        <v>159.02000000000001</v>
      </c>
      <c r="V417">
        <f>Source!S174</f>
        <v>1213.1400000000001</v>
      </c>
      <c r="W417">
        <f>Source!Q174</f>
        <v>46.83</v>
      </c>
      <c r="X417">
        <f>Source!R174</f>
        <v>6.62</v>
      </c>
      <c r="Y417">
        <f>Source!U174</f>
        <v>20.416</v>
      </c>
      <c r="Z417">
        <f>Source!V174</f>
        <v>8.8000000000000009E-2</v>
      </c>
      <c r="AA417">
        <f>Source!X174</f>
        <v>1158.77</v>
      </c>
      <c r="AB417">
        <f>Source!Y174</f>
        <v>792.84</v>
      </c>
    </row>
    <row r="418" spans="1:28" ht="13.8" x14ac:dyDescent="0.25">
      <c r="C418" s="26" t="str">
        <f>"Объем: "&amp;Source!I174&amp;"=22/"&amp;"100"</f>
        <v>Объем: 0,22=22/100</v>
      </c>
      <c r="F418" s="14"/>
      <c r="G418" s="14"/>
      <c r="H418" s="14"/>
    </row>
    <row r="419" spans="1:28" x14ac:dyDescent="0.25">
      <c r="C419" s="26" t="s">
        <v>730</v>
      </c>
      <c r="D419" s="26">
        <f>Source!BA174</f>
        <v>5.99</v>
      </c>
    </row>
    <row r="420" spans="1:28" x14ac:dyDescent="0.25">
      <c r="C420" s="26" t="s">
        <v>731</v>
      </c>
      <c r="D420" s="26">
        <f>Source!BB174</f>
        <v>5.99</v>
      </c>
    </row>
    <row r="421" spans="1:28" x14ac:dyDescent="0.25">
      <c r="C421" s="26" t="s">
        <v>732</v>
      </c>
      <c r="D421" s="26">
        <f>Source!BC174</f>
        <v>5.99</v>
      </c>
    </row>
    <row r="422" spans="1:28" x14ac:dyDescent="0.25">
      <c r="C422" s="26" t="s">
        <v>733</v>
      </c>
      <c r="D422" s="26">
        <f>Source!BS174</f>
        <v>5.99</v>
      </c>
    </row>
    <row r="423" spans="1:28" x14ac:dyDescent="0.25">
      <c r="C423" s="11" t="s">
        <v>734</v>
      </c>
      <c r="D423" s="37"/>
      <c r="E423" s="37"/>
      <c r="F423" s="37">
        <f>Source!BZ174</f>
        <v>95</v>
      </c>
      <c r="G423" s="61">
        <f>(Source!AF174+Source!AE174)*Source!FX174/100</f>
        <v>879.32</v>
      </c>
      <c r="H423" s="62">
        <f>Source!X174</f>
        <v>1158.77</v>
      </c>
    </row>
    <row r="424" spans="1:28" x14ac:dyDescent="0.25">
      <c r="C424" s="11" t="s">
        <v>736</v>
      </c>
      <c r="D424" s="37"/>
      <c r="E424" s="37"/>
      <c r="F424" s="37">
        <f>Source!CA174</f>
        <v>65</v>
      </c>
      <c r="G424" s="61">
        <f>(Source!AF174+Source!AE174)*Source!FY174/100</f>
        <v>601.64</v>
      </c>
      <c r="H424" s="62">
        <f>Source!Y174</f>
        <v>792.84</v>
      </c>
    </row>
    <row r="425" spans="1:28" x14ac:dyDescent="0.25">
      <c r="C425" s="11" t="s">
        <v>738</v>
      </c>
      <c r="D425" s="37"/>
      <c r="E425" s="37"/>
      <c r="F425" s="37"/>
      <c r="G425" s="61">
        <f>((Source!AF174+Source!AE174)*Source!FX174/100)+((Source!AF174+Source!AE174)*Source!FY174/100)+Source!AB174</f>
        <v>2557.75</v>
      </c>
      <c r="H425" s="62">
        <f>Source!O174+Source!X174+Source!Y174</f>
        <v>3370.6000000000004</v>
      </c>
    </row>
    <row r="426" spans="1:28" ht="41.4" x14ac:dyDescent="0.25">
      <c r="A426" s="50">
        <v>56</v>
      </c>
      <c r="B426" s="50" t="str">
        <f>Source!E176</f>
        <v>26,1</v>
      </c>
      <c r="C426" s="50" t="str">
        <f>Source!G176</f>
        <v>Светильник люминесцентный потолочный PRO SPO -108 2400 люм 32 Вт (прим.)</v>
      </c>
      <c r="D426" s="50" t="str">
        <f>Source!F176</f>
        <v>20.3.03.04-0044</v>
      </c>
      <c r="E426" s="33" t="str">
        <f>Source!H176</f>
        <v>шт.</v>
      </c>
      <c r="F426" s="14">
        <f>Source!I176</f>
        <v>22</v>
      </c>
      <c r="G426" s="24">
        <f>Source!AB176</f>
        <v>340.37</v>
      </c>
      <c r="H426" s="25">
        <f>Source!O176</f>
        <v>44853.96</v>
      </c>
      <c r="T426">
        <f>Source!O176+Source!X176+Source!Y176</f>
        <v>44853.96</v>
      </c>
      <c r="U426">
        <f>Source!P176</f>
        <v>44853.96</v>
      </c>
      <c r="V426">
        <f>Source!S176</f>
        <v>0</v>
      </c>
      <c r="W426">
        <f>Source!Q176</f>
        <v>0</v>
      </c>
      <c r="X426">
        <f>Source!R176</f>
        <v>0</v>
      </c>
      <c r="Y426">
        <f>Source!U176</f>
        <v>0</v>
      </c>
      <c r="Z426">
        <f>Source!V176</f>
        <v>0</v>
      </c>
      <c r="AA426">
        <f>Source!X176</f>
        <v>0</v>
      </c>
      <c r="AB426">
        <f>Source!Y176</f>
        <v>0</v>
      </c>
    </row>
    <row r="427" spans="1:28" ht="13.8" x14ac:dyDescent="0.25">
      <c r="C427" s="26" t="s">
        <v>732</v>
      </c>
      <c r="D427" s="26">
        <f>Source!BC176</f>
        <v>5.99</v>
      </c>
      <c r="F427" s="14"/>
      <c r="G427" s="14"/>
      <c r="H427" s="14"/>
    </row>
    <row r="428" spans="1:28" ht="41.4" x14ac:dyDescent="0.25">
      <c r="A428" s="50">
        <v>57</v>
      </c>
      <c r="B428" s="50" t="str">
        <f>Source!E178</f>
        <v>27</v>
      </c>
      <c r="C428" s="50" t="str">
        <f>Source!G178</f>
        <v>Светильник в подвесных потолках, устанавливаемый на подвесках, количество ламп в светильнике до 6</v>
      </c>
      <c r="D428" s="50" t="str">
        <f>Source!F178</f>
        <v>м08-03-594-12</v>
      </c>
      <c r="E428" s="33" t="str">
        <f>Source!H178</f>
        <v>100 ШТ</v>
      </c>
      <c r="F428" s="14">
        <f>Source!I178</f>
        <v>0.08</v>
      </c>
      <c r="G428" s="24">
        <f>Source!AB178</f>
        <v>6592.58</v>
      </c>
      <c r="H428" s="25">
        <f>Source!O178</f>
        <v>3159.16</v>
      </c>
      <c r="T428">
        <f>Source!O178+Source!X178+Source!Y178</f>
        <v>5591.78</v>
      </c>
      <c r="U428">
        <f>Source!P178</f>
        <v>1545.8</v>
      </c>
      <c r="V428">
        <f>Source!S178</f>
        <v>1505.96</v>
      </c>
      <c r="W428">
        <f>Source!Q178</f>
        <v>107.4</v>
      </c>
      <c r="X428">
        <f>Source!R178</f>
        <v>14.43</v>
      </c>
      <c r="Y428">
        <f>Source!U178</f>
        <v>25.344000000000001</v>
      </c>
      <c r="Z428">
        <f>Source!V178</f>
        <v>0.192</v>
      </c>
      <c r="AA428">
        <f>Source!X178</f>
        <v>1444.37</v>
      </c>
      <c r="AB428">
        <f>Source!Y178</f>
        <v>988.25</v>
      </c>
    </row>
    <row r="429" spans="1:28" ht="13.8" x14ac:dyDescent="0.25">
      <c r="C429" s="26" t="str">
        <f>"Объем: "&amp;Source!I178&amp;"=8/"&amp;"100"</f>
        <v>Объем: 0,08=8/100</v>
      </c>
      <c r="F429" s="14"/>
      <c r="G429" s="14"/>
      <c r="H429" s="14"/>
    </row>
    <row r="430" spans="1:28" x14ac:dyDescent="0.25">
      <c r="C430" s="26" t="s">
        <v>730</v>
      </c>
      <c r="D430" s="26">
        <f>Source!BA178</f>
        <v>5.99</v>
      </c>
    </row>
    <row r="431" spans="1:28" x14ac:dyDescent="0.25">
      <c r="C431" s="26" t="s">
        <v>731</v>
      </c>
      <c r="D431" s="26">
        <f>Source!BB178</f>
        <v>5.99</v>
      </c>
    </row>
    <row r="432" spans="1:28" x14ac:dyDescent="0.25">
      <c r="C432" s="26" t="s">
        <v>732</v>
      </c>
      <c r="D432" s="26">
        <f>Source!BC178</f>
        <v>5.99</v>
      </c>
    </row>
    <row r="433" spans="1:28" x14ac:dyDescent="0.25">
      <c r="C433" s="26" t="s">
        <v>733</v>
      </c>
      <c r="D433" s="26">
        <f>Source!BS178</f>
        <v>5.99</v>
      </c>
    </row>
    <row r="434" spans="1:28" x14ac:dyDescent="0.25">
      <c r="C434" s="11" t="s">
        <v>734</v>
      </c>
      <c r="D434" s="37"/>
      <c r="E434" s="37"/>
      <c r="F434" s="37">
        <f>Source!BZ178</f>
        <v>95</v>
      </c>
      <c r="G434" s="61">
        <f>(Source!AF178+Source!AE178)*Source!FX178/100</f>
        <v>3014.1409999999996</v>
      </c>
      <c r="H434" s="62">
        <f>Source!X178</f>
        <v>1444.37</v>
      </c>
    </row>
    <row r="435" spans="1:28" x14ac:dyDescent="0.25">
      <c r="C435" s="11" t="s">
        <v>736</v>
      </c>
      <c r="D435" s="37"/>
      <c r="E435" s="37"/>
      <c r="F435" s="37">
        <f>Source!CA178</f>
        <v>65</v>
      </c>
      <c r="G435" s="61">
        <f>(Source!AF178+Source!AE178)*Source!FY178/100</f>
        <v>2062.3069999999998</v>
      </c>
      <c r="H435" s="62">
        <f>Source!Y178</f>
        <v>988.25</v>
      </c>
    </row>
    <row r="436" spans="1:28" x14ac:dyDescent="0.25">
      <c r="C436" s="11" t="s">
        <v>738</v>
      </c>
      <c r="D436" s="37"/>
      <c r="E436" s="37"/>
      <c r="F436" s="37"/>
      <c r="G436" s="61">
        <f>((Source!AF178+Source!AE178)*Source!FX178/100)+((Source!AF178+Source!AE178)*Source!FY178/100)+Source!AB178</f>
        <v>11669.027999999998</v>
      </c>
      <c r="H436" s="62">
        <f>Source!O178+Source!X178+Source!Y178</f>
        <v>5591.78</v>
      </c>
    </row>
    <row r="437" spans="1:28" ht="41.4" x14ac:dyDescent="0.25">
      <c r="A437" s="50">
        <v>58</v>
      </c>
      <c r="B437" s="50" t="str">
        <f>Source!E180</f>
        <v>27,1</v>
      </c>
      <c r="C437" s="50" t="str">
        <f>Source!G180</f>
        <v>Светильник светодиодный TL-ЭКО 40 PR Scool мощность 39 Вт, Лм 4 715 (прим.)</v>
      </c>
      <c r="D437" s="50" t="str">
        <f>Source!F180</f>
        <v>20.3.03.04-0066</v>
      </c>
      <c r="E437" s="33" t="str">
        <f>Source!H180</f>
        <v>шт.</v>
      </c>
      <c r="F437" s="14">
        <f>Source!I180</f>
        <v>8</v>
      </c>
      <c r="G437" s="24">
        <f>Source!AB180</f>
        <v>411.1</v>
      </c>
      <c r="H437" s="25">
        <f>Source!O180</f>
        <v>19699.91</v>
      </c>
      <c r="T437">
        <f>Source!O180+Source!X180+Source!Y180</f>
        <v>19699.91</v>
      </c>
      <c r="U437">
        <f>Source!P180</f>
        <v>19699.91</v>
      </c>
      <c r="V437">
        <f>Source!S180</f>
        <v>0</v>
      </c>
      <c r="W437">
        <f>Source!Q180</f>
        <v>0</v>
      </c>
      <c r="X437">
        <f>Source!R180</f>
        <v>0</v>
      </c>
      <c r="Y437">
        <f>Source!U180</f>
        <v>0</v>
      </c>
      <c r="Z437">
        <f>Source!V180</f>
        <v>0</v>
      </c>
      <c r="AA437">
        <f>Source!X180</f>
        <v>0</v>
      </c>
      <c r="AB437">
        <f>Source!Y180</f>
        <v>0</v>
      </c>
    </row>
    <row r="438" spans="1:28" ht="13.8" x14ac:dyDescent="0.25">
      <c r="C438" s="26" t="s">
        <v>732</v>
      </c>
      <c r="D438" s="26">
        <f>Source!BC180</f>
        <v>5.99</v>
      </c>
      <c r="F438" s="14"/>
      <c r="G438" s="14"/>
      <c r="H438" s="14"/>
    </row>
    <row r="439" spans="1:28" ht="41.4" x14ac:dyDescent="0.25">
      <c r="A439" s="50">
        <v>59</v>
      </c>
      <c r="B439" s="50" t="str">
        <f>Source!E182</f>
        <v>28</v>
      </c>
      <c r="C439" s="50" t="str">
        <f>Source!G182</f>
        <v>Погрузочные работы при автомобильных перевозках мусора строительного с погрузкой вручную</v>
      </c>
      <c r="D439" s="50" t="str">
        <f>Source!F182</f>
        <v>т01-01-01-041</v>
      </c>
      <c r="E439" s="33" t="str">
        <f>Source!H182</f>
        <v>1 Т ГРУЗА</v>
      </c>
      <c r="F439" s="14">
        <f>Source!I182</f>
        <v>1.1000000000000001</v>
      </c>
      <c r="G439" s="24">
        <f>Source!AB182</f>
        <v>42.98</v>
      </c>
      <c r="H439" s="25">
        <f>Source!GM182</f>
        <v>283.2</v>
      </c>
      <c r="T439">
        <f>Source!GM182</f>
        <v>283.2</v>
      </c>
      <c r="U439">
        <f>Source!P182</f>
        <v>0</v>
      </c>
      <c r="V439">
        <f>Source!S182</f>
        <v>0</v>
      </c>
      <c r="W439">
        <f>Source!Q182</f>
        <v>0</v>
      </c>
      <c r="X439">
        <f>Source!R182</f>
        <v>0</v>
      </c>
      <c r="Y439">
        <f>Source!U182</f>
        <v>0</v>
      </c>
      <c r="Z439">
        <f>Source!V182</f>
        <v>0</v>
      </c>
      <c r="AA439">
        <f>Source!X182</f>
        <v>0</v>
      </c>
      <c r="AB439">
        <f>Source!Y182</f>
        <v>0</v>
      </c>
    </row>
    <row r="440" spans="1:28" ht="13.8" x14ac:dyDescent="0.25">
      <c r="C440" s="26" t="s">
        <v>746</v>
      </c>
      <c r="D440" s="26">
        <f>Source!AZ182</f>
        <v>5.99</v>
      </c>
      <c r="F440" s="14"/>
      <c r="G440" s="14"/>
      <c r="H440" s="14"/>
    </row>
    <row r="441" spans="1:28" ht="41.4" x14ac:dyDescent="0.25">
      <c r="A441" s="50">
        <v>60</v>
      </c>
      <c r="B441" s="50" t="str">
        <f>Source!E184</f>
        <v>29</v>
      </c>
      <c r="C441" s="50" t="str">
        <f>Source!G184</f>
        <v>Перевозка грузов I класса автомобилями бортовыми грузоподъемностью до 15 т на расстояние до 35 км</v>
      </c>
      <c r="D441" s="50" t="str">
        <f>Source!F184</f>
        <v>т03-01-01-035</v>
      </c>
      <c r="E441" s="33" t="str">
        <f>Source!H184</f>
        <v>1 Т ГРУЗА</v>
      </c>
      <c r="F441" s="14">
        <f>Source!I184</f>
        <v>1.1000000000000001</v>
      </c>
      <c r="G441" s="24">
        <f>Source!AB184</f>
        <v>19.54</v>
      </c>
      <c r="H441" s="25">
        <f>Source!GM184</f>
        <v>128.75</v>
      </c>
      <c r="T441">
        <f>Source!GM184</f>
        <v>128.75</v>
      </c>
      <c r="U441">
        <f>Source!P184</f>
        <v>0</v>
      </c>
      <c r="V441">
        <f>Source!S184</f>
        <v>0</v>
      </c>
      <c r="W441">
        <f>Source!Q184</f>
        <v>0</v>
      </c>
      <c r="X441">
        <f>Source!R184</f>
        <v>0</v>
      </c>
      <c r="Y441">
        <f>Source!U184</f>
        <v>0</v>
      </c>
      <c r="Z441">
        <f>Source!V184</f>
        <v>0</v>
      </c>
      <c r="AA441">
        <f>Source!X184</f>
        <v>0</v>
      </c>
      <c r="AB441">
        <f>Source!Y184</f>
        <v>0</v>
      </c>
    </row>
    <row r="442" spans="1:28" ht="13.8" x14ac:dyDescent="0.25">
      <c r="C442" s="26" t="s">
        <v>746</v>
      </c>
      <c r="D442" s="26">
        <f>Source!AZ184</f>
        <v>5.99</v>
      </c>
      <c r="F442" s="14"/>
      <c r="G442" s="14"/>
      <c r="H442" s="14"/>
    </row>
    <row r="444" spans="1:28" ht="13.8" x14ac:dyDescent="0.25">
      <c r="A444" s="63"/>
      <c r="B444" s="63"/>
      <c r="C444" s="73" t="str">
        <f>CONCATENATE("Итого по разделу: ",IF(Source!G186&lt;&gt;"Новый раздел", Source!G186, ""))</f>
        <v>Итого по разделу: Раздел Электромонтажные работы</v>
      </c>
      <c r="D444" s="73"/>
      <c r="E444" s="73"/>
      <c r="F444" s="73"/>
      <c r="G444" s="63"/>
      <c r="H444" s="64">
        <f>IF(SUM(T387:T443)=0, "-", SUM(T387:T443))</f>
        <v>75192.25</v>
      </c>
    </row>
    <row r="445" spans="1:28" ht="13.8" x14ac:dyDescent="0.25">
      <c r="A445" s="63"/>
      <c r="B445" s="63"/>
      <c r="C445" s="63"/>
      <c r="D445" s="63"/>
      <c r="E445" s="63"/>
      <c r="F445" s="63"/>
      <c r="G445" s="63"/>
      <c r="H445" s="63"/>
    </row>
    <row r="447" spans="1:28" ht="13.8" x14ac:dyDescent="0.25">
      <c r="C447" s="85" t="str">
        <f>Source!H214</f>
        <v>Всего</v>
      </c>
      <c r="D447" s="85"/>
      <c r="E447" s="85"/>
      <c r="F447" s="85"/>
      <c r="G447" s="76">
        <f>IF(Source!P214=0, "", Source!P214)</f>
        <v>75192.25</v>
      </c>
      <c r="H447" s="76"/>
    </row>
    <row r="448" spans="1:28" ht="13.8" x14ac:dyDescent="0.25">
      <c r="C448" s="85" t="str">
        <f>Source!H215</f>
        <v>Итого НДС 18%</v>
      </c>
      <c r="D448" s="85"/>
      <c r="E448" s="85"/>
      <c r="F448" s="85"/>
      <c r="G448" s="76">
        <f>IF(Source!P215=0, "", Source!P215)</f>
        <v>13534.61</v>
      </c>
      <c r="H448" s="76"/>
    </row>
    <row r="449" spans="1:33" ht="13.8" x14ac:dyDescent="0.25">
      <c r="C449" s="85" t="str">
        <f>Source!H216</f>
        <v>Всего по смете</v>
      </c>
      <c r="D449" s="85"/>
      <c r="E449" s="85"/>
      <c r="F449" s="85"/>
      <c r="G449" s="76">
        <f>IF(Source!P216=0, "", Source!P216)</f>
        <v>88726.86</v>
      </c>
      <c r="H449" s="76"/>
    </row>
    <row r="451" spans="1:33" ht="13.8" x14ac:dyDescent="0.25">
      <c r="A451" s="63"/>
      <c r="B451" s="63"/>
      <c r="C451" s="73" t="str">
        <f>CONCATENATE("Итого по локальной смете: ",IF(Source!G218&lt;&gt;"Новая локальная смета", Source!G218, ""))</f>
        <v xml:space="preserve">Итого по локальной смете: </v>
      </c>
      <c r="D451" s="73"/>
      <c r="E451" s="73"/>
      <c r="F451" s="73"/>
      <c r="G451" s="63"/>
      <c r="H451" s="64">
        <f>IF(SUM(T37:T450)=0, "-", SUM(T37:T450))</f>
        <v>859213.70000000007</v>
      </c>
    </row>
    <row r="452" spans="1:33" ht="13.8" x14ac:dyDescent="0.25">
      <c r="A452" s="63"/>
      <c r="B452" s="63"/>
      <c r="C452" s="63"/>
      <c r="D452" s="63"/>
      <c r="E452" s="63"/>
      <c r="F452" s="63"/>
      <c r="G452" s="63"/>
      <c r="H452" s="63"/>
    </row>
    <row r="454" spans="1:33" ht="13.8" x14ac:dyDescent="0.25">
      <c r="C454" s="85" t="str">
        <f>Source!H246</f>
        <v>Всего</v>
      </c>
      <c r="D454" s="85"/>
      <c r="E454" s="85"/>
      <c r="F454" s="85"/>
      <c r="G454" s="76">
        <f>IF(Source!P246=0, "", Source!P246)</f>
        <v>859213.7</v>
      </c>
      <c r="H454" s="76"/>
    </row>
    <row r="455" spans="1:33" ht="13.8" x14ac:dyDescent="0.25">
      <c r="C455" s="85" t="str">
        <f>Source!H247</f>
        <v>Итого НДС 18%</v>
      </c>
      <c r="D455" s="85"/>
      <c r="E455" s="85"/>
      <c r="F455" s="85"/>
      <c r="G455" s="76">
        <f>IF(Source!P247=0, "", Source!P247)</f>
        <v>154658.47</v>
      </c>
      <c r="H455" s="76"/>
    </row>
    <row r="456" spans="1:33" ht="13.8" x14ac:dyDescent="0.25">
      <c r="C456" s="85" t="str">
        <f>Source!H248</f>
        <v>Всего по смете</v>
      </c>
      <c r="D456" s="85"/>
      <c r="E456" s="85"/>
      <c r="F456" s="85"/>
      <c r="G456" s="76">
        <f>IF(Source!P248=0, "", Source!P248)</f>
        <v>1013872.17</v>
      </c>
      <c r="H456" s="76"/>
    </row>
    <row r="458" spans="1:33" ht="27.6" x14ac:dyDescent="0.25">
      <c r="A458" s="63"/>
      <c r="B458" s="63"/>
      <c r="C458" s="73" t="str">
        <f>CONCATENATE("Итого по смете: ",IF(Source!G250&lt;&gt;"Новый объект", Source!G250, ""))</f>
        <v>Итого по смете: Капитальный ремонт столовой в учебном корпусе ДИТИ НИЯУ МИФИ_РОСАТОМ</v>
      </c>
      <c r="D458" s="73"/>
      <c r="E458" s="73"/>
      <c r="F458" s="73"/>
      <c r="G458" s="63"/>
      <c r="H458" s="64">
        <f>IF(SUM(T1:T457)=0, "-", SUM(T1:T457))</f>
        <v>859213.70000000007</v>
      </c>
      <c r="AG458" s="54" t="str">
        <f>CONCATENATE("Итого по смете: ",IF(Source!G250&lt;&gt;"Новый объект", Source!G250, ""))</f>
        <v>Итого по смете: Капитальный ремонт столовой в учебном корпусе ДИТИ НИЯУ МИФИ_РОСАТОМ</v>
      </c>
    </row>
    <row r="459" spans="1:33" ht="13.8" x14ac:dyDescent="0.25">
      <c r="A459" s="63"/>
      <c r="B459" s="63"/>
      <c r="C459" s="63"/>
      <c r="D459" s="63"/>
      <c r="E459" s="63"/>
      <c r="F459" s="63"/>
      <c r="G459" s="63"/>
      <c r="H459" s="63"/>
    </row>
    <row r="460" spans="1:33" ht="13.8" x14ac:dyDescent="0.25">
      <c r="C460" s="85" t="str">
        <f>Source!H278</f>
        <v>Всего</v>
      </c>
      <c r="D460" s="85"/>
      <c r="E460" s="85"/>
      <c r="F460" s="85"/>
      <c r="G460" s="76">
        <f>IF(Source!P278=0, "", Source!P278)</f>
        <v>859213.71</v>
      </c>
      <c r="H460" s="76"/>
    </row>
    <row r="461" spans="1:33" ht="13.8" x14ac:dyDescent="0.25">
      <c r="C461" s="85" t="str">
        <f>Source!H279</f>
        <v>Итого НДС 18%</v>
      </c>
      <c r="D461" s="85"/>
      <c r="E461" s="85"/>
      <c r="F461" s="85"/>
      <c r="G461" s="76">
        <f>IF(Source!P279=0, "", Source!P279)</f>
        <v>154658.47</v>
      </c>
      <c r="H461" s="76"/>
    </row>
    <row r="462" spans="1:33" ht="13.8" x14ac:dyDescent="0.25">
      <c r="C462" s="85" t="str">
        <f>Source!H280</f>
        <v>Всего по смете</v>
      </c>
      <c r="D462" s="85"/>
      <c r="E462" s="85"/>
      <c r="F462" s="85"/>
      <c r="G462" s="76">
        <f>IF(Source!P280=0, "", Source!P280)</f>
        <v>1013872.18</v>
      </c>
      <c r="H462" s="76"/>
    </row>
    <row r="465" spans="1:12" ht="14.4" thickBot="1" x14ac:dyDescent="0.3">
      <c r="A465" s="86" t="s">
        <v>747</v>
      </c>
      <c r="B465" s="86"/>
      <c r="C465" s="65" t="str">
        <f>IF(Source!AC12&lt;&gt;"", Source!AC12," ")</f>
        <v xml:space="preserve"> </v>
      </c>
      <c r="D465" s="14"/>
      <c r="E465" s="66"/>
      <c r="F465" s="14"/>
      <c r="G465" s="87" t="str">
        <f>IF(Source!AB12&lt;&gt;"", Source!AB12," ")</f>
        <v xml:space="preserve"> </v>
      </c>
      <c r="H465" s="87"/>
      <c r="I465" s="14"/>
      <c r="J465" s="14"/>
      <c r="K465" s="14"/>
      <c r="L465" s="14"/>
    </row>
    <row r="466" spans="1:12" ht="13.8" x14ac:dyDescent="0.25">
      <c r="A466" s="14"/>
      <c r="B466" s="14"/>
      <c r="C466" s="67" t="s">
        <v>748</v>
      </c>
      <c r="D466" s="14"/>
      <c r="E466" s="67" t="s">
        <v>749</v>
      </c>
      <c r="F466" s="14"/>
      <c r="G466" s="84" t="s">
        <v>750</v>
      </c>
      <c r="H466" s="84"/>
      <c r="I466" s="14"/>
      <c r="J466" s="14"/>
      <c r="K466" s="14"/>
      <c r="L466" s="14"/>
    </row>
    <row r="467" spans="1:12" ht="13.8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</row>
    <row r="468" spans="1:12" ht="13.8" x14ac:dyDescent="0.25">
      <c r="A468" s="14"/>
      <c r="B468" s="14"/>
      <c r="C468" s="15" t="s">
        <v>751</v>
      </c>
      <c r="D468" s="14"/>
      <c r="E468" s="14"/>
      <c r="F468" s="14"/>
      <c r="G468" s="14"/>
      <c r="H468" s="14"/>
      <c r="I468" s="14"/>
      <c r="J468" s="14"/>
      <c r="K468" s="14"/>
      <c r="L468" s="14"/>
    </row>
    <row r="469" spans="1:12" ht="13.8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</row>
    <row r="470" spans="1:12" ht="14.4" thickBot="1" x14ac:dyDescent="0.3">
      <c r="A470" s="86" t="s">
        <v>752</v>
      </c>
      <c r="B470" s="86"/>
      <c r="C470" s="65" t="str">
        <f>IF(Source!AG12&lt;&gt;"", Source!AG12," ")</f>
        <v xml:space="preserve"> </v>
      </c>
      <c r="D470" s="14"/>
      <c r="E470" s="66"/>
      <c r="F470" s="14"/>
      <c r="G470" s="87" t="str">
        <f>IF(Source!AF12&lt;&gt;"", Source!AF12," ")</f>
        <v xml:space="preserve"> </v>
      </c>
      <c r="H470" s="87"/>
      <c r="I470" s="14"/>
      <c r="J470" s="14"/>
      <c r="K470" s="14"/>
      <c r="L470" s="14"/>
    </row>
    <row r="471" spans="1:12" ht="13.8" x14ac:dyDescent="0.25">
      <c r="A471" s="14"/>
      <c r="B471" s="14"/>
      <c r="C471" s="67" t="s">
        <v>748</v>
      </c>
      <c r="D471" s="14"/>
      <c r="E471" s="67" t="s">
        <v>749</v>
      </c>
      <c r="F471" s="14"/>
      <c r="G471" s="84" t="s">
        <v>750</v>
      </c>
      <c r="H471" s="84"/>
      <c r="I471" s="14"/>
      <c r="J471" s="14"/>
      <c r="K471" s="14"/>
      <c r="L471" s="14"/>
    </row>
    <row r="472" spans="1:12" ht="13.8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</row>
    <row r="473" spans="1:12" ht="13.8" x14ac:dyDescent="0.25">
      <c r="A473" s="14"/>
      <c r="B473" s="14"/>
      <c r="C473" s="15" t="s">
        <v>751</v>
      </c>
      <c r="D473" s="14"/>
      <c r="E473" s="14"/>
      <c r="F473" s="14"/>
      <c r="G473" s="14"/>
      <c r="H473" s="14"/>
      <c r="I473" s="14"/>
      <c r="J473" s="14"/>
      <c r="K473" s="14"/>
      <c r="L473" s="14"/>
    </row>
  </sheetData>
  <mergeCells count="131"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A37:H37"/>
    <mergeCell ref="A39:H39"/>
    <mergeCell ref="D67:H67"/>
    <mergeCell ref="D68:H68"/>
    <mergeCell ref="D69:H69"/>
    <mergeCell ref="D70:H70"/>
    <mergeCell ref="F31:G31"/>
    <mergeCell ref="A33:B33"/>
    <mergeCell ref="C33:C34"/>
    <mergeCell ref="D33:D34"/>
    <mergeCell ref="E33:E34"/>
    <mergeCell ref="F33:H33"/>
    <mergeCell ref="D115:H115"/>
    <mergeCell ref="D116:H116"/>
    <mergeCell ref="D128:H128"/>
    <mergeCell ref="D129:H129"/>
    <mergeCell ref="D130:H130"/>
    <mergeCell ref="D131:H131"/>
    <mergeCell ref="D71:H71"/>
    <mergeCell ref="D72:H72"/>
    <mergeCell ref="D111:H111"/>
    <mergeCell ref="D112:H112"/>
    <mergeCell ref="D113:H113"/>
    <mergeCell ref="D114:H114"/>
    <mergeCell ref="D168:H168"/>
    <mergeCell ref="D169:H169"/>
    <mergeCell ref="D170:H170"/>
    <mergeCell ref="D171:H171"/>
    <mergeCell ref="D172:H172"/>
    <mergeCell ref="D188:H188"/>
    <mergeCell ref="D132:H132"/>
    <mergeCell ref="D146:H146"/>
    <mergeCell ref="D147:H147"/>
    <mergeCell ref="D148:H148"/>
    <mergeCell ref="D149:H149"/>
    <mergeCell ref="D150:H150"/>
    <mergeCell ref="D208:H208"/>
    <mergeCell ref="D209:H209"/>
    <mergeCell ref="D210:H210"/>
    <mergeCell ref="D222:H222"/>
    <mergeCell ref="D223:H223"/>
    <mergeCell ref="D224:H224"/>
    <mergeCell ref="D189:H189"/>
    <mergeCell ref="D190:H190"/>
    <mergeCell ref="D191:H191"/>
    <mergeCell ref="D192:H192"/>
    <mergeCell ref="D206:H206"/>
    <mergeCell ref="D207:H207"/>
    <mergeCell ref="D254:H254"/>
    <mergeCell ref="D270:H270"/>
    <mergeCell ref="D271:H271"/>
    <mergeCell ref="D272:H272"/>
    <mergeCell ref="D273:H273"/>
    <mergeCell ref="D274:H274"/>
    <mergeCell ref="D225:H225"/>
    <mergeCell ref="D226:H226"/>
    <mergeCell ref="D250:H250"/>
    <mergeCell ref="D251:H251"/>
    <mergeCell ref="D252:H252"/>
    <mergeCell ref="D253:H253"/>
    <mergeCell ref="C383:F383"/>
    <mergeCell ref="G383:H383"/>
    <mergeCell ref="C384:F384"/>
    <mergeCell ref="G384:H384"/>
    <mergeCell ref="C385:F385"/>
    <mergeCell ref="G385:H385"/>
    <mergeCell ref="D312:H312"/>
    <mergeCell ref="D313:H313"/>
    <mergeCell ref="D314:H314"/>
    <mergeCell ref="D315:H315"/>
    <mergeCell ref="D316:H316"/>
    <mergeCell ref="C380:F380"/>
    <mergeCell ref="C449:F449"/>
    <mergeCell ref="G449:H449"/>
    <mergeCell ref="C451:F451"/>
    <mergeCell ref="C454:F454"/>
    <mergeCell ref="G454:H454"/>
    <mergeCell ref="C455:F455"/>
    <mergeCell ref="G455:H455"/>
    <mergeCell ref="A387:H387"/>
    <mergeCell ref="C444:F444"/>
    <mergeCell ref="C447:F447"/>
    <mergeCell ref="G447:H447"/>
    <mergeCell ref="C448:F448"/>
    <mergeCell ref="G448:H448"/>
    <mergeCell ref="G471:H471"/>
    <mergeCell ref="C462:F462"/>
    <mergeCell ref="G462:H462"/>
    <mergeCell ref="A465:B465"/>
    <mergeCell ref="G465:H465"/>
    <mergeCell ref="G466:H466"/>
    <mergeCell ref="A470:B470"/>
    <mergeCell ref="G470:H470"/>
    <mergeCell ref="C456:F456"/>
    <mergeCell ref="G456:H456"/>
    <mergeCell ref="C458:F458"/>
    <mergeCell ref="C460:F460"/>
    <mergeCell ref="G460:H460"/>
    <mergeCell ref="C461:F461"/>
    <mergeCell ref="G461:H461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7"/>
  <sheetViews>
    <sheetView topLeftCell="A266" workbookViewId="0">
      <selection activeCell="S276" sqref="S276"/>
    </sheetView>
  </sheetViews>
  <sheetFormatPr defaultColWidth="9.109375" defaultRowHeight="13.2" x14ac:dyDescent="0.25"/>
  <cols>
    <col min="1" max="256" width="9.109375" customWidth="1"/>
  </cols>
  <sheetData>
    <row r="1" spans="1:133" x14ac:dyDescent="0.25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5">
      <c r="A12" s="1">
        <v>1</v>
      </c>
      <c r="B12" s="1">
        <v>311</v>
      </c>
      <c r="C12" s="1">
        <v>0</v>
      </c>
      <c r="D12" s="1">
        <f>ROW(A250)</f>
        <v>250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5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5">
      <c r="A18" s="3">
        <v>52</v>
      </c>
      <c r="B18" s="3">
        <f t="shared" ref="B18:G18" si="0">B250</f>
        <v>311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Капитальный ремонт столовой в учебном корпусе ДИТИ НИЯУ МИФИ_РОСАТОМ</v>
      </c>
      <c r="H18" s="3"/>
      <c r="I18" s="3"/>
      <c r="J18" s="3"/>
      <c r="K18" s="3"/>
      <c r="L18" s="3"/>
      <c r="M18" s="3"/>
      <c r="N18" s="3"/>
      <c r="O18" s="3">
        <f t="shared" ref="O18:AT18" si="1">O250</f>
        <v>116161.03</v>
      </c>
      <c r="P18" s="3">
        <f t="shared" si="1"/>
        <v>97597.58</v>
      </c>
      <c r="Q18" s="3">
        <f t="shared" si="1"/>
        <v>1434.72</v>
      </c>
      <c r="R18" s="3">
        <f t="shared" si="1"/>
        <v>583.87</v>
      </c>
      <c r="S18" s="3">
        <f t="shared" si="1"/>
        <v>17128.73</v>
      </c>
      <c r="T18" s="3">
        <f t="shared" si="1"/>
        <v>0</v>
      </c>
      <c r="U18" s="3">
        <f t="shared" si="1"/>
        <v>1921.6369000499997</v>
      </c>
      <c r="V18" s="3">
        <f t="shared" si="1"/>
        <v>53.907020399999993</v>
      </c>
      <c r="W18" s="3">
        <f t="shared" si="1"/>
        <v>0</v>
      </c>
      <c r="X18" s="3">
        <f t="shared" si="1"/>
        <v>17232.52</v>
      </c>
      <c r="Y18" s="3">
        <f t="shared" si="1"/>
        <v>9979.06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143441.38</v>
      </c>
      <c r="AS18" s="3">
        <f t="shared" si="1"/>
        <v>131071.74</v>
      </c>
      <c r="AT18" s="3">
        <f t="shared" si="1"/>
        <v>12369.64</v>
      </c>
      <c r="AU18" s="3">
        <f t="shared" ref="AU18:BZ18" si="2">AU250</f>
        <v>0</v>
      </c>
      <c r="AV18" s="3">
        <f t="shared" si="2"/>
        <v>97597.58</v>
      </c>
      <c r="AW18" s="3">
        <f t="shared" si="2"/>
        <v>97597.58</v>
      </c>
      <c r="AX18" s="3">
        <f t="shared" si="2"/>
        <v>0</v>
      </c>
      <c r="AY18" s="3">
        <f t="shared" si="2"/>
        <v>97597.58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CA250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DG250</f>
        <v>695804.39</v>
      </c>
      <c r="DH18" s="4">
        <f t="shared" si="4"/>
        <v>584609.43000000005</v>
      </c>
      <c r="DI18" s="4">
        <f t="shared" si="4"/>
        <v>8593.86</v>
      </c>
      <c r="DJ18" s="4">
        <f t="shared" si="4"/>
        <v>3497.37</v>
      </c>
      <c r="DK18" s="4">
        <f t="shared" si="4"/>
        <v>102601.1</v>
      </c>
      <c r="DL18" s="4">
        <f t="shared" si="4"/>
        <v>0</v>
      </c>
      <c r="DM18" s="4">
        <f t="shared" si="4"/>
        <v>1921.6369000499997</v>
      </c>
      <c r="DN18" s="4">
        <f t="shared" si="4"/>
        <v>53.907020399999993</v>
      </c>
      <c r="DO18" s="4">
        <f t="shared" si="4"/>
        <v>0</v>
      </c>
      <c r="DP18" s="4">
        <f t="shared" si="4"/>
        <v>103222.82</v>
      </c>
      <c r="DQ18" s="4">
        <f t="shared" si="4"/>
        <v>59774.54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859213.7</v>
      </c>
      <c r="EK18" s="4">
        <f t="shared" si="4"/>
        <v>785119.47</v>
      </c>
      <c r="EL18" s="4">
        <f t="shared" si="4"/>
        <v>74094.23</v>
      </c>
      <c r="EM18" s="4">
        <f t="shared" ref="EM18:FR18" si="5">EM250</f>
        <v>0</v>
      </c>
      <c r="EN18" s="4">
        <f t="shared" si="5"/>
        <v>584609.43000000005</v>
      </c>
      <c r="EO18" s="4">
        <f t="shared" si="5"/>
        <v>584609.43000000005</v>
      </c>
      <c r="EP18" s="4">
        <f t="shared" si="5"/>
        <v>0</v>
      </c>
      <c r="EQ18" s="4">
        <f t="shared" si="5"/>
        <v>584609.43000000005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FS250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5">
      <c r="A20" s="1">
        <v>3</v>
      </c>
      <c r="B20" s="1">
        <v>1</v>
      </c>
      <c r="C20" s="1"/>
      <c r="D20" s="1">
        <f>ROW(A218)</f>
        <v>218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5">
      <c r="A22" s="3">
        <v>52</v>
      </c>
      <c r="B22" s="3">
        <f t="shared" ref="B22:G22" si="7">B218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O218</f>
        <v>116161.03</v>
      </c>
      <c r="P22" s="3">
        <f t="shared" si="8"/>
        <v>97597.58</v>
      </c>
      <c r="Q22" s="3">
        <f t="shared" si="8"/>
        <v>1434.72</v>
      </c>
      <c r="R22" s="3">
        <f t="shared" si="8"/>
        <v>583.87</v>
      </c>
      <c r="S22" s="3">
        <f t="shared" si="8"/>
        <v>17128.73</v>
      </c>
      <c r="T22" s="3">
        <f t="shared" si="8"/>
        <v>0</v>
      </c>
      <c r="U22" s="3">
        <f t="shared" si="8"/>
        <v>1921.6369000499997</v>
      </c>
      <c r="V22" s="3">
        <f t="shared" si="8"/>
        <v>53.907020399999993</v>
      </c>
      <c r="W22" s="3">
        <f t="shared" si="8"/>
        <v>0</v>
      </c>
      <c r="X22" s="3">
        <f t="shared" si="8"/>
        <v>17232.52</v>
      </c>
      <c r="Y22" s="3">
        <f t="shared" si="8"/>
        <v>9979.06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143441.38</v>
      </c>
      <c r="AS22" s="3">
        <f t="shared" si="8"/>
        <v>131071.74</v>
      </c>
      <c r="AT22" s="3">
        <f t="shared" si="8"/>
        <v>12369.64</v>
      </c>
      <c r="AU22" s="3">
        <f t="shared" ref="AU22:BZ22" si="9">AU218</f>
        <v>0</v>
      </c>
      <c r="AV22" s="3">
        <f t="shared" si="9"/>
        <v>97597.58</v>
      </c>
      <c r="AW22" s="3">
        <f t="shared" si="9"/>
        <v>97597.58</v>
      </c>
      <c r="AX22" s="3">
        <f t="shared" si="9"/>
        <v>0</v>
      </c>
      <c r="AY22" s="3">
        <f t="shared" si="9"/>
        <v>97597.58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CA218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DG218</f>
        <v>695804.39</v>
      </c>
      <c r="DH22" s="4">
        <f t="shared" si="11"/>
        <v>584609.43000000005</v>
      </c>
      <c r="DI22" s="4">
        <f t="shared" si="11"/>
        <v>8593.86</v>
      </c>
      <c r="DJ22" s="4">
        <f t="shared" si="11"/>
        <v>3497.37</v>
      </c>
      <c r="DK22" s="4">
        <f t="shared" si="11"/>
        <v>102601.1</v>
      </c>
      <c r="DL22" s="4">
        <f t="shared" si="11"/>
        <v>0</v>
      </c>
      <c r="DM22" s="4">
        <f t="shared" si="11"/>
        <v>1921.6369000499997</v>
      </c>
      <c r="DN22" s="4">
        <f t="shared" si="11"/>
        <v>53.907020399999993</v>
      </c>
      <c r="DO22" s="4">
        <f t="shared" si="11"/>
        <v>0</v>
      </c>
      <c r="DP22" s="4">
        <f t="shared" si="11"/>
        <v>103222.82</v>
      </c>
      <c r="DQ22" s="4">
        <f t="shared" si="11"/>
        <v>59774.54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859213.7</v>
      </c>
      <c r="EK22" s="4">
        <f t="shared" si="11"/>
        <v>785119.47</v>
      </c>
      <c r="EL22" s="4">
        <f t="shared" si="11"/>
        <v>74094.23</v>
      </c>
      <c r="EM22" s="4">
        <f t="shared" ref="EM22:FR22" si="12">EM218</f>
        <v>0</v>
      </c>
      <c r="EN22" s="4">
        <f t="shared" si="12"/>
        <v>584609.43000000005</v>
      </c>
      <c r="EO22" s="4">
        <f t="shared" si="12"/>
        <v>584609.43000000005</v>
      </c>
      <c r="EP22" s="4">
        <f t="shared" si="12"/>
        <v>0</v>
      </c>
      <c r="EQ22" s="4">
        <f t="shared" si="12"/>
        <v>584609.43000000005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FS218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5">
      <c r="A24" s="1">
        <v>4</v>
      </c>
      <c r="B24" s="1">
        <v>1</v>
      </c>
      <c r="C24" s="1"/>
      <c r="D24" s="1">
        <f>ROW(A129)</f>
        <v>129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5">
      <c r="A26" s="3">
        <v>52</v>
      </c>
      <c r="B26" s="3">
        <f t="shared" ref="B26:G26" si="14">B129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Общестроительные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O129</f>
        <v>104504.71</v>
      </c>
      <c r="P26" s="3">
        <f t="shared" si="15"/>
        <v>86484.39</v>
      </c>
      <c r="Q26" s="3">
        <f t="shared" si="15"/>
        <v>1407.99</v>
      </c>
      <c r="R26" s="3">
        <f t="shared" si="15"/>
        <v>580.01</v>
      </c>
      <c r="S26" s="3">
        <f t="shared" si="15"/>
        <v>16612.330000000002</v>
      </c>
      <c r="T26" s="3">
        <f t="shared" si="15"/>
        <v>0</v>
      </c>
      <c r="U26" s="3">
        <f t="shared" si="15"/>
        <v>1868.4899000499997</v>
      </c>
      <c r="V26" s="3">
        <f t="shared" si="15"/>
        <v>53.600520399999994</v>
      </c>
      <c r="W26" s="3">
        <f t="shared" si="15"/>
        <v>0</v>
      </c>
      <c r="X26" s="3">
        <f t="shared" si="15"/>
        <v>16742.830000000002</v>
      </c>
      <c r="Y26" s="3">
        <f t="shared" si="15"/>
        <v>9640.9</v>
      </c>
      <c r="Z26" s="3">
        <f t="shared" si="15"/>
        <v>0</v>
      </c>
      <c r="AA26" s="3">
        <f t="shared" si="15"/>
        <v>0</v>
      </c>
      <c r="AB26" s="3">
        <f t="shared" si="15"/>
        <v>104504.71</v>
      </c>
      <c r="AC26" s="3">
        <f t="shared" si="15"/>
        <v>86484.39</v>
      </c>
      <c r="AD26" s="3">
        <f t="shared" si="15"/>
        <v>1407.99</v>
      </c>
      <c r="AE26" s="3">
        <f t="shared" si="15"/>
        <v>580.01</v>
      </c>
      <c r="AF26" s="3">
        <f t="shared" si="15"/>
        <v>16612.330000000002</v>
      </c>
      <c r="AG26" s="3">
        <f t="shared" si="15"/>
        <v>0</v>
      </c>
      <c r="AH26" s="3">
        <f t="shared" si="15"/>
        <v>1868.4899000499997</v>
      </c>
      <c r="AI26" s="3">
        <f t="shared" si="15"/>
        <v>53.600520399999994</v>
      </c>
      <c r="AJ26" s="3">
        <f t="shared" si="15"/>
        <v>0</v>
      </c>
      <c r="AK26" s="3">
        <f t="shared" si="15"/>
        <v>16742.830000000002</v>
      </c>
      <c r="AL26" s="3">
        <f t="shared" si="15"/>
        <v>9640.9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130888.44</v>
      </c>
      <c r="AS26" s="3">
        <f t="shared" si="15"/>
        <v>130888.44</v>
      </c>
      <c r="AT26" s="3">
        <f t="shared" si="15"/>
        <v>0</v>
      </c>
      <c r="AU26" s="3">
        <f t="shared" ref="AU26:BZ26" si="16">AU129</f>
        <v>0</v>
      </c>
      <c r="AV26" s="3">
        <f t="shared" si="16"/>
        <v>86484.39</v>
      </c>
      <c r="AW26" s="3">
        <f t="shared" si="16"/>
        <v>86484.39</v>
      </c>
      <c r="AX26" s="3">
        <f t="shared" si="16"/>
        <v>0</v>
      </c>
      <c r="AY26" s="3">
        <f t="shared" si="16"/>
        <v>86484.39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CA129</f>
        <v>130888.44</v>
      </c>
      <c r="CB26" s="3">
        <f t="shared" si="17"/>
        <v>130888.44</v>
      </c>
      <c r="CC26" s="3">
        <f t="shared" si="17"/>
        <v>0</v>
      </c>
      <c r="CD26" s="3">
        <f t="shared" si="17"/>
        <v>0</v>
      </c>
      <c r="CE26" s="3">
        <f t="shared" si="17"/>
        <v>86484.39</v>
      </c>
      <c r="CF26" s="3">
        <f t="shared" si="17"/>
        <v>86484.39</v>
      </c>
      <c r="CG26" s="3">
        <f t="shared" si="17"/>
        <v>0</v>
      </c>
      <c r="CH26" s="3">
        <f t="shared" si="17"/>
        <v>86484.39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DG129</f>
        <v>625983.03</v>
      </c>
      <c r="DH26" s="4">
        <f t="shared" si="18"/>
        <v>518041.44</v>
      </c>
      <c r="DI26" s="4">
        <f t="shared" si="18"/>
        <v>8433.74</v>
      </c>
      <c r="DJ26" s="4">
        <f t="shared" si="18"/>
        <v>3474.19</v>
      </c>
      <c r="DK26" s="4">
        <f t="shared" si="18"/>
        <v>99507.85</v>
      </c>
      <c r="DL26" s="4">
        <f t="shared" si="18"/>
        <v>0</v>
      </c>
      <c r="DM26" s="4">
        <f t="shared" si="18"/>
        <v>1868.4899000499997</v>
      </c>
      <c r="DN26" s="4">
        <f t="shared" si="18"/>
        <v>53.600520399999994</v>
      </c>
      <c r="DO26" s="4">
        <f t="shared" si="18"/>
        <v>0</v>
      </c>
      <c r="DP26" s="4">
        <f t="shared" si="18"/>
        <v>100289.56</v>
      </c>
      <c r="DQ26" s="4">
        <f t="shared" si="18"/>
        <v>57748.86</v>
      </c>
      <c r="DR26" s="4">
        <f t="shared" si="18"/>
        <v>0</v>
      </c>
      <c r="DS26" s="4">
        <f t="shared" si="18"/>
        <v>0</v>
      </c>
      <c r="DT26" s="4">
        <f t="shared" si="18"/>
        <v>625983.03</v>
      </c>
      <c r="DU26" s="4">
        <f t="shared" si="18"/>
        <v>518041.44</v>
      </c>
      <c r="DV26" s="4">
        <f t="shared" si="18"/>
        <v>8433.74</v>
      </c>
      <c r="DW26" s="4">
        <f t="shared" si="18"/>
        <v>3474.19</v>
      </c>
      <c r="DX26" s="4">
        <f t="shared" si="18"/>
        <v>99507.85</v>
      </c>
      <c r="DY26" s="4">
        <f t="shared" si="18"/>
        <v>0</v>
      </c>
      <c r="DZ26" s="4">
        <f t="shared" si="18"/>
        <v>1868.4899000499997</v>
      </c>
      <c r="EA26" s="4">
        <f t="shared" si="18"/>
        <v>53.600520399999994</v>
      </c>
      <c r="EB26" s="4">
        <f t="shared" si="18"/>
        <v>0</v>
      </c>
      <c r="EC26" s="4">
        <f t="shared" si="18"/>
        <v>100289.56</v>
      </c>
      <c r="ED26" s="4">
        <f t="shared" si="18"/>
        <v>57748.86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784021.45</v>
      </c>
      <c r="EK26" s="4">
        <f t="shared" si="18"/>
        <v>784021.45</v>
      </c>
      <c r="EL26" s="4">
        <f t="shared" si="18"/>
        <v>0</v>
      </c>
      <c r="EM26" s="4">
        <f t="shared" ref="EM26:FR26" si="19">EM129</f>
        <v>0</v>
      </c>
      <c r="EN26" s="4">
        <f t="shared" si="19"/>
        <v>518041.44</v>
      </c>
      <c r="EO26" s="4">
        <f t="shared" si="19"/>
        <v>518041.44</v>
      </c>
      <c r="EP26" s="4">
        <f t="shared" si="19"/>
        <v>0</v>
      </c>
      <c r="EQ26" s="4">
        <f t="shared" si="19"/>
        <v>518041.44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FS129</f>
        <v>784021.45</v>
      </c>
      <c r="FT26" s="4">
        <f t="shared" si="20"/>
        <v>784021.45</v>
      </c>
      <c r="FU26" s="4">
        <f t="shared" si="20"/>
        <v>0</v>
      </c>
      <c r="FV26" s="4">
        <f t="shared" si="20"/>
        <v>0</v>
      </c>
      <c r="FW26" s="4">
        <f t="shared" si="20"/>
        <v>518041.44</v>
      </c>
      <c r="FX26" s="4">
        <f t="shared" si="20"/>
        <v>518041.44</v>
      </c>
      <c r="FY26" s="4">
        <f t="shared" si="20"/>
        <v>0</v>
      </c>
      <c r="FZ26" s="4">
        <f t="shared" si="20"/>
        <v>518041.44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5">
      <c r="A28" s="2">
        <v>17</v>
      </c>
      <c r="B28" s="2">
        <v>1</v>
      </c>
      <c r="C28" s="2">
        <f>ROW(SmtRes!A3)</f>
        <v>3</v>
      </c>
      <c r="D28" s="2">
        <f>ROW(EtalonRes!A3)</f>
        <v>3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f>ROUND(28.08/100,9)</f>
        <v>0.28079999999999999</v>
      </c>
      <c r="J28" s="2">
        <v>0</v>
      </c>
      <c r="K28" s="2"/>
      <c r="L28" s="2"/>
      <c r="M28" s="2"/>
      <c r="N28" s="2"/>
      <c r="O28" s="2">
        <f t="shared" ref="O28:O59" si="21">ROUND(CP28,2)</f>
        <v>496.24</v>
      </c>
      <c r="P28" s="2">
        <f t="shared" ref="P28:P59" si="22">ROUND(CQ28*I28,2)</f>
        <v>0</v>
      </c>
      <c r="Q28" s="2">
        <f t="shared" ref="Q28:Q59" si="23">ROUND(CR28*I28,2)</f>
        <v>67.94</v>
      </c>
      <c r="R28" s="2">
        <f t="shared" ref="R28:R59" si="24">ROUND(CS28*I28,2)</f>
        <v>29.34</v>
      </c>
      <c r="S28" s="2">
        <f t="shared" ref="S28:S59" si="25">ROUND(CT28*I28,2)</f>
        <v>428.3</v>
      </c>
      <c r="T28" s="2">
        <f t="shared" ref="T28:T59" si="26">ROUND(CU28*I28,2)</f>
        <v>0</v>
      </c>
      <c r="U28" s="2">
        <f t="shared" ref="U28:U59" si="27">CV28*I28</f>
        <v>52.942031999999998</v>
      </c>
      <c r="V28" s="2">
        <f t="shared" ref="V28:V59" si="28">CW28*I28</f>
        <v>2.1733920000000002</v>
      </c>
      <c r="W28" s="2">
        <f t="shared" ref="W28:W59" si="29">ROUND(CX28*I28,2)</f>
        <v>0</v>
      </c>
      <c r="X28" s="2">
        <f t="shared" ref="X28:X59" si="30">ROUND(CY28,2)</f>
        <v>453.06</v>
      </c>
      <c r="Y28" s="2">
        <f t="shared" ref="Y28:Y59" si="31">ROUND(CZ28,2)</f>
        <v>274.58</v>
      </c>
      <c r="Z28" s="2"/>
      <c r="AA28" s="2">
        <v>16671550</v>
      </c>
      <c r="AB28" s="2">
        <f t="shared" ref="AB28:AB59" si="32">ROUND((AC28+AD28+AF28),6)</f>
        <v>1767.24</v>
      </c>
      <c r="AC28" s="2">
        <f>ROUND((ES28),6)</f>
        <v>0</v>
      </c>
      <c r="AD28" s="2">
        <f>ROUND((((ET28)-(EU28))+AE28),6)</f>
        <v>241.95</v>
      </c>
      <c r="AE28" s="2">
        <f t="shared" ref="AE28:AF31" si="33">ROUND((EU28),6)</f>
        <v>104.49</v>
      </c>
      <c r="AF28" s="2">
        <f t="shared" si="33"/>
        <v>1525.29</v>
      </c>
      <c r="AG28" s="2">
        <f t="shared" ref="AG28:AG59" si="34">ROUND((AP28),6)</f>
        <v>0</v>
      </c>
      <c r="AH28" s="2">
        <f t="shared" ref="AH28:AI31" si="35">(EW28)</f>
        <v>188.54</v>
      </c>
      <c r="AI28" s="2">
        <f t="shared" si="35"/>
        <v>7.74</v>
      </c>
      <c r="AJ28" s="2">
        <f t="shared" ref="AJ28:AJ59" si="36">ROUND((AS28),6)</f>
        <v>0</v>
      </c>
      <c r="AK28" s="2">
        <v>1767.24</v>
      </c>
      <c r="AL28" s="2">
        <v>0</v>
      </c>
      <c r="AM28" s="2">
        <v>241.95</v>
      </c>
      <c r="AN28" s="2">
        <v>104.49</v>
      </c>
      <c r="AO28" s="2">
        <v>1525.29</v>
      </c>
      <c r="AP28" s="2">
        <v>0</v>
      </c>
      <c r="AQ28" s="2">
        <v>188.54</v>
      </c>
      <c r="AR28" s="2">
        <v>7.74</v>
      </c>
      <c r="AS28" s="2">
        <v>0</v>
      </c>
      <c r="AT28" s="2">
        <v>99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19</v>
      </c>
      <c r="BK28" s="2"/>
      <c r="BL28" s="2"/>
      <c r="BM28" s="2">
        <v>46001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110</v>
      </c>
      <c r="CA28" s="2">
        <v>70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ref="CP28:CP59" si="37">(P28+Q28+S28)</f>
        <v>496.24</v>
      </c>
      <c r="CQ28" s="2">
        <f t="shared" ref="CQ28:CQ59" si="38">AC28*BC28</f>
        <v>0</v>
      </c>
      <c r="CR28" s="2">
        <f t="shared" ref="CR28:CR59" si="39">AD28*BB28</f>
        <v>241.95</v>
      </c>
      <c r="CS28" s="2">
        <f t="shared" ref="CS28:CS59" si="40">AE28*BS28</f>
        <v>104.49</v>
      </c>
      <c r="CT28" s="2">
        <f t="shared" ref="CT28:CT59" si="41">AF28*BA28</f>
        <v>1525.29</v>
      </c>
      <c r="CU28" s="2">
        <f t="shared" ref="CU28:CU59" si="42">AG28</f>
        <v>0</v>
      </c>
      <c r="CV28" s="2">
        <f t="shared" ref="CV28:CV59" si="43">AH28</f>
        <v>188.54</v>
      </c>
      <c r="CW28" s="2">
        <f t="shared" ref="CW28:CW59" si="44">AI28</f>
        <v>7.74</v>
      </c>
      <c r="CX28" s="2">
        <f t="shared" ref="CX28:CX59" si="45">AJ28</f>
        <v>0</v>
      </c>
      <c r="CY28" s="2">
        <f t="shared" ref="CY28:CY59" si="46">(((S28+R28)*AT28)/100)</f>
        <v>453.06360000000001</v>
      </c>
      <c r="CZ28" s="2">
        <f t="shared" ref="CZ28:CZ59" si="47">(((S28+R28)*AU28)/100)</f>
        <v>274.584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18</v>
      </c>
      <c r="DW28" s="2" t="s">
        <v>18</v>
      </c>
      <c r="DX28" s="2">
        <v>100</v>
      </c>
      <c r="DY28" s="2"/>
      <c r="DZ28" s="2"/>
      <c r="EA28" s="2"/>
      <c r="EB28" s="2"/>
      <c r="EC28" s="2"/>
      <c r="ED28" s="2"/>
      <c r="EE28" s="2">
        <v>16510555</v>
      </c>
      <c r="EF28" s="2">
        <v>2</v>
      </c>
      <c r="EG28" s="2" t="s">
        <v>20</v>
      </c>
      <c r="EH28" s="2">
        <v>0</v>
      </c>
      <c r="EI28" s="2" t="s">
        <v>6</v>
      </c>
      <c r="EJ28" s="2">
        <v>1</v>
      </c>
      <c r="EK28" s="2">
        <v>46001</v>
      </c>
      <c r="EL28" s="2" t="s">
        <v>21</v>
      </c>
      <c r="EM28" s="2" t="s">
        <v>22</v>
      </c>
      <c r="EN28" s="2"/>
      <c r="EO28" s="2" t="s">
        <v>6</v>
      </c>
      <c r="EP28" s="2"/>
      <c r="EQ28" s="2">
        <v>0</v>
      </c>
      <c r="ER28" s="2">
        <v>1767.24</v>
      </c>
      <c r="ES28" s="2">
        <v>0</v>
      </c>
      <c r="ET28" s="2">
        <v>241.95</v>
      </c>
      <c r="EU28" s="2">
        <v>104.49</v>
      </c>
      <c r="EV28" s="2">
        <v>1525.29</v>
      </c>
      <c r="EW28" s="2">
        <v>188.54</v>
      </c>
      <c r="EX28" s="2">
        <v>7.74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8">ROUND(IF(AND(BH28=3,BI28=3),P28,0),2)</f>
        <v>0</v>
      </c>
      <c r="FS28" s="2">
        <v>0</v>
      </c>
      <c r="FT28" s="2" t="s">
        <v>23</v>
      </c>
      <c r="FU28" s="2" t="s">
        <v>24</v>
      </c>
      <c r="FV28" s="2"/>
      <c r="FW28" s="2"/>
      <c r="FX28" s="2">
        <v>99</v>
      </c>
      <c r="FY28" s="2">
        <v>59.5</v>
      </c>
      <c r="FZ28" s="2"/>
      <c r="GA28" s="2" t="s">
        <v>6</v>
      </c>
      <c r="GB28" s="2"/>
      <c r="GC28" s="2"/>
      <c r="GD28" s="2">
        <v>0</v>
      </c>
      <c r="GE28" s="2"/>
      <c r="GF28" s="2">
        <v>1630687704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49">ROUND(IF(AND(BH28=3,BI28=3,FS28&lt;&gt;0),P28,0),2)</f>
        <v>0</v>
      </c>
      <c r="GM28" s="2">
        <f t="shared" ref="GM28:GM59" si="50">ROUND(O28+X28+Y28+GK28,2)+GX28</f>
        <v>1223.8800000000001</v>
      </c>
      <c r="GN28" s="2">
        <f t="shared" ref="GN28:GN59" si="51">IF(OR(BI28=0,BI28=1),ROUND(O28+X28+Y28+GK28,2),0)</f>
        <v>1223.8800000000001</v>
      </c>
      <c r="GO28" s="2">
        <f t="shared" ref="GO28:GO59" si="52">IF(BI28=2,ROUND(O28+X28+Y28+GK28,2),0)</f>
        <v>0</v>
      </c>
      <c r="GP28" s="2">
        <f t="shared" ref="GP28:GP59" si="53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59" si="54">ROUND(GT28,6)</f>
        <v>0</v>
      </c>
      <c r="GW28" s="2">
        <v>1</v>
      </c>
      <c r="GX28" s="2">
        <f t="shared" ref="GX28:GX59" si="55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5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15</v>
      </c>
      <c r="F29" t="s">
        <v>16</v>
      </c>
      <c r="G29" t="s">
        <v>17</v>
      </c>
      <c r="H29" t="s">
        <v>18</v>
      </c>
      <c r="I29">
        <f>ROUND(28.08/100,9)</f>
        <v>0.28079999999999999</v>
      </c>
      <c r="J29">
        <v>0</v>
      </c>
      <c r="O29">
        <f t="shared" si="21"/>
        <v>2972.49</v>
      </c>
      <c r="P29">
        <f t="shared" si="22"/>
        <v>0</v>
      </c>
      <c r="Q29">
        <f t="shared" si="23"/>
        <v>406.96</v>
      </c>
      <c r="R29">
        <f t="shared" si="24"/>
        <v>175.75</v>
      </c>
      <c r="S29">
        <f t="shared" si="25"/>
        <v>2565.5300000000002</v>
      </c>
      <c r="T29">
        <f t="shared" si="26"/>
        <v>0</v>
      </c>
      <c r="U29">
        <f t="shared" si="27"/>
        <v>52.942031999999998</v>
      </c>
      <c r="V29">
        <f t="shared" si="28"/>
        <v>2.1733920000000002</v>
      </c>
      <c r="W29">
        <f t="shared" si="29"/>
        <v>0</v>
      </c>
      <c r="X29">
        <f t="shared" si="30"/>
        <v>2713.87</v>
      </c>
      <c r="Y29">
        <f t="shared" si="31"/>
        <v>1644.77</v>
      </c>
      <c r="AA29">
        <v>16671551</v>
      </c>
      <c r="AB29">
        <f t="shared" si="32"/>
        <v>1767.24</v>
      </c>
      <c r="AC29">
        <f>ROUND((ES29),6)</f>
        <v>0</v>
      </c>
      <c r="AD29">
        <f>ROUND((((ET29)-(EU29))+AE29),6)</f>
        <v>241.95</v>
      </c>
      <c r="AE29">
        <f t="shared" si="33"/>
        <v>104.49</v>
      </c>
      <c r="AF29">
        <f t="shared" si="33"/>
        <v>1525.29</v>
      </c>
      <c r="AG29">
        <f t="shared" si="34"/>
        <v>0</v>
      </c>
      <c r="AH29">
        <f t="shared" si="35"/>
        <v>188.54</v>
      </c>
      <c r="AI29">
        <f t="shared" si="35"/>
        <v>7.74</v>
      </c>
      <c r="AJ29">
        <f t="shared" si="36"/>
        <v>0</v>
      </c>
      <c r="AK29">
        <v>1767.24</v>
      </c>
      <c r="AL29">
        <v>0</v>
      </c>
      <c r="AM29">
        <v>241.95</v>
      </c>
      <c r="AN29">
        <v>104.49</v>
      </c>
      <c r="AO29">
        <v>1525.29</v>
      </c>
      <c r="AP29">
        <v>0</v>
      </c>
      <c r="AQ29">
        <v>188.54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5.99</v>
      </c>
      <c r="BA29">
        <v>5.99</v>
      </c>
      <c r="BB29">
        <v>5.99</v>
      </c>
      <c r="BC29">
        <v>5.99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19</v>
      </c>
      <c r="BM29">
        <v>46001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5.99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7"/>
        <v>2972.4900000000002</v>
      </c>
      <c r="CQ29">
        <f t="shared" si="38"/>
        <v>0</v>
      </c>
      <c r="CR29">
        <f t="shared" si="39"/>
        <v>1449.2805000000001</v>
      </c>
      <c r="CS29">
        <f t="shared" si="40"/>
        <v>625.89509999999996</v>
      </c>
      <c r="CT29">
        <f t="shared" si="41"/>
        <v>9136.4871000000003</v>
      </c>
      <c r="CU29">
        <f t="shared" si="42"/>
        <v>0</v>
      </c>
      <c r="CV29">
        <f t="shared" si="43"/>
        <v>188.54</v>
      </c>
      <c r="CW29">
        <f t="shared" si="44"/>
        <v>7.74</v>
      </c>
      <c r="CX29">
        <f t="shared" si="45"/>
        <v>0</v>
      </c>
      <c r="CY29">
        <f t="shared" si="46"/>
        <v>2713.8672000000001</v>
      </c>
      <c r="CZ29">
        <f t="shared" si="47"/>
        <v>1644.7680000000003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18</v>
      </c>
      <c r="DW29" t="s">
        <v>18</v>
      </c>
      <c r="DX29">
        <v>100</v>
      </c>
      <c r="EE29">
        <v>16510555</v>
      </c>
      <c r="EF29">
        <v>2</v>
      </c>
      <c r="EG29" t="s">
        <v>20</v>
      </c>
      <c r="EH29">
        <v>0</v>
      </c>
      <c r="EI29" t="s">
        <v>6</v>
      </c>
      <c r="EJ29">
        <v>1</v>
      </c>
      <c r="EK29">
        <v>46001</v>
      </c>
      <c r="EL29" t="s">
        <v>21</v>
      </c>
      <c r="EM29" t="s">
        <v>22</v>
      </c>
      <c r="EO29" t="s">
        <v>6</v>
      </c>
      <c r="EQ29">
        <v>0</v>
      </c>
      <c r="ER29">
        <v>1767.24</v>
      </c>
      <c r="ES29">
        <v>0</v>
      </c>
      <c r="ET29">
        <v>241.95</v>
      </c>
      <c r="EU29">
        <v>104.49</v>
      </c>
      <c r="EV29">
        <v>1525.29</v>
      </c>
      <c r="EW29">
        <v>188.54</v>
      </c>
      <c r="EX29">
        <v>7.74</v>
      </c>
      <c r="EY29">
        <v>0</v>
      </c>
      <c r="FQ29">
        <v>0</v>
      </c>
      <c r="FR29">
        <f t="shared" si="48"/>
        <v>0</v>
      </c>
      <c r="FS29">
        <v>0</v>
      </c>
      <c r="FT29" t="s">
        <v>23</v>
      </c>
      <c r="FU29" t="s">
        <v>24</v>
      </c>
      <c r="FX29">
        <v>99</v>
      </c>
      <c r="FY29">
        <v>59.5</v>
      </c>
      <c r="GA29" t="s">
        <v>6</v>
      </c>
      <c r="GD29">
        <v>0</v>
      </c>
      <c r="GF29">
        <v>1630687704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9"/>
        <v>0</v>
      </c>
      <c r="GM29">
        <f t="shared" si="50"/>
        <v>7331.13</v>
      </c>
      <c r="GN29">
        <f t="shared" si="51"/>
        <v>7331.13</v>
      </c>
      <c r="GO29">
        <f t="shared" si="52"/>
        <v>0</v>
      </c>
      <c r="GP29">
        <f t="shared" si="53"/>
        <v>0</v>
      </c>
      <c r="GR29">
        <v>0</v>
      </c>
      <c r="GS29">
        <v>3</v>
      </c>
      <c r="GT29">
        <v>0</v>
      </c>
      <c r="GU29" t="s">
        <v>6</v>
      </c>
      <c r="GV29">
        <f t="shared" si="54"/>
        <v>0</v>
      </c>
      <c r="GW29">
        <v>1</v>
      </c>
      <c r="GX29">
        <f t="shared" si="55"/>
        <v>0</v>
      </c>
      <c r="HA29">
        <v>0</v>
      </c>
      <c r="HB29">
        <v>0</v>
      </c>
      <c r="IK29">
        <v>0</v>
      </c>
    </row>
    <row r="30" spans="1:255" x14ac:dyDescent="0.25">
      <c r="A30" s="2">
        <v>17</v>
      </c>
      <c r="B30" s="2">
        <v>1</v>
      </c>
      <c r="C30" s="2">
        <f>ROW(SmtRes!A9)</f>
        <v>9</v>
      </c>
      <c r="D30" s="2">
        <f>ROW(EtalonRes!A9)</f>
        <v>9</v>
      </c>
      <c r="E30" s="2" t="s">
        <v>25</v>
      </c>
      <c r="F30" s="2" t="s">
        <v>26</v>
      </c>
      <c r="G30" s="2" t="s">
        <v>27</v>
      </c>
      <c r="H30" s="2" t="s">
        <v>18</v>
      </c>
      <c r="I30" s="2">
        <f>ROUND(6.08/100,9)</f>
        <v>6.08E-2</v>
      </c>
      <c r="J30" s="2">
        <v>0</v>
      </c>
      <c r="K30" s="2"/>
      <c r="L30" s="2"/>
      <c r="M30" s="2"/>
      <c r="N30" s="2"/>
      <c r="O30" s="2">
        <f t="shared" si="21"/>
        <v>65.819999999999993</v>
      </c>
      <c r="P30" s="2">
        <f t="shared" si="22"/>
        <v>0</v>
      </c>
      <c r="Q30" s="2">
        <f t="shared" si="23"/>
        <v>14.71</v>
      </c>
      <c r="R30" s="2">
        <f t="shared" si="24"/>
        <v>6.35</v>
      </c>
      <c r="S30" s="2">
        <f t="shared" si="25"/>
        <v>51.11</v>
      </c>
      <c r="T30" s="2">
        <f t="shared" si="26"/>
        <v>0</v>
      </c>
      <c r="U30" s="2">
        <f t="shared" si="27"/>
        <v>6.3177279999999998</v>
      </c>
      <c r="V30" s="2">
        <f t="shared" si="28"/>
        <v>0.47059200000000001</v>
      </c>
      <c r="W30" s="2">
        <f t="shared" si="29"/>
        <v>0</v>
      </c>
      <c r="X30" s="2">
        <f t="shared" si="30"/>
        <v>56.89</v>
      </c>
      <c r="Y30" s="2">
        <f t="shared" si="31"/>
        <v>34.479999999999997</v>
      </c>
      <c r="Z30" s="2"/>
      <c r="AA30" s="2">
        <v>16671550</v>
      </c>
      <c r="AB30" s="2">
        <f t="shared" si="32"/>
        <v>1082.58</v>
      </c>
      <c r="AC30" s="2">
        <f>ROUND((ES30),6)</f>
        <v>0</v>
      </c>
      <c r="AD30" s="2">
        <f>ROUND((((ET30)-(EU30))+AE30),6)</f>
        <v>241.95</v>
      </c>
      <c r="AE30" s="2">
        <f t="shared" si="33"/>
        <v>104.49</v>
      </c>
      <c r="AF30" s="2">
        <f t="shared" si="33"/>
        <v>840.63</v>
      </c>
      <c r="AG30" s="2">
        <f t="shared" si="34"/>
        <v>0</v>
      </c>
      <c r="AH30" s="2">
        <f t="shared" si="35"/>
        <v>103.91</v>
      </c>
      <c r="AI30" s="2">
        <f t="shared" si="35"/>
        <v>7.74</v>
      </c>
      <c r="AJ30" s="2">
        <f t="shared" si="36"/>
        <v>0</v>
      </c>
      <c r="AK30" s="2">
        <v>1082.58</v>
      </c>
      <c r="AL30" s="2">
        <v>0</v>
      </c>
      <c r="AM30" s="2">
        <v>241.95</v>
      </c>
      <c r="AN30" s="2">
        <v>104.49</v>
      </c>
      <c r="AO30" s="2">
        <v>840.63</v>
      </c>
      <c r="AP30" s="2">
        <v>0</v>
      </c>
      <c r="AQ30" s="2">
        <v>103.91</v>
      </c>
      <c r="AR30" s="2">
        <v>7.74</v>
      </c>
      <c r="AS30" s="2">
        <v>0</v>
      </c>
      <c r="AT30" s="2">
        <v>99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28</v>
      </c>
      <c r="BK30" s="2"/>
      <c r="BL30" s="2"/>
      <c r="BM30" s="2">
        <v>46001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110</v>
      </c>
      <c r="CA30" s="2">
        <v>70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7"/>
        <v>65.819999999999993</v>
      </c>
      <c r="CQ30" s="2">
        <f t="shared" si="38"/>
        <v>0</v>
      </c>
      <c r="CR30" s="2">
        <f t="shared" si="39"/>
        <v>241.95</v>
      </c>
      <c r="CS30" s="2">
        <f t="shared" si="40"/>
        <v>104.49</v>
      </c>
      <c r="CT30" s="2">
        <f t="shared" si="41"/>
        <v>840.63</v>
      </c>
      <c r="CU30" s="2">
        <f t="shared" si="42"/>
        <v>0</v>
      </c>
      <c r="CV30" s="2">
        <f t="shared" si="43"/>
        <v>103.91</v>
      </c>
      <c r="CW30" s="2">
        <f t="shared" si="44"/>
        <v>7.74</v>
      </c>
      <c r="CX30" s="2">
        <f t="shared" si="45"/>
        <v>0</v>
      </c>
      <c r="CY30" s="2">
        <f t="shared" si="46"/>
        <v>56.885399999999997</v>
      </c>
      <c r="CZ30" s="2">
        <f t="shared" si="47"/>
        <v>34.475999999999999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18</v>
      </c>
      <c r="DW30" s="2" t="s">
        <v>18</v>
      </c>
      <c r="DX30" s="2">
        <v>100</v>
      </c>
      <c r="DY30" s="2"/>
      <c r="DZ30" s="2"/>
      <c r="EA30" s="2"/>
      <c r="EB30" s="2"/>
      <c r="EC30" s="2"/>
      <c r="ED30" s="2"/>
      <c r="EE30" s="2">
        <v>16510555</v>
      </c>
      <c r="EF30" s="2">
        <v>2</v>
      </c>
      <c r="EG30" s="2" t="s">
        <v>20</v>
      </c>
      <c r="EH30" s="2">
        <v>0</v>
      </c>
      <c r="EI30" s="2" t="s">
        <v>6</v>
      </c>
      <c r="EJ30" s="2">
        <v>1</v>
      </c>
      <c r="EK30" s="2">
        <v>46001</v>
      </c>
      <c r="EL30" s="2" t="s">
        <v>21</v>
      </c>
      <c r="EM30" s="2" t="s">
        <v>22</v>
      </c>
      <c r="EN30" s="2"/>
      <c r="EO30" s="2" t="s">
        <v>6</v>
      </c>
      <c r="EP30" s="2"/>
      <c r="EQ30" s="2">
        <v>0</v>
      </c>
      <c r="ER30" s="2">
        <v>1082.58</v>
      </c>
      <c r="ES30" s="2">
        <v>0</v>
      </c>
      <c r="ET30" s="2">
        <v>241.95</v>
      </c>
      <c r="EU30" s="2">
        <v>104.49</v>
      </c>
      <c r="EV30" s="2">
        <v>840.63</v>
      </c>
      <c r="EW30" s="2">
        <v>103.91</v>
      </c>
      <c r="EX30" s="2">
        <v>7.74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8"/>
        <v>0</v>
      </c>
      <c r="FS30" s="2">
        <v>0</v>
      </c>
      <c r="FT30" s="2" t="s">
        <v>23</v>
      </c>
      <c r="FU30" s="2" t="s">
        <v>24</v>
      </c>
      <c r="FV30" s="2"/>
      <c r="FW30" s="2"/>
      <c r="FX30" s="2">
        <v>99</v>
      </c>
      <c r="FY30" s="2">
        <v>59.5</v>
      </c>
      <c r="FZ30" s="2"/>
      <c r="GA30" s="2" t="s">
        <v>6</v>
      </c>
      <c r="GB30" s="2"/>
      <c r="GC30" s="2"/>
      <c r="GD30" s="2">
        <v>0</v>
      </c>
      <c r="GE30" s="2"/>
      <c r="GF30" s="2">
        <v>309229644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9"/>
        <v>0</v>
      </c>
      <c r="GM30" s="2">
        <f t="shared" si="50"/>
        <v>157.19</v>
      </c>
      <c r="GN30" s="2">
        <f t="shared" si="51"/>
        <v>157.19</v>
      </c>
      <c r="GO30" s="2">
        <f t="shared" si="52"/>
        <v>0</v>
      </c>
      <c r="GP30" s="2">
        <f t="shared" si="53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4"/>
        <v>0</v>
      </c>
      <c r="GW30" s="2">
        <v>1</v>
      </c>
      <c r="GX30" s="2">
        <f t="shared" si="55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5">
      <c r="A31">
        <v>17</v>
      </c>
      <c r="B31">
        <v>1</v>
      </c>
      <c r="C31">
        <f>ROW(SmtRes!A12)</f>
        <v>12</v>
      </c>
      <c r="D31">
        <f>ROW(EtalonRes!A12)</f>
        <v>12</v>
      </c>
      <c r="E31" t="s">
        <v>25</v>
      </c>
      <c r="F31" t="s">
        <v>26</v>
      </c>
      <c r="G31" t="s">
        <v>27</v>
      </c>
      <c r="H31" t="s">
        <v>18</v>
      </c>
      <c r="I31">
        <f>ROUND(6.08/100,9)</f>
        <v>6.08E-2</v>
      </c>
      <c r="J31">
        <v>0</v>
      </c>
      <c r="O31">
        <f t="shared" si="21"/>
        <v>394.27</v>
      </c>
      <c r="P31">
        <f t="shared" si="22"/>
        <v>0</v>
      </c>
      <c r="Q31">
        <f t="shared" si="23"/>
        <v>88.12</v>
      </c>
      <c r="R31">
        <f t="shared" si="24"/>
        <v>38.049999999999997</v>
      </c>
      <c r="S31">
        <f t="shared" si="25"/>
        <v>306.14999999999998</v>
      </c>
      <c r="T31">
        <f t="shared" si="26"/>
        <v>0</v>
      </c>
      <c r="U31">
        <f t="shared" si="27"/>
        <v>6.3177279999999998</v>
      </c>
      <c r="V31">
        <f t="shared" si="28"/>
        <v>0.47059200000000001</v>
      </c>
      <c r="W31">
        <f t="shared" si="29"/>
        <v>0</v>
      </c>
      <c r="X31">
        <f t="shared" si="30"/>
        <v>340.76</v>
      </c>
      <c r="Y31">
        <f t="shared" si="31"/>
        <v>206.52</v>
      </c>
      <c r="AA31">
        <v>16671551</v>
      </c>
      <c r="AB31">
        <f t="shared" si="32"/>
        <v>1082.58</v>
      </c>
      <c r="AC31">
        <f>ROUND((ES31),6)</f>
        <v>0</v>
      </c>
      <c r="AD31">
        <f>ROUND((((ET31)-(EU31))+AE31),6)</f>
        <v>241.95</v>
      </c>
      <c r="AE31">
        <f t="shared" si="33"/>
        <v>104.49</v>
      </c>
      <c r="AF31">
        <f t="shared" si="33"/>
        <v>840.63</v>
      </c>
      <c r="AG31">
        <f t="shared" si="34"/>
        <v>0</v>
      </c>
      <c r="AH31">
        <f t="shared" si="35"/>
        <v>103.91</v>
      </c>
      <c r="AI31">
        <f t="shared" si="35"/>
        <v>7.74</v>
      </c>
      <c r="AJ31">
        <f t="shared" si="36"/>
        <v>0</v>
      </c>
      <c r="AK31">
        <v>1082.58</v>
      </c>
      <c r="AL31">
        <v>0</v>
      </c>
      <c r="AM31">
        <v>241.95</v>
      </c>
      <c r="AN31">
        <v>104.49</v>
      </c>
      <c r="AO31">
        <v>840.63</v>
      </c>
      <c r="AP31">
        <v>0</v>
      </c>
      <c r="AQ31">
        <v>103.91</v>
      </c>
      <c r="AR31">
        <v>7.74</v>
      </c>
      <c r="AS31">
        <v>0</v>
      </c>
      <c r="AT31">
        <v>99</v>
      </c>
      <c r="AU31">
        <v>60</v>
      </c>
      <c r="AV31">
        <v>1</v>
      </c>
      <c r="AW31">
        <v>1</v>
      </c>
      <c r="AZ31">
        <v>5.99</v>
      </c>
      <c r="BA31">
        <v>5.99</v>
      </c>
      <c r="BB31">
        <v>5.99</v>
      </c>
      <c r="BC31">
        <v>5.99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28</v>
      </c>
      <c r="BM31">
        <v>46001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5.99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110</v>
      </c>
      <c r="CA31">
        <v>70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7"/>
        <v>394.27</v>
      </c>
      <c r="CQ31">
        <f t="shared" si="38"/>
        <v>0</v>
      </c>
      <c r="CR31">
        <f t="shared" si="39"/>
        <v>1449.2805000000001</v>
      </c>
      <c r="CS31">
        <f t="shared" si="40"/>
        <v>625.89509999999996</v>
      </c>
      <c r="CT31">
        <f t="shared" si="41"/>
        <v>5035.3737000000001</v>
      </c>
      <c r="CU31">
        <f t="shared" si="42"/>
        <v>0</v>
      </c>
      <c r="CV31">
        <f t="shared" si="43"/>
        <v>103.91</v>
      </c>
      <c r="CW31">
        <f t="shared" si="44"/>
        <v>7.74</v>
      </c>
      <c r="CX31">
        <f t="shared" si="45"/>
        <v>0</v>
      </c>
      <c r="CY31">
        <f t="shared" si="46"/>
        <v>340.75799999999998</v>
      </c>
      <c r="CZ31">
        <f t="shared" si="47"/>
        <v>206.52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18</v>
      </c>
      <c r="DW31" t="s">
        <v>18</v>
      </c>
      <c r="DX31">
        <v>100</v>
      </c>
      <c r="EE31">
        <v>16510555</v>
      </c>
      <c r="EF31">
        <v>2</v>
      </c>
      <c r="EG31" t="s">
        <v>20</v>
      </c>
      <c r="EH31">
        <v>0</v>
      </c>
      <c r="EI31" t="s">
        <v>6</v>
      </c>
      <c r="EJ31">
        <v>1</v>
      </c>
      <c r="EK31">
        <v>46001</v>
      </c>
      <c r="EL31" t="s">
        <v>21</v>
      </c>
      <c r="EM31" t="s">
        <v>22</v>
      </c>
      <c r="EO31" t="s">
        <v>6</v>
      </c>
      <c r="EQ31">
        <v>0</v>
      </c>
      <c r="ER31">
        <v>1082.58</v>
      </c>
      <c r="ES31">
        <v>0</v>
      </c>
      <c r="ET31">
        <v>241.95</v>
      </c>
      <c r="EU31">
        <v>104.49</v>
      </c>
      <c r="EV31">
        <v>840.63</v>
      </c>
      <c r="EW31">
        <v>103.91</v>
      </c>
      <c r="EX31">
        <v>7.74</v>
      </c>
      <c r="EY31">
        <v>0</v>
      </c>
      <c r="FQ31">
        <v>0</v>
      </c>
      <c r="FR31">
        <f t="shared" si="48"/>
        <v>0</v>
      </c>
      <c r="FS31">
        <v>0</v>
      </c>
      <c r="FT31" t="s">
        <v>23</v>
      </c>
      <c r="FU31" t="s">
        <v>24</v>
      </c>
      <c r="FX31">
        <v>99</v>
      </c>
      <c r="FY31">
        <v>59.5</v>
      </c>
      <c r="GA31" t="s">
        <v>6</v>
      </c>
      <c r="GD31">
        <v>0</v>
      </c>
      <c r="GF31">
        <v>309229644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9"/>
        <v>0</v>
      </c>
      <c r="GM31">
        <f t="shared" si="50"/>
        <v>941.55</v>
      </c>
      <c r="GN31">
        <f t="shared" si="51"/>
        <v>941.55</v>
      </c>
      <c r="GO31">
        <f t="shared" si="52"/>
        <v>0</v>
      </c>
      <c r="GP31">
        <f t="shared" si="53"/>
        <v>0</v>
      </c>
      <c r="GR31">
        <v>0</v>
      </c>
      <c r="GS31">
        <v>3</v>
      </c>
      <c r="GT31">
        <v>0</v>
      </c>
      <c r="GU31" t="s">
        <v>6</v>
      </c>
      <c r="GV31">
        <f t="shared" si="54"/>
        <v>0</v>
      </c>
      <c r="GW31">
        <v>1</v>
      </c>
      <c r="GX31">
        <f t="shared" si="55"/>
        <v>0</v>
      </c>
      <c r="HA31">
        <v>0</v>
      </c>
      <c r="HB31">
        <v>0</v>
      </c>
      <c r="IK31">
        <v>0</v>
      </c>
    </row>
    <row r="32" spans="1:255" x14ac:dyDescent="0.25">
      <c r="A32" s="2">
        <v>17</v>
      </c>
      <c r="B32" s="2">
        <v>1</v>
      </c>
      <c r="C32" s="2">
        <f>ROW(SmtRes!A20)</f>
        <v>20</v>
      </c>
      <c r="D32" s="2">
        <f>ROW(EtalonRes!A22)</f>
        <v>22</v>
      </c>
      <c r="E32" s="2" t="s">
        <v>29</v>
      </c>
      <c r="F32" s="2" t="s">
        <v>30</v>
      </c>
      <c r="G32" s="2" t="s">
        <v>31</v>
      </c>
      <c r="H32" s="2" t="s">
        <v>32</v>
      </c>
      <c r="I32" s="2">
        <v>18</v>
      </c>
      <c r="J32" s="2">
        <v>0</v>
      </c>
      <c r="K32" s="2"/>
      <c r="L32" s="2"/>
      <c r="M32" s="2"/>
      <c r="N32" s="2"/>
      <c r="O32" s="2">
        <f t="shared" si="21"/>
        <v>202.03</v>
      </c>
      <c r="P32" s="2">
        <f t="shared" si="22"/>
        <v>0</v>
      </c>
      <c r="Q32" s="2">
        <f t="shared" si="23"/>
        <v>30.89</v>
      </c>
      <c r="R32" s="2">
        <f t="shared" si="24"/>
        <v>2.66</v>
      </c>
      <c r="S32" s="2">
        <f t="shared" si="25"/>
        <v>171.14</v>
      </c>
      <c r="T32" s="2">
        <f t="shared" si="26"/>
        <v>0</v>
      </c>
      <c r="U32" s="2">
        <f t="shared" si="27"/>
        <v>19.080000000000002</v>
      </c>
      <c r="V32" s="2">
        <f t="shared" si="28"/>
        <v>0.216</v>
      </c>
      <c r="W32" s="2">
        <f t="shared" si="29"/>
        <v>0</v>
      </c>
      <c r="X32" s="2">
        <f t="shared" si="30"/>
        <v>199.87</v>
      </c>
      <c r="Y32" s="2">
        <f t="shared" si="31"/>
        <v>123.4</v>
      </c>
      <c r="Z32" s="2"/>
      <c r="AA32" s="2">
        <v>16671550</v>
      </c>
      <c r="AB32" s="2">
        <f t="shared" si="32"/>
        <v>11.224</v>
      </c>
      <c r="AC32" s="2">
        <f>ROUND(((ES32*0)),6)</f>
        <v>0</v>
      </c>
      <c r="AD32" s="2">
        <f>ROUND(((((ET32*0.4))-((EU32*0.4)))+AE32),6)</f>
        <v>1.716</v>
      </c>
      <c r="AE32" s="2">
        <f>ROUND(((EU32*0.4)),6)</f>
        <v>0.14799999999999999</v>
      </c>
      <c r="AF32" s="2">
        <f>ROUND(((EV32*0.4)),6)</f>
        <v>9.5079999999999991</v>
      </c>
      <c r="AG32" s="2">
        <f t="shared" si="34"/>
        <v>0</v>
      </c>
      <c r="AH32" s="2">
        <f>((EW32*0.4))</f>
        <v>1.06</v>
      </c>
      <c r="AI32" s="2">
        <f>((EX32*0.4))</f>
        <v>1.2E-2</v>
      </c>
      <c r="AJ32" s="2">
        <f t="shared" si="36"/>
        <v>0</v>
      </c>
      <c r="AK32" s="2">
        <v>44.01</v>
      </c>
      <c r="AL32" s="2">
        <v>15.95</v>
      </c>
      <c r="AM32" s="2">
        <v>4.29</v>
      </c>
      <c r="AN32" s="2">
        <v>0.37</v>
      </c>
      <c r="AO32" s="2">
        <v>23.77</v>
      </c>
      <c r="AP32" s="2">
        <v>0</v>
      </c>
      <c r="AQ32" s="2">
        <v>2.65</v>
      </c>
      <c r="AR32" s="2">
        <v>0.03</v>
      </c>
      <c r="AS32" s="2">
        <v>0</v>
      </c>
      <c r="AT32" s="2">
        <v>115</v>
      </c>
      <c r="AU32" s="2">
        <v>71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33</v>
      </c>
      <c r="BK32" s="2"/>
      <c r="BL32" s="2"/>
      <c r="BM32" s="2">
        <v>20001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128</v>
      </c>
      <c r="CA32" s="2">
        <v>83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34</v>
      </c>
      <c r="CO32" s="2">
        <v>0</v>
      </c>
      <c r="CP32" s="2">
        <f t="shared" si="37"/>
        <v>202.02999999999997</v>
      </c>
      <c r="CQ32" s="2">
        <f t="shared" si="38"/>
        <v>0</v>
      </c>
      <c r="CR32" s="2">
        <f t="shared" si="39"/>
        <v>1.716</v>
      </c>
      <c r="CS32" s="2">
        <f t="shared" si="40"/>
        <v>0.14799999999999999</v>
      </c>
      <c r="CT32" s="2">
        <f t="shared" si="41"/>
        <v>9.5079999999999991</v>
      </c>
      <c r="CU32" s="2">
        <f t="shared" si="42"/>
        <v>0</v>
      </c>
      <c r="CV32" s="2">
        <f t="shared" si="43"/>
        <v>1.06</v>
      </c>
      <c r="CW32" s="2">
        <f t="shared" si="44"/>
        <v>1.2E-2</v>
      </c>
      <c r="CX32" s="2">
        <f t="shared" si="45"/>
        <v>0</v>
      </c>
      <c r="CY32" s="2">
        <f t="shared" si="46"/>
        <v>199.86999999999998</v>
      </c>
      <c r="CZ32" s="2">
        <f t="shared" si="47"/>
        <v>123.398</v>
      </c>
      <c r="DA32" s="2"/>
      <c r="DB32" s="2"/>
      <c r="DC32" s="2" t="s">
        <v>6</v>
      </c>
      <c r="DD32" s="2" t="s">
        <v>35</v>
      </c>
      <c r="DE32" s="2" t="s">
        <v>36</v>
      </c>
      <c r="DF32" s="2" t="s">
        <v>36</v>
      </c>
      <c r="DG32" s="2" t="s">
        <v>36</v>
      </c>
      <c r="DH32" s="2" t="s">
        <v>6</v>
      </c>
      <c r="DI32" s="2" t="s">
        <v>36</v>
      </c>
      <c r="DJ32" s="2" t="s">
        <v>36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32</v>
      </c>
      <c r="DW32" s="2" t="s">
        <v>32</v>
      </c>
      <c r="DX32" s="2">
        <v>1</v>
      </c>
      <c r="DY32" s="2"/>
      <c r="DZ32" s="2"/>
      <c r="EA32" s="2"/>
      <c r="EB32" s="2"/>
      <c r="EC32" s="2"/>
      <c r="ED32" s="2"/>
      <c r="EE32" s="2">
        <v>16510518</v>
      </c>
      <c r="EF32" s="2">
        <v>2</v>
      </c>
      <c r="EG32" s="2" t="s">
        <v>20</v>
      </c>
      <c r="EH32" s="2">
        <v>0</v>
      </c>
      <c r="EI32" s="2" t="s">
        <v>6</v>
      </c>
      <c r="EJ32" s="2">
        <v>1</v>
      </c>
      <c r="EK32" s="2">
        <v>20001</v>
      </c>
      <c r="EL32" s="2" t="s">
        <v>37</v>
      </c>
      <c r="EM32" s="2" t="s">
        <v>38</v>
      </c>
      <c r="EN32" s="2"/>
      <c r="EO32" s="2" t="s">
        <v>39</v>
      </c>
      <c r="EP32" s="2"/>
      <c r="EQ32" s="2">
        <v>0</v>
      </c>
      <c r="ER32" s="2">
        <v>44.01</v>
      </c>
      <c r="ES32" s="2">
        <v>15.95</v>
      </c>
      <c r="ET32" s="2">
        <v>4.29</v>
      </c>
      <c r="EU32" s="2">
        <v>0.37</v>
      </c>
      <c r="EV32" s="2">
        <v>23.77</v>
      </c>
      <c r="EW32" s="2">
        <v>2.65</v>
      </c>
      <c r="EX32" s="2">
        <v>0.03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8"/>
        <v>0</v>
      </c>
      <c r="FS32" s="2">
        <v>0</v>
      </c>
      <c r="FT32" s="2" t="s">
        <v>23</v>
      </c>
      <c r="FU32" s="2" t="s">
        <v>24</v>
      </c>
      <c r="FV32" s="2"/>
      <c r="FW32" s="2"/>
      <c r="FX32" s="2">
        <v>115.2</v>
      </c>
      <c r="FY32" s="2">
        <v>70.55</v>
      </c>
      <c r="FZ32" s="2"/>
      <c r="GA32" s="2" t="s">
        <v>6</v>
      </c>
      <c r="GB32" s="2"/>
      <c r="GC32" s="2"/>
      <c r="GD32" s="2">
        <v>0</v>
      </c>
      <c r="GE32" s="2"/>
      <c r="GF32" s="2">
        <v>59404244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9"/>
        <v>0</v>
      </c>
      <c r="GM32" s="2">
        <f t="shared" si="50"/>
        <v>525.29999999999995</v>
      </c>
      <c r="GN32" s="2">
        <f t="shared" si="51"/>
        <v>525.29999999999995</v>
      </c>
      <c r="GO32" s="2">
        <f t="shared" si="52"/>
        <v>0</v>
      </c>
      <c r="GP32" s="2">
        <f t="shared" si="53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4"/>
        <v>0</v>
      </c>
      <c r="GW32" s="2">
        <v>1</v>
      </c>
      <c r="GX32" s="2">
        <f t="shared" si="55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5">
      <c r="A33">
        <v>17</v>
      </c>
      <c r="B33">
        <v>1</v>
      </c>
      <c r="C33">
        <f>ROW(SmtRes!A28)</f>
        <v>28</v>
      </c>
      <c r="D33">
        <f>ROW(EtalonRes!A32)</f>
        <v>32</v>
      </c>
      <c r="E33" t="s">
        <v>29</v>
      </c>
      <c r="F33" t="s">
        <v>30</v>
      </c>
      <c r="G33" t="s">
        <v>31</v>
      </c>
      <c r="H33" t="s">
        <v>32</v>
      </c>
      <c r="I33">
        <v>18</v>
      </c>
      <c r="J33">
        <v>0</v>
      </c>
      <c r="O33">
        <f t="shared" si="21"/>
        <v>1210.17</v>
      </c>
      <c r="P33">
        <f t="shared" si="22"/>
        <v>0</v>
      </c>
      <c r="Q33">
        <f t="shared" si="23"/>
        <v>185.02</v>
      </c>
      <c r="R33">
        <f t="shared" si="24"/>
        <v>15.96</v>
      </c>
      <c r="S33">
        <f t="shared" si="25"/>
        <v>1025.1500000000001</v>
      </c>
      <c r="T33">
        <f t="shared" si="26"/>
        <v>0</v>
      </c>
      <c r="U33">
        <f t="shared" si="27"/>
        <v>19.080000000000002</v>
      </c>
      <c r="V33">
        <f t="shared" si="28"/>
        <v>0.216</v>
      </c>
      <c r="W33">
        <f t="shared" si="29"/>
        <v>0</v>
      </c>
      <c r="X33">
        <f t="shared" si="30"/>
        <v>1197.28</v>
      </c>
      <c r="Y33">
        <f t="shared" si="31"/>
        <v>739.19</v>
      </c>
      <c r="AA33">
        <v>16671551</v>
      </c>
      <c r="AB33">
        <f t="shared" si="32"/>
        <v>11.224</v>
      </c>
      <c r="AC33">
        <f>ROUND(((ES33*0)),6)</f>
        <v>0</v>
      </c>
      <c r="AD33">
        <f>ROUND(((((ET33*0.4))-((EU33*0.4)))+AE33),6)</f>
        <v>1.716</v>
      </c>
      <c r="AE33">
        <f>ROUND(((EU33*0.4)),6)</f>
        <v>0.14799999999999999</v>
      </c>
      <c r="AF33">
        <f>ROUND(((EV33*0.4)),6)</f>
        <v>9.5079999999999991</v>
      </c>
      <c r="AG33">
        <f t="shared" si="34"/>
        <v>0</v>
      </c>
      <c r="AH33">
        <f>((EW33*0.4))</f>
        <v>1.06</v>
      </c>
      <c r="AI33">
        <f>((EX33*0.4))</f>
        <v>1.2E-2</v>
      </c>
      <c r="AJ33">
        <f t="shared" si="36"/>
        <v>0</v>
      </c>
      <c r="AK33">
        <v>44.01</v>
      </c>
      <c r="AL33">
        <v>15.95</v>
      </c>
      <c r="AM33">
        <v>4.29</v>
      </c>
      <c r="AN33">
        <v>0.37</v>
      </c>
      <c r="AO33">
        <v>23.77</v>
      </c>
      <c r="AP33">
        <v>0</v>
      </c>
      <c r="AQ33">
        <v>2.65</v>
      </c>
      <c r="AR33">
        <v>0.03</v>
      </c>
      <c r="AS33">
        <v>0</v>
      </c>
      <c r="AT33">
        <v>115</v>
      </c>
      <c r="AU33">
        <v>71</v>
      </c>
      <c r="AV33">
        <v>1</v>
      </c>
      <c r="AW33">
        <v>1</v>
      </c>
      <c r="AZ33">
        <v>5.99</v>
      </c>
      <c r="BA33">
        <v>5.99</v>
      </c>
      <c r="BB33">
        <v>5.99</v>
      </c>
      <c r="BC33">
        <v>5.99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33</v>
      </c>
      <c r="BM33">
        <v>20001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5.99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128</v>
      </c>
      <c r="CA33">
        <v>83</v>
      </c>
      <c r="CF33">
        <v>0</v>
      </c>
      <c r="CG33">
        <v>0</v>
      </c>
      <c r="CM33">
        <v>0</v>
      </c>
      <c r="CN33" t="s">
        <v>34</v>
      </c>
      <c r="CO33">
        <v>0</v>
      </c>
      <c r="CP33">
        <f t="shared" si="37"/>
        <v>1210.17</v>
      </c>
      <c r="CQ33">
        <f t="shared" si="38"/>
        <v>0</v>
      </c>
      <c r="CR33">
        <f t="shared" si="39"/>
        <v>10.278840000000001</v>
      </c>
      <c r="CS33">
        <f t="shared" si="40"/>
        <v>0.88651999999999997</v>
      </c>
      <c r="CT33">
        <f t="shared" si="41"/>
        <v>56.952919999999999</v>
      </c>
      <c r="CU33">
        <f t="shared" si="42"/>
        <v>0</v>
      </c>
      <c r="CV33">
        <f t="shared" si="43"/>
        <v>1.06</v>
      </c>
      <c r="CW33">
        <f t="shared" si="44"/>
        <v>1.2E-2</v>
      </c>
      <c r="CX33">
        <f t="shared" si="45"/>
        <v>0</v>
      </c>
      <c r="CY33">
        <f t="shared" si="46"/>
        <v>1197.2765000000002</v>
      </c>
      <c r="CZ33">
        <f t="shared" si="47"/>
        <v>739.18810000000008</v>
      </c>
      <c r="DC33" t="s">
        <v>6</v>
      </c>
      <c r="DD33" t="s">
        <v>35</v>
      </c>
      <c r="DE33" t="s">
        <v>36</v>
      </c>
      <c r="DF33" t="s">
        <v>36</v>
      </c>
      <c r="DG33" t="s">
        <v>36</v>
      </c>
      <c r="DH33" t="s">
        <v>6</v>
      </c>
      <c r="DI33" t="s">
        <v>36</v>
      </c>
      <c r="DJ33" t="s">
        <v>36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32</v>
      </c>
      <c r="DW33" t="s">
        <v>32</v>
      </c>
      <c r="DX33">
        <v>1</v>
      </c>
      <c r="EE33">
        <v>16510518</v>
      </c>
      <c r="EF33">
        <v>2</v>
      </c>
      <c r="EG33" t="s">
        <v>20</v>
      </c>
      <c r="EH33">
        <v>0</v>
      </c>
      <c r="EI33" t="s">
        <v>6</v>
      </c>
      <c r="EJ33">
        <v>1</v>
      </c>
      <c r="EK33">
        <v>20001</v>
      </c>
      <c r="EL33" t="s">
        <v>37</v>
      </c>
      <c r="EM33" t="s">
        <v>38</v>
      </c>
      <c r="EO33" t="s">
        <v>39</v>
      </c>
      <c r="EQ33">
        <v>0</v>
      </c>
      <c r="ER33">
        <v>44.01</v>
      </c>
      <c r="ES33">
        <v>15.95</v>
      </c>
      <c r="ET33">
        <v>4.29</v>
      </c>
      <c r="EU33">
        <v>0.37</v>
      </c>
      <c r="EV33">
        <v>23.77</v>
      </c>
      <c r="EW33">
        <v>2.65</v>
      </c>
      <c r="EX33">
        <v>0.03</v>
      </c>
      <c r="EY33">
        <v>0</v>
      </c>
      <c r="FQ33">
        <v>0</v>
      </c>
      <c r="FR33">
        <f t="shared" si="48"/>
        <v>0</v>
      </c>
      <c r="FS33">
        <v>0</v>
      </c>
      <c r="FT33" t="s">
        <v>23</v>
      </c>
      <c r="FU33" t="s">
        <v>24</v>
      </c>
      <c r="FX33">
        <v>115.2</v>
      </c>
      <c r="FY33">
        <v>70.55</v>
      </c>
      <c r="GA33" t="s">
        <v>6</v>
      </c>
      <c r="GD33">
        <v>0</v>
      </c>
      <c r="GF33">
        <v>59404244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9"/>
        <v>0</v>
      </c>
      <c r="GM33">
        <f t="shared" si="50"/>
        <v>3146.64</v>
      </c>
      <c r="GN33">
        <f t="shared" si="51"/>
        <v>3146.64</v>
      </c>
      <c r="GO33">
        <f t="shared" si="52"/>
        <v>0</v>
      </c>
      <c r="GP33">
        <f t="shared" si="53"/>
        <v>0</v>
      </c>
      <c r="GR33">
        <v>0</v>
      </c>
      <c r="GS33">
        <v>3</v>
      </c>
      <c r="GT33">
        <v>0</v>
      </c>
      <c r="GU33" t="s">
        <v>6</v>
      </c>
      <c r="GV33">
        <f t="shared" si="54"/>
        <v>0</v>
      </c>
      <c r="GW33">
        <v>1</v>
      </c>
      <c r="GX33">
        <f t="shared" si="55"/>
        <v>0</v>
      </c>
      <c r="HA33">
        <v>0</v>
      </c>
      <c r="HB33">
        <v>0</v>
      </c>
      <c r="IK33">
        <v>0</v>
      </c>
    </row>
    <row r="34" spans="1:255" x14ac:dyDescent="0.25">
      <c r="A34" s="2">
        <v>17</v>
      </c>
      <c r="B34" s="2">
        <v>1</v>
      </c>
      <c r="C34" s="2">
        <f>ROW(SmtRes!A31)</f>
        <v>31</v>
      </c>
      <c r="D34" s="2">
        <f>ROW(EtalonRes!A36)</f>
        <v>36</v>
      </c>
      <c r="E34" s="2" t="s">
        <v>40</v>
      </c>
      <c r="F34" s="2" t="s">
        <v>41</v>
      </c>
      <c r="G34" s="2" t="s">
        <v>42</v>
      </c>
      <c r="H34" s="2" t="s">
        <v>18</v>
      </c>
      <c r="I34" s="2">
        <f>ROUND(61.73/100,9)</f>
        <v>0.61729999999999996</v>
      </c>
      <c r="J34" s="2">
        <v>0</v>
      </c>
      <c r="K34" s="2"/>
      <c r="L34" s="2"/>
      <c r="M34" s="2"/>
      <c r="N34" s="2"/>
      <c r="O34" s="2">
        <f t="shared" si="21"/>
        <v>173.39</v>
      </c>
      <c r="P34" s="2">
        <f t="shared" si="22"/>
        <v>0</v>
      </c>
      <c r="Q34" s="2">
        <f t="shared" si="23"/>
        <v>2.5099999999999998</v>
      </c>
      <c r="R34" s="2">
        <f t="shared" si="24"/>
        <v>1.0900000000000001</v>
      </c>
      <c r="S34" s="2">
        <f t="shared" si="25"/>
        <v>170.88</v>
      </c>
      <c r="T34" s="2">
        <f t="shared" si="26"/>
        <v>0</v>
      </c>
      <c r="U34" s="2">
        <f t="shared" si="27"/>
        <v>21.907976999999999</v>
      </c>
      <c r="V34" s="2">
        <f t="shared" si="28"/>
        <v>8.0249000000000001E-2</v>
      </c>
      <c r="W34" s="2">
        <f t="shared" si="29"/>
        <v>0</v>
      </c>
      <c r="X34" s="2">
        <f t="shared" si="30"/>
        <v>137.58000000000001</v>
      </c>
      <c r="Y34" s="2">
        <f t="shared" si="31"/>
        <v>116.94</v>
      </c>
      <c r="Z34" s="2"/>
      <c r="AA34" s="2">
        <v>16671550</v>
      </c>
      <c r="AB34" s="2">
        <f t="shared" si="32"/>
        <v>280.88</v>
      </c>
      <c r="AC34" s="2">
        <f t="shared" ref="AC34:AC39" si="56">ROUND((ES34),6)</f>
        <v>0</v>
      </c>
      <c r="AD34" s="2">
        <f t="shared" ref="AD34:AD39" si="57">ROUND((((ET34)-(EU34))+AE34),6)</f>
        <v>4.0599999999999996</v>
      </c>
      <c r="AE34" s="2">
        <f t="shared" ref="AE34:AF39" si="58">ROUND((EU34),6)</f>
        <v>1.76</v>
      </c>
      <c r="AF34" s="2">
        <f t="shared" si="58"/>
        <v>276.82</v>
      </c>
      <c r="AG34" s="2">
        <f t="shared" si="34"/>
        <v>0</v>
      </c>
      <c r="AH34" s="2">
        <f t="shared" ref="AH34:AI39" si="59">(EW34)</f>
        <v>35.49</v>
      </c>
      <c r="AI34" s="2">
        <f t="shared" si="59"/>
        <v>0.13</v>
      </c>
      <c r="AJ34" s="2">
        <f t="shared" si="36"/>
        <v>0</v>
      </c>
      <c r="AK34" s="2">
        <v>280.88</v>
      </c>
      <c r="AL34" s="2">
        <v>0</v>
      </c>
      <c r="AM34" s="2">
        <v>4.0599999999999996</v>
      </c>
      <c r="AN34" s="2">
        <v>1.76</v>
      </c>
      <c r="AO34" s="2">
        <v>276.82</v>
      </c>
      <c r="AP34" s="2">
        <v>0</v>
      </c>
      <c r="AQ34" s="2">
        <v>35.49</v>
      </c>
      <c r="AR34" s="2">
        <v>0.13</v>
      </c>
      <c r="AS34" s="2">
        <v>0</v>
      </c>
      <c r="AT34" s="2">
        <v>80</v>
      </c>
      <c r="AU34" s="2">
        <v>68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43</v>
      </c>
      <c r="BK34" s="2"/>
      <c r="BL34" s="2"/>
      <c r="BM34" s="2">
        <v>57001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80</v>
      </c>
      <c r="CA34" s="2">
        <v>68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7"/>
        <v>173.39</v>
      </c>
      <c r="CQ34" s="2">
        <f t="shared" si="38"/>
        <v>0</v>
      </c>
      <c r="CR34" s="2">
        <f t="shared" si="39"/>
        <v>4.0599999999999996</v>
      </c>
      <c r="CS34" s="2">
        <f t="shared" si="40"/>
        <v>1.76</v>
      </c>
      <c r="CT34" s="2">
        <f t="shared" si="41"/>
        <v>276.82</v>
      </c>
      <c r="CU34" s="2">
        <f t="shared" si="42"/>
        <v>0</v>
      </c>
      <c r="CV34" s="2">
        <f t="shared" si="43"/>
        <v>35.49</v>
      </c>
      <c r="CW34" s="2">
        <f t="shared" si="44"/>
        <v>0.13</v>
      </c>
      <c r="CX34" s="2">
        <f t="shared" si="45"/>
        <v>0</v>
      </c>
      <c r="CY34" s="2">
        <f t="shared" si="46"/>
        <v>137.57599999999999</v>
      </c>
      <c r="CZ34" s="2">
        <f t="shared" si="47"/>
        <v>116.93959999999998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18</v>
      </c>
      <c r="DW34" s="2" t="s">
        <v>18</v>
      </c>
      <c r="DX34" s="2">
        <v>100</v>
      </c>
      <c r="DY34" s="2"/>
      <c r="DZ34" s="2"/>
      <c r="EA34" s="2"/>
      <c r="EB34" s="2"/>
      <c r="EC34" s="2"/>
      <c r="ED34" s="2"/>
      <c r="EE34" s="2">
        <v>16510566</v>
      </c>
      <c r="EF34" s="2">
        <v>6</v>
      </c>
      <c r="EG34" s="2" t="s">
        <v>44</v>
      </c>
      <c r="EH34" s="2">
        <v>0</v>
      </c>
      <c r="EI34" s="2" t="s">
        <v>6</v>
      </c>
      <c r="EJ34" s="2">
        <v>1</v>
      </c>
      <c r="EK34" s="2">
        <v>57001</v>
      </c>
      <c r="EL34" s="2" t="s">
        <v>45</v>
      </c>
      <c r="EM34" s="2" t="s">
        <v>46</v>
      </c>
      <c r="EN34" s="2"/>
      <c r="EO34" s="2" t="s">
        <v>6</v>
      </c>
      <c r="EP34" s="2"/>
      <c r="EQ34" s="2">
        <v>0</v>
      </c>
      <c r="ER34" s="2">
        <v>280.88</v>
      </c>
      <c r="ES34" s="2">
        <v>0</v>
      </c>
      <c r="ET34" s="2">
        <v>4.0599999999999996</v>
      </c>
      <c r="EU34" s="2">
        <v>1.76</v>
      </c>
      <c r="EV34" s="2">
        <v>276.82</v>
      </c>
      <c r="EW34" s="2">
        <v>35.49</v>
      </c>
      <c r="EX34" s="2">
        <v>0.13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8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68</v>
      </c>
      <c r="FZ34" s="2"/>
      <c r="GA34" s="2" t="s">
        <v>6</v>
      </c>
      <c r="GB34" s="2"/>
      <c r="GC34" s="2"/>
      <c r="GD34" s="2">
        <v>0</v>
      </c>
      <c r="GE34" s="2"/>
      <c r="GF34" s="2">
        <v>1273045449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9"/>
        <v>0</v>
      </c>
      <c r="GM34" s="2">
        <f t="shared" si="50"/>
        <v>427.91</v>
      </c>
      <c r="GN34" s="2">
        <f t="shared" si="51"/>
        <v>427.91</v>
      </c>
      <c r="GO34" s="2">
        <f t="shared" si="52"/>
        <v>0</v>
      </c>
      <c r="GP34" s="2">
        <f t="shared" si="53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4"/>
        <v>0</v>
      </c>
      <c r="GW34" s="2">
        <v>1</v>
      </c>
      <c r="GX34" s="2">
        <f t="shared" si="55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5">
      <c r="A35">
        <v>17</v>
      </c>
      <c r="B35">
        <v>1</v>
      </c>
      <c r="C35">
        <f>ROW(SmtRes!A34)</f>
        <v>34</v>
      </c>
      <c r="D35">
        <f>ROW(EtalonRes!A40)</f>
        <v>40</v>
      </c>
      <c r="E35" t="s">
        <v>40</v>
      </c>
      <c r="F35" t="s">
        <v>41</v>
      </c>
      <c r="G35" t="s">
        <v>42</v>
      </c>
      <c r="H35" t="s">
        <v>18</v>
      </c>
      <c r="I35">
        <f>ROUND(61.73/100,9)</f>
        <v>0.61729999999999996</v>
      </c>
      <c r="J35">
        <v>0</v>
      </c>
      <c r="O35">
        <f t="shared" si="21"/>
        <v>1038.5899999999999</v>
      </c>
      <c r="P35">
        <f t="shared" si="22"/>
        <v>0</v>
      </c>
      <c r="Q35">
        <f t="shared" si="23"/>
        <v>15.01</v>
      </c>
      <c r="R35">
        <f t="shared" si="24"/>
        <v>6.51</v>
      </c>
      <c r="S35">
        <f t="shared" si="25"/>
        <v>1023.58</v>
      </c>
      <c r="T35">
        <f t="shared" si="26"/>
        <v>0</v>
      </c>
      <c r="U35">
        <f t="shared" si="27"/>
        <v>21.907976999999999</v>
      </c>
      <c r="V35">
        <f t="shared" si="28"/>
        <v>8.0249000000000001E-2</v>
      </c>
      <c r="W35">
        <f t="shared" si="29"/>
        <v>0</v>
      </c>
      <c r="X35">
        <f t="shared" si="30"/>
        <v>824.07</v>
      </c>
      <c r="Y35">
        <f t="shared" si="31"/>
        <v>700.46</v>
      </c>
      <c r="AA35">
        <v>16671551</v>
      </c>
      <c r="AB35">
        <f t="shared" si="32"/>
        <v>280.88</v>
      </c>
      <c r="AC35">
        <f t="shared" si="56"/>
        <v>0</v>
      </c>
      <c r="AD35">
        <f t="shared" si="57"/>
        <v>4.0599999999999996</v>
      </c>
      <c r="AE35">
        <f t="shared" si="58"/>
        <v>1.76</v>
      </c>
      <c r="AF35">
        <f t="shared" si="58"/>
        <v>276.82</v>
      </c>
      <c r="AG35">
        <f t="shared" si="34"/>
        <v>0</v>
      </c>
      <c r="AH35">
        <f t="shared" si="59"/>
        <v>35.49</v>
      </c>
      <c r="AI35">
        <f t="shared" si="59"/>
        <v>0.13</v>
      </c>
      <c r="AJ35">
        <f t="shared" si="36"/>
        <v>0</v>
      </c>
      <c r="AK35">
        <v>280.88</v>
      </c>
      <c r="AL35">
        <v>0</v>
      </c>
      <c r="AM35">
        <v>4.0599999999999996</v>
      </c>
      <c r="AN35">
        <v>1.76</v>
      </c>
      <c r="AO35">
        <v>276.82</v>
      </c>
      <c r="AP35">
        <v>0</v>
      </c>
      <c r="AQ35">
        <v>35.49</v>
      </c>
      <c r="AR35">
        <v>0.13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5.99</v>
      </c>
      <c r="BA35">
        <v>5.99</v>
      </c>
      <c r="BB35">
        <v>5.99</v>
      </c>
      <c r="BC35">
        <v>5.99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43</v>
      </c>
      <c r="BM35">
        <v>57001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5.99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7"/>
        <v>1038.5900000000001</v>
      </c>
      <c r="CQ35">
        <f t="shared" si="38"/>
        <v>0</v>
      </c>
      <c r="CR35">
        <f t="shared" si="39"/>
        <v>24.319399999999998</v>
      </c>
      <c r="CS35">
        <f t="shared" si="40"/>
        <v>10.542400000000001</v>
      </c>
      <c r="CT35">
        <f t="shared" si="41"/>
        <v>1658.1518000000001</v>
      </c>
      <c r="CU35">
        <f t="shared" si="42"/>
        <v>0</v>
      </c>
      <c r="CV35">
        <f t="shared" si="43"/>
        <v>35.49</v>
      </c>
      <c r="CW35">
        <f t="shared" si="44"/>
        <v>0.13</v>
      </c>
      <c r="CX35">
        <f t="shared" si="45"/>
        <v>0</v>
      </c>
      <c r="CY35">
        <f t="shared" si="46"/>
        <v>824.07200000000012</v>
      </c>
      <c r="CZ35">
        <f t="shared" si="47"/>
        <v>700.46120000000008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18</v>
      </c>
      <c r="DW35" t="s">
        <v>18</v>
      </c>
      <c r="DX35">
        <v>100</v>
      </c>
      <c r="EE35">
        <v>16510566</v>
      </c>
      <c r="EF35">
        <v>6</v>
      </c>
      <c r="EG35" t="s">
        <v>44</v>
      </c>
      <c r="EH35">
        <v>0</v>
      </c>
      <c r="EI35" t="s">
        <v>6</v>
      </c>
      <c r="EJ35">
        <v>1</v>
      </c>
      <c r="EK35">
        <v>57001</v>
      </c>
      <c r="EL35" t="s">
        <v>45</v>
      </c>
      <c r="EM35" t="s">
        <v>46</v>
      </c>
      <c r="EO35" t="s">
        <v>6</v>
      </c>
      <c r="EQ35">
        <v>0</v>
      </c>
      <c r="ER35">
        <v>280.88</v>
      </c>
      <c r="ES35">
        <v>0</v>
      </c>
      <c r="ET35">
        <v>4.0599999999999996</v>
      </c>
      <c r="EU35">
        <v>1.76</v>
      </c>
      <c r="EV35">
        <v>276.82</v>
      </c>
      <c r="EW35">
        <v>35.49</v>
      </c>
      <c r="EX35">
        <v>0.13</v>
      </c>
      <c r="EY35">
        <v>0</v>
      </c>
      <c r="FQ35">
        <v>0</v>
      </c>
      <c r="FR35">
        <f t="shared" si="48"/>
        <v>0</v>
      </c>
      <c r="FS35">
        <v>0</v>
      </c>
      <c r="FX35">
        <v>80</v>
      </c>
      <c r="FY35">
        <v>68</v>
      </c>
      <c r="GA35" t="s">
        <v>6</v>
      </c>
      <c r="GD35">
        <v>0</v>
      </c>
      <c r="GF35">
        <v>1273045449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9"/>
        <v>0</v>
      </c>
      <c r="GM35">
        <f t="shared" si="50"/>
        <v>2563.12</v>
      </c>
      <c r="GN35">
        <f t="shared" si="51"/>
        <v>2563.12</v>
      </c>
      <c r="GO35">
        <f t="shared" si="52"/>
        <v>0</v>
      </c>
      <c r="GP35">
        <f t="shared" si="53"/>
        <v>0</v>
      </c>
      <c r="GR35">
        <v>0</v>
      </c>
      <c r="GS35">
        <v>3</v>
      </c>
      <c r="GT35">
        <v>0</v>
      </c>
      <c r="GU35" t="s">
        <v>6</v>
      </c>
      <c r="GV35">
        <f t="shared" si="54"/>
        <v>0</v>
      </c>
      <c r="GW35">
        <v>1</v>
      </c>
      <c r="GX35">
        <f t="shared" si="55"/>
        <v>0</v>
      </c>
      <c r="HA35">
        <v>0</v>
      </c>
      <c r="HB35">
        <v>0</v>
      </c>
      <c r="IK35">
        <v>0</v>
      </c>
    </row>
    <row r="36" spans="1:255" x14ac:dyDescent="0.25">
      <c r="A36" s="2">
        <v>17</v>
      </c>
      <c r="B36" s="2">
        <v>1</v>
      </c>
      <c r="C36" s="2">
        <f>ROW(SmtRes!A37)</f>
        <v>37</v>
      </c>
      <c r="D36" s="2">
        <f>ROW(EtalonRes!A44)</f>
        <v>44</v>
      </c>
      <c r="E36" s="2" t="s">
        <v>47</v>
      </c>
      <c r="F36" s="2" t="s">
        <v>48</v>
      </c>
      <c r="G36" s="2" t="s">
        <v>49</v>
      </c>
      <c r="H36" s="2" t="s">
        <v>18</v>
      </c>
      <c r="I36" s="2">
        <f>ROUND(135.85/100,9)</f>
        <v>1.3585</v>
      </c>
      <c r="J36" s="2">
        <v>0</v>
      </c>
      <c r="K36" s="2"/>
      <c r="L36" s="2"/>
      <c r="M36" s="2"/>
      <c r="N36" s="2"/>
      <c r="O36" s="2">
        <f t="shared" si="21"/>
        <v>870.8</v>
      </c>
      <c r="P36" s="2">
        <f t="shared" si="22"/>
        <v>0</v>
      </c>
      <c r="Q36" s="2">
        <f t="shared" si="23"/>
        <v>61.15</v>
      </c>
      <c r="R36" s="2">
        <f t="shared" si="24"/>
        <v>26.41</v>
      </c>
      <c r="S36" s="2">
        <f t="shared" si="25"/>
        <v>809.65</v>
      </c>
      <c r="T36" s="2">
        <f t="shared" si="26"/>
        <v>0</v>
      </c>
      <c r="U36" s="2">
        <f t="shared" si="27"/>
        <v>94.918395000000004</v>
      </c>
      <c r="V36" s="2">
        <f t="shared" si="28"/>
        <v>1.95624</v>
      </c>
      <c r="W36" s="2">
        <f t="shared" si="29"/>
        <v>0</v>
      </c>
      <c r="X36" s="2">
        <f t="shared" si="30"/>
        <v>668.85</v>
      </c>
      <c r="Y36" s="2">
        <f t="shared" si="31"/>
        <v>568.52</v>
      </c>
      <c r="Z36" s="2"/>
      <c r="AA36" s="2">
        <v>16671550</v>
      </c>
      <c r="AB36" s="2">
        <f t="shared" si="32"/>
        <v>641</v>
      </c>
      <c r="AC36" s="2">
        <f t="shared" si="56"/>
        <v>0</v>
      </c>
      <c r="AD36" s="2">
        <f t="shared" si="57"/>
        <v>45.01</v>
      </c>
      <c r="AE36" s="2">
        <f t="shared" si="58"/>
        <v>19.440000000000001</v>
      </c>
      <c r="AF36" s="2">
        <f t="shared" si="58"/>
        <v>595.99</v>
      </c>
      <c r="AG36" s="2">
        <f t="shared" si="34"/>
        <v>0</v>
      </c>
      <c r="AH36" s="2">
        <f t="shared" si="59"/>
        <v>69.87</v>
      </c>
      <c r="AI36" s="2">
        <f t="shared" si="59"/>
        <v>1.44</v>
      </c>
      <c r="AJ36" s="2">
        <f t="shared" si="36"/>
        <v>0</v>
      </c>
      <c r="AK36" s="2">
        <v>641</v>
      </c>
      <c r="AL36" s="2">
        <v>0</v>
      </c>
      <c r="AM36" s="2">
        <v>45.01</v>
      </c>
      <c r="AN36" s="2">
        <v>19.440000000000001</v>
      </c>
      <c r="AO36" s="2">
        <v>595.99</v>
      </c>
      <c r="AP36" s="2">
        <v>0</v>
      </c>
      <c r="AQ36" s="2">
        <v>69.87</v>
      </c>
      <c r="AR36" s="2">
        <v>1.44</v>
      </c>
      <c r="AS36" s="2">
        <v>0</v>
      </c>
      <c r="AT36" s="2">
        <v>80</v>
      </c>
      <c r="AU36" s="2">
        <v>68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50</v>
      </c>
      <c r="BK36" s="2"/>
      <c r="BL36" s="2"/>
      <c r="BM36" s="2">
        <v>57001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80</v>
      </c>
      <c r="CA36" s="2">
        <v>68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7"/>
        <v>870.8</v>
      </c>
      <c r="CQ36" s="2">
        <f t="shared" si="38"/>
        <v>0</v>
      </c>
      <c r="CR36" s="2">
        <f t="shared" si="39"/>
        <v>45.01</v>
      </c>
      <c r="CS36" s="2">
        <f t="shared" si="40"/>
        <v>19.440000000000001</v>
      </c>
      <c r="CT36" s="2">
        <f t="shared" si="41"/>
        <v>595.99</v>
      </c>
      <c r="CU36" s="2">
        <f t="shared" si="42"/>
        <v>0</v>
      </c>
      <c r="CV36" s="2">
        <f t="shared" si="43"/>
        <v>69.87</v>
      </c>
      <c r="CW36" s="2">
        <f t="shared" si="44"/>
        <v>1.44</v>
      </c>
      <c r="CX36" s="2">
        <f t="shared" si="45"/>
        <v>0</v>
      </c>
      <c r="CY36" s="2">
        <f t="shared" si="46"/>
        <v>668.84799999999984</v>
      </c>
      <c r="CZ36" s="2">
        <f t="shared" si="47"/>
        <v>568.52079999999989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18</v>
      </c>
      <c r="DW36" s="2" t="s">
        <v>18</v>
      </c>
      <c r="DX36" s="2">
        <v>100</v>
      </c>
      <c r="DY36" s="2"/>
      <c r="DZ36" s="2"/>
      <c r="EA36" s="2"/>
      <c r="EB36" s="2"/>
      <c r="EC36" s="2"/>
      <c r="ED36" s="2"/>
      <c r="EE36" s="2">
        <v>16510566</v>
      </c>
      <c r="EF36" s="2">
        <v>6</v>
      </c>
      <c r="EG36" s="2" t="s">
        <v>44</v>
      </c>
      <c r="EH36" s="2">
        <v>0</v>
      </c>
      <c r="EI36" s="2" t="s">
        <v>6</v>
      </c>
      <c r="EJ36" s="2">
        <v>1</v>
      </c>
      <c r="EK36" s="2">
        <v>57001</v>
      </c>
      <c r="EL36" s="2" t="s">
        <v>45</v>
      </c>
      <c r="EM36" s="2" t="s">
        <v>46</v>
      </c>
      <c r="EN36" s="2"/>
      <c r="EO36" s="2" t="s">
        <v>6</v>
      </c>
      <c r="EP36" s="2"/>
      <c r="EQ36" s="2">
        <v>0</v>
      </c>
      <c r="ER36" s="2">
        <v>641</v>
      </c>
      <c r="ES36" s="2">
        <v>0</v>
      </c>
      <c r="ET36" s="2">
        <v>45.01</v>
      </c>
      <c r="EU36" s="2">
        <v>19.440000000000001</v>
      </c>
      <c r="EV36" s="2">
        <v>595.99</v>
      </c>
      <c r="EW36" s="2">
        <v>69.87</v>
      </c>
      <c r="EX36" s="2">
        <v>1.44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8"/>
        <v>0</v>
      </c>
      <c r="FS36" s="2">
        <v>0</v>
      </c>
      <c r="FT36" s="2"/>
      <c r="FU36" s="2"/>
      <c r="FV36" s="2"/>
      <c r="FW36" s="2"/>
      <c r="FX36" s="2">
        <v>80</v>
      </c>
      <c r="FY36" s="2">
        <v>68</v>
      </c>
      <c r="FZ36" s="2"/>
      <c r="GA36" s="2" t="s">
        <v>6</v>
      </c>
      <c r="GB36" s="2"/>
      <c r="GC36" s="2"/>
      <c r="GD36" s="2">
        <v>0</v>
      </c>
      <c r="GE36" s="2"/>
      <c r="GF36" s="2">
        <v>-1405612292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9"/>
        <v>0</v>
      </c>
      <c r="GM36" s="2">
        <f t="shared" si="50"/>
        <v>2108.17</v>
      </c>
      <c r="GN36" s="2">
        <f t="shared" si="51"/>
        <v>2108.17</v>
      </c>
      <c r="GO36" s="2">
        <f t="shared" si="52"/>
        <v>0</v>
      </c>
      <c r="GP36" s="2">
        <f t="shared" si="53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4"/>
        <v>0</v>
      </c>
      <c r="GW36" s="2">
        <v>1</v>
      </c>
      <c r="GX36" s="2">
        <f t="shared" si="55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5">
      <c r="A37">
        <v>17</v>
      </c>
      <c r="B37">
        <v>1</v>
      </c>
      <c r="C37">
        <f>ROW(SmtRes!A40)</f>
        <v>40</v>
      </c>
      <c r="D37">
        <f>ROW(EtalonRes!A48)</f>
        <v>48</v>
      </c>
      <c r="E37" t="s">
        <v>47</v>
      </c>
      <c r="F37" t="s">
        <v>48</v>
      </c>
      <c r="G37" t="s">
        <v>49</v>
      </c>
      <c r="H37" t="s">
        <v>18</v>
      </c>
      <c r="I37">
        <f>ROUND(135.85/100,9)</f>
        <v>1.3585</v>
      </c>
      <c r="J37">
        <v>0</v>
      </c>
      <c r="O37">
        <f t="shared" si="21"/>
        <v>5216.09</v>
      </c>
      <c r="P37">
        <f t="shared" si="22"/>
        <v>0</v>
      </c>
      <c r="Q37">
        <f t="shared" si="23"/>
        <v>366.27</v>
      </c>
      <c r="R37">
        <f t="shared" si="24"/>
        <v>158.19</v>
      </c>
      <c r="S37">
        <f t="shared" si="25"/>
        <v>4849.82</v>
      </c>
      <c r="T37">
        <f t="shared" si="26"/>
        <v>0</v>
      </c>
      <c r="U37">
        <f t="shared" si="27"/>
        <v>94.918395000000004</v>
      </c>
      <c r="V37">
        <f t="shared" si="28"/>
        <v>1.95624</v>
      </c>
      <c r="W37">
        <f t="shared" si="29"/>
        <v>0</v>
      </c>
      <c r="X37">
        <f t="shared" si="30"/>
        <v>4006.41</v>
      </c>
      <c r="Y37">
        <f t="shared" si="31"/>
        <v>3405.45</v>
      </c>
      <c r="AA37">
        <v>16671551</v>
      </c>
      <c r="AB37">
        <f t="shared" si="32"/>
        <v>641</v>
      </c>
      <c r="AC37">
        <f t="shared" si="56"/>
        <v>0</v>
      </c>
      <c r="AD37">
        <f t="shared" si="57"/>
        <v>45.01</v>
      </c>
      <c r="AE37">
        <f t="shared" si="58"/>
        <v>19.440000000000001</v>
      </c>
      <c r="AF37">
        <f t="shared" si="58"/>
        <v>595.99</v>
      </c>
      <c r="AG37">
        <f t="shared" si="34"/>
        <v>0</v>
      </c>
      <c r="AH37">
        <f t="shared" si="59"/>
        <v>69.87</v>
      </c>
      <c r="AI37">
        <f t="shared" si="59"/>
        <v>1.44</v>
      </c>
      <c r="AJ37">
        <f t="shared" si="36"/>
        <v>0</v>
      </c>
      <c r="AK37">
        <v>641</v>
      </c>
      <c r="AL37">
        <v>0</v>
      </c>
      <c r="AM37">
        <v>45.01</v>
      </c>
      <c r="AN37">
        <v>19.440000000000001</v>
      </c>
      <c r="AO37">
        <v>595.99</v>
      </c>
      <c r="AP37">
        <v>0</v>
      </c>
      <c r="AQ37">
        <v>69.87</v>
      </c>
      <c r="AR37">
        <v>1.44</v>
      </c>
      <c r="AS37">
        <v>0</v>
      </c>
      <c r="AT37">
        <v>80</v>
      </c>
      <c r="AU37">
        <v>68</v>
      </c>
      <c r="AV37">
        <v>1</v>
      </c>
      <c r="AW37">
        <v>1</v>
      </c>
      <c r="AZ37">
        <v>5.99</v>
      </c>
      <c r="BA37">
        <v>5.99</v>
      </c>
      <c r="BB37">
        <v>5.99</v>
      </c>
      <c r="BC37">
        <v>5.99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50</v>
      </c>
      <c r="BM37">
        <v>57001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5.99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80</v>
      </c>
      <c r="CA37">
        <v>68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7"/>
        <v>5216.09</v>
      </c>
      <c r="CQ37">
        <f t="shared" si="38"/>
        <v>0</v>
      </c>
      <c r="CR37">
        <f t="shared" si="39"/>
        <v>269.60989999999998</v>
      </c>
      <c r="CS37">
        <f t="shared" si="40"/>
        <v>116.44560000000001</v>
      </c>
      <c r="CT37">
        <f t="shared" si="41"/>
        <v>3569.9801000000002</v>
      </c>
      <c r="CU37">
        <f t="shared" si="42"/>
        <v>0</v>
      </c>
      <c r="CV37">
        <f t="shared" si="43"/>
        <v>69.87</v>
      </c>
      <c r="CW37">
        <f t="shared" si="44"/>
        <v>1.44</v>
      </c>
      <c r="CX37">
        <f t="shared" si="45"/>
        <v>0</v>
      </c>
      <c r="CY37">
        <f t="shared" si="46"/>
        <v>4006.4079999999994</v>
      </c>
      <c r="CZ37">
        <f t="shared" si="47"/>
        <v>3405.4467999999993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18</v>
      </c>
      <c r="DW37" t="s">
        <v>18</v>
      </c>
      <c r="DX37">
        <v>100</v>
      </c>
      <c r="EE37">
        <v>16510566</v>
      </c>
      <c r="EF37">
        <v>6</v>
      </c>
      <c r="EG37" t="s">
        <v>44</v>
      </c>
      <c r="EH37">
        <v>0</v>
      </c>
      <c r="EI37" t="s">
        <v>6</v>
      </c>
      <c r="EJ37">
        <v>1</v>
      </c>
      <c r="EK37">
        <v>57001</v>
      </c>
      <c r="EL37" t="s">
        <v>45</v>
      </c>
      <c r="EM37" t="s">
        <v>46</v>
      </c>
      <c r="EO37" t="s">
        <v>6</v>
      </c>
      <c r="EQ37">
        <v>0</v>
      </c>
      <c r="ER37">
        <v>641</v>
      </c>
      <c r="ES37">
        <v>0</v>
      </c>
      <c r="ET37">
        <v>45.01</v>
      </c>
      <c r="EU37">
        <v>19.440000000000001</v>
      </c>
      <c r="EV37">
        <v>595.99</v>
      </c>
      <c r="EW37">
        <v>69.87</v>
      </c>
      <c r="EX37">
        <v>1.44</v>
      </c>
      <c r="EY37">
        <v>0</v>
      </c>
      <c r="FQ37">
        <v>0</v>
      </c>
      <c r="FR37">
        <f t="shared" si="48"/>
        <v>0</v>
      </c>
      <c r="FS37">
        <v>0</v>
      </c>
      <c r="FX37">
        <v>80</v>
      </c>
      <c r="FY37">
        <v>68</v>
      </c>
      <c r="GA37" t="s">
        <v>6</v>
      </c>
      <c r="GD37">
        <v>0</v>
      </c>
      <c r="GF37">
        <v>-1405612292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9"/>
        <v>0</v>
      </c>
      <c r="GM37">
        <f t="shared" si="50"/>
        <v>12627.95</v>
      </c>
      <c r="GN37">
        <f t="shared" si="51"/>
        <v>12627.95</v>
      </c>
      <c r="GO37">
        <f t="shared" si="52"/>
        <v>0</v>
      </c>
      <c r="GP37">
        <f t="shared" si="53"/>
        <v>0</v>
      </c>
      <c r="GR37">
        <v>0</v>
      </c>
      <c r="GS37">
        <v>3</v>
      </c>
      <c r="GT37">
        <v>0</v>
      </c>
      <c r="GU37" t="s">
        <v>6</v>
      </c>
      <c r="GV37">
        <f t="shared" si="54"/>
        <v>0</v>
      </c>
      <c r="GW37">
        <v>1</v>
      </c>
      <c r="GX37">
        <f t="shared" si="55"/>
        <v>0</v>
      </c>
      <c r="HA37">
        <v>0</v>
      </c>
      <c r="HB37">
        <v>0</v>
      </c>
      <c r="IK37">
        <v>0</v>
      </c>
    </row>
    <row r="38" spans="1:255" x14ac:dyDescent="0.25">
      <c r="A38" s="2">
        <v>17</v>
      </c>
      <c r="B38" s="2">
        <v>1</v>
      </c>
      <c r="C38" s="2">
        <f>ROW(SmtRes!A43)</f>
        <v>43</v>
      </c>
      <c r="D38" s="2">
        <f>ROW(EtalonRes!A52)</f>
        <v>52</v>
      </c>
      <c r="E38" s="2" t="s">
        <v>51</v>
      </c>
      <c r="F38" s="2" t="s">
        <v>52</v>
      </c>
      <c r="G38" s="2" t="s">
        <v>53</v>
      </c>
      <c r="H38" s="2" t="s">
        <v>18</v>
      </c>
      <c r="I38" s="2">
        <f>ROUND(7.34/100,9)</f>
        <v>7.3400000000000007E-2</v>
      </c>
      <c r="J38" s="2">
        <v>0</v>
      </c>
      <c r="K38" s="2"/>
      <c r="L38" s="2"/>
      <c r="M38" s="2"/>
      <c r="N38" s="2"/>
      <c r="O38" s="2">
        <f t="shared" si="21"/>
        <v>105.95</v>
      </c>
      <c r="P38" s="2">
        <f t="shared" si="22"/>
        <v>0</v>
      </c>
      <c r="Q38" s="2">
        <f t="shared" si="23"/>
        <v>17.54</v>
      </c>
      <c r="R38" s="2">
        <f t="shared" si="24"/>
        <v>0</v>
      </c>
      <c r="S38" s="2">
        <f t="shared" si="25"/>
        <v>88.41</v>
      </c>
      <c r="T38" s="2">
        <f t="shared" si="26"/>
        <v>0</v>
      </c>
      <c r="U38" s="2">
        <f t="shared" si="27"/>
        <v>10.36408</v>
      </c>
      <c r="V38" s="2">
        <f t="shared" si="28"/>
        <v>0</v>
      </c>
      <c r="W38" s="2">
        <f t="shared" si="29"/>
        <v>0</v>
      </c>
      <c r="X38" s="2">
        <f t="shared" si="30"/>
        <v>78.680000000000007</v>
      </c>
      <c r="Y38" s="2">
        <f t="shared" si="31"/>
        <v>57.47</v>
      </c>
      <c r="Z38" s="2"/>
      <c r="AA38" s="2">
        <v>16671550</v>
      </c>
      <c r="AB38" s="2">
        <f t="shared" si="32"/>
        <v>1443.4</v>
      </c>
      <c r="AC38" s="2">
        <f t="shared" si="56"/>
        <v>0</v>
      </c>
      <c r="AD38" s="2">
        <f t="shared" si="57"/>
        <v>238.96</v>
      </c>
      <c r="AE38" s="2">
        <f t="shared" si="58"/>
        <v>0</v>
      </c>
      <c r="AF38" s="2">
        <f t="shared" si="58"/>
        <v>1204.44</v>
      </c>
      <c r="AG38" s="2">
        <f t="shared" si="34"/>
        <v>0</v>
      </c>
      <c r="AH38" s="2">
        <f t="shared" si="59"/>
        <v>141.19999999999999</v>
      </c>
      <c r="AI38" s="2">
        <f t="shared" si="59"/>
        <v>0</v>
      </c>
      <c r="AJ38" s="2">
        <f t="shared" si="36"/>
        <v>0</v>
      </c>
      <c r="AK38" s="2">
        <v>1443.4</v>
      </c>
      <c r="AL38" s="2">
        <v>0</v>
      </c>
      <c r="AM38" s="2">
        <v>238.96</v>
      </c>
      <c r="AN38" s="2">
        <v>0</v>
      </c>
      <c r="AO38" s="2">
        <v>1204.44</v>
      </c>
      <c r="AP38" s="2">
        <v>0</v>
      </c>
      <c r="AQ38" s="2">
        <v>141.19999999999999</v>
      </c>
      <c r="AR38" s="2">
        <v>0</v>
      </c>
      <c r="AS38" s="2">
        <v>0</v>
      </c>
      <c r="AT38" s="2">
        <v>89</v>
      </c>
      <c r="AU38" s="2">
        <v>65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54</v>
      </c>
      <c r="BK38" s="2"/>
      <c r="BL38" s="2"/>
      <c r="BM38" s="2">
        <v>55001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89</v>
      </c>
      <c r="CA38" s="2">
        <v>65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7"/>
        <v>105.94999999999999</v>
      </c>
      <c r="CQ38" s="2">
        <f t="shared" si="38"/>
        <v>0</v>
      </c>
      <c r="CR38" s="2">
        <f t="shared" si="39"/>
        <v>238.96</v>
      </c>
      <c r="CS38" s="2">
        <f t="shared" si="40"/>
        <v>0</v>
      </c>
      <c r="CT38" s="2">
        <f t="shared" si="41"/>
        <v>1204.44</v>
      </c>
      <c r="CU38" s="2">
        <f t="shared" si="42"/>
        <v>0</v>
      </c>
      <c r="CV38" s="2">
        <f t="shared" si="43"/>
        <v>141.19999999999999</v>
      </c>
      <c r="CW38" s="2">
        <f t="shared" si="44"/>
        <v>0</v>
      </c>
      <c r="CX38" s="2">
        <f t="shared" si="45"/>
        <v>0</v>
      </c>
      <c r="CY38" s="2">
        <f t="shared" si="46"/>
        <v>78.684899999999999</v>
      </c>
      <c r="CZ38" s="2">
        <f t="shared" si="47"/>
        <v>57.466499999999996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18</v>
      </c>
      <c r="DW38" s="2" t="s">
        <v>18</v>
      </c>
      <c r="DX38" s="2">
        <v>100</v>
      </c>
      <c r="DY38" s="2"/>
      <c r="DZ38" s="2"/>
      <c r="EA38" s="2"/>
      <c r="EB38" s="2"/>
      <c r="EC38" s="2"/>
      <c r="ED38" s="2"/>
      <c r="EE38" s="2">
        <v>16510564</v>
      </c>
      <c r="EF38" s="2">
        <v>6</v>
      </c>
      <c r="EG38" s="2" t="s">
        <v>44</v>
      </c>
      <c r="EH38" s="2">
        <v>0</v>
      </c>
      <c r="EI38" s="2" t="s">
        <v>6</v>
      </c>
      <c r="EJ38" s="2">
        <v>1</v>
      </c>
      <c r="EK38" s="2">
        <v>55001</v>
      </c>
      <c r="EL38" s="2" t="s">
        <v>55</v>
      </c>
      <c r="EM38" s="2" t="s">
        <v>56</v>
      </c>
      <c r="EN38" s="2"/>
      <c r="EO38" s="2" t="s">
        <v>6</v>
      </c>
      <c r="EP38" s="2"/>
      <c r="EQ38" s="2">
        <v>0</v>
      </c>
      <c r="ER38" s="2">
        <v>1443.4</v>
      </c>
      <c r="ES38" s="2">
        <v>0</v>
      </c>
      <c r="ET38" s="2">
        <v>238.96</v>
      </c>
      <c r="EU38" s="2">
        <v>0</v>
      </c>
      <c r="EV38" s="2">
        <v>1204.44</v>
      </c>
      <c r="EW38" s="2">
        <v>141.19999999999999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8"/>
        <v>0</v>
      </c>
      <c r="FS38" s="2">
        <v>0</v>
      </c>
      <c r="FT38" s="2"/>
      <c r="FU38" s="2"/>
      <c r="FV38" s="2"/>
      <c r="FW38" s="2"/>
      <c r="FX38" s="2">
        <v>89</v>
      </c>
      <c r="FY38" s="2">
        <v>65</v>
      </c>
      <c r="FZ38" s="2"/>
      <c r="GA38" s="2" t="s">
        <v>6</v>
      </c>
      <c r="GB38" s="2"/>
      <c r="GC38" s="2"/>
      <c r="GD38" s="2">
        <v>0</v>
      </c>
      <c r="GE38" s="2"/>
      <c r="GF38" s="2">
        <v>-1515074980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9"/>
        <v>0</v>
      </c>
      <c r="GM38" s="2">
        <f t="shared" si="50"/>
        <v>242.1</v>
      </c>
      <c r="GN38" s="2">
        <f t="shared" si="51"/>
        <v>242.1</v>
      </c>
      <c r="GO38" s="2">
        <f t="shared" si="52"/>
        <v>0</v>
      </c>
      <c r="GP38" s="2">
        <f t="shared" si="53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4"/>
        <v>0</v>
      </c>
      <c r="GW38" s="2">
        <v>1</v>
      </c>
      <c r="GX38" s="2">
        <f t="shared" si="55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5">
      <c r="A39">
        <v>17</v>
      </c>
      <c r="B39">
        <v>1</v>
      </c>
      <c r="C39">
        <f>ROW(SmtRes!A46)</f>
        <v>46</v>
      </c>
      <c r="D39">
        <f>ROW(EtalonRes!A56)</f>
        <v>56</v>
      </c>
      <c r="E39" t="s">
        <v>51</v>
      </c>
      <c r="F39" t="s">
        <v>52</v>
      </c>
      <c r="G39" t="s">
        <v>53</v>
      </c>
      <c r="H39" t="s">
        <v>18</v>
      </c>
      <c r="I39">
        <f>ROUND(7.34/100,9)</f>
        <v>7.3400000000000007E-2</v>
      </c>
      <c r="J39">
        <v>0</v>
      </c>
      <c r="O39">
        <f t="shared" si="21"/>
        <v>634.61</v>
      </c>
      <c r="P39">
        <f t="shared" si="22"/>
        <v>0</v>
      </c>
      <c r="Q39">
        <f t="shared" si="23"/>
        <v>105.06</v>
      </c>
      <c r="R39">
        <f t="shared" si="24"/>
        <v>0</v>
      </c>
      <c r="S39">
        <f t="shared" si="25"/>
        <v>529.54999999999995</v>
      </c>
      <c r="T39">
        <f t="shared" si="26"/>
        <v>0</v>
      </c>
      <c r="U39">
        <f t="shared" si="27"/>
        <v>10.36408</v>
      </c>
      <c r="V39">
        <f t="shared" si="28"/>
        <v>0</v>
      </c>
      <c r="W39">
        <f t="shared" si="29"/>
        <v>0</v>
      </c>
      <c r="X39">
        <f t="shared" si="30"/>
        <v>471.3</v>
      </c>
      <c r="Y39">
        <f t="shared" si="31"/>
        <v>344.21</v>
      </c>
      <c r="AA39">
        <v>16671551</v>
      </c>
      <c r="AB39">
        <f t="shared" si="32"/>
        <v>1443.4</v>
      </c>
      <c r="AC39">
        <f t="shared" si="56"/>
        <v>0</v>
      </c>
      <c r="AD39">
        <f t="shared" si="57"/>
        <v>238.96</v>
      </c>
      <c r="AE39">
        <f t="shared" si="58"/>
        <v>0</v>
      </c>
      <c r="AF39">
        <f t="shared" si="58"/>
        <v>1204.44</v>
      </c>
      <c r="AG39">
        <f t="shared" si="34"/>
        <v>0</v>
      </c>
      <c r="AH39">
        <f t="shared" si="59"/>
        <v>141.19999999999999</v>
      </c>
      <c r="AI39">
        <f t="shared" si="59"/>
        <v>0</v>
      </c>
      <c r="AJ39">
        <f t="shared" si="36"/>
        <v>0</v>
      </c>
      <c r="AK39">
        <v>1443.4</v>
      </c>
      <c r="AL39">
        <v>0</v>
      </c>
      <c r="AM39">
        <v>238.96</v>
      </c>
      <c r="AN39">
        <v>0</v>
      </c>
      <c r="AO39">
        <v>1204.44</v>
      </c>
      <c r="AP39">
        <v>0</v>
      </c>
      <c r="AQ39">
        <v>141.19999999999999</v>
      </c>
      <c r="AR39">
        <v>0</v>
      </c>
      <c r="AS39">
        <v>0</v>
      </c>
      <c r="AT39">
        <v>89</v>
      </c>
      <c r="AU39">
        <v>65</v>
      </c>
      <c r="AV39">
        <v>1</v>
      </c>
      <c r="AW39">
        <v>1</v>
      </c>
      <c r="AZ39">
        <v>5.99</v>
      </c>
      <c r="BA39">
        <v>5.99</v>
      </c>
      <c r="BB39">
        <v>5.99</v>
      </c>
      <c r="BC39">
        <v>5.99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54</v>
      </c>
      <c r="BM39">
        <v>55001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5.99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89</v>
      </c>
      <c r="CA39">
        <v>65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7"/>
        <v>634.6099999999999</v>
      </c>
      <c r="CQ39">
        <f t="shared" si="38"/>
        <v>0</v>
      </c>
      <c r="CR39">
        <f t="shared" si="39"/>
        <v>1431.3704</v>
      </c>
      <c r="CS39">
        <f t="shared" si="40"/>
        <v>0</v>
      </c>
      <c r="CT39">
        <f t="shared" si="41"/>
        <v>7214.5956000000006</v>
      </c>
      <c r="CU39">
        <f t="shared" si="42"/>
        <v>0</v>
      </c>
      <c r="CV39">
        <f t="shared" si="43"/>
        <v>141.19999999999999</v>
      </c>
      <c r="CW39">
        <f t="shared" si="44"/>
        <v>0</v>
      </c>
      <c r="CX39">
        <f t="shared" si="45"/>
        <v>0</v>
      </c>
      <c r="CY39">
        <f t="shared" si="46"/>
        <v>471.29949999999997</v>
      </c>
      <c r="CZ39">
        <f t="shared" si="47"/>
        <v>344.20749999999998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18</v>
      </c>
      <c r="DW39" t="s">
        <v>18</v>
      </c>
      <c r="DX39">
        <v>100</v>
      </c>
      <c r="EE39">
        <v>16510564</v>
      </c>
      <c r="EF39">
        <v>6</v>
      </c>
      <c r="EG39" t="s">
        <v>44</v>
      </c>
      <c r="EH39">
        <v>0</v>
      </c>
      <c r="EI39" t="s">
        <v>6</v>
      </c>
      <c r="EJ39">
        <v>1</v>
      </c>
      <c r="EK39">
        <v>55001</v>
      </c>
      <c r="EL39" t="s">
        <v>55</v>
      </c>
      <c r="EM39" t="s">
        <v>56</v>
      </c>
      <c r="EO39" t="s">
        <v>6</v>
      </c>
      <c r="EQ39">
        <v>0</v>
      </c>
      <c r="ER39">
        <v>1443.4</v>
      </c>
      <c r="ES39">
        <v>0</v>
      </c>
      <c r="ET39">
        <v>238.96</v>
      </c>
      <c r="EU39">
        <v>0</v>
      </c>
      <c r="EV39">
        <v>1204.44</v>
      </c>
      <c r="EW39">
        <v>141.19999999999999</v>
      </c>
      <c r="EX39">
        <v>0</v>
      </c>
      <c r="EY39">
        <v>0</v>
      </c>
      <c r="FQ39">
        <v>0</v>
      </c>
      <c r="FR39">
        <f t="shared" si="48"/>
        <v>0</v>
      </c>
      <c r="FS39">
        <v>0</v>
      </c>
      <c r="FX39">
        <v>89</v>
      </c>
      <c r="FY39">
        <v>65</v>
      </c>
      <c r="GA39" t="s">
        <v>6</v>
      </c>
      <c r="GD39">
        <v>0</v>
      </c>
      <c r="GF39">
        <v>-1515074980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9"/>
        <v>0</v>
      </c>
      <c r="GM39">
        <f t="shared" si="50"/>
        <v>1450.12</v>
      </c>
      <c r="GN39">
        <f t="shared" si="51"/>
        <v>1450.12</v>
      </c>
      <c r="GO39">
        <f t="shared" si="52"/>
        <v>0</v>
      </c>
      <c r="GP39">
        <f t="shared" si="53"/>
        <v>0</v>
      </c>
      <c r="GR39">
        <v>0</v>
      </c>
      <c r="GS39">
        <v>3</v>
      </c>
      <c r="GT39">
        <v>0</v>
      </c>
      <c r="GU39" t="s">
        <v>6</v>
      </c>
      <c r="GV39">
        <f t="shared" si="54"/>
        <v>0</v>
      </c>
      <c r="GW39">
        <v>1</v>
      </c>
      <c r="GX39">
        <f t="shared" si="55"/>
        <v>0</v>
      </c>
      <c r="HA39">
        <v>0</v>
      </c>
      <c r="HB39">
        <v>0</v>
      </c>
      <c r="IK39">
        <v>0</v>
      </c>
    </row>
    <row r="40" spans="1:255" x14ac:dyDescent="0.25">
      <c r="A40" s="2">
        <v>17</v>
      </c>
      <c r="B40" s="2">
        <v>1</v>
      </c>
      <c r="C40" s="2">
        <f>ROW(SmtRes!A55)</f>
        <v>55</v>
      </c>
      <c r="D40" s="2">
        <f>ROW(EtalonRes!A67)</f>
        <v>67</v>
      </c>
      <c r="E40" s="2" t="s">
        <v>57</v>
      </c>
      <c r="F40" s="2" t="s">
        <v>58</v>
      </c>
      <c r="G40" s="2" t="s">
        <v>59</v>
      </c>
      <c r="H40" s="2" t="s">
        <v>18</v>
      </c>
      <c r="I40" s="2">
        <f>ROUND(194.63/100,9)</f>
        <v>1.9462999999999999</v>
      </c>
      <c r="J40" s="2">
        <v>0</v>
      </c>
      <c r="K40" s="2"/>
      <c r="L40" s="2"/>
      <c r="M40" s="2"/>
      <c r="N40" s="2"/>
      <c r="O40" s="2">
        <f t="shared" si="21"/>
        <v>4715.46</v>
      </c>
      <c r="P40" s="2">
        <f t="shared" si="22"/>
        <v>0</v>
      </c>
      <c r="Q40" s="2">
        <f t="shared" si="23"/>
        <v>154.77000000000001</v>
      </c>
      <c r="R40" s="2">
        <f t="shared" si="24"/>
        <v>31.05</v>
      </c>
      <c r="S40" s="2">
        <f t="shared" si="25"/>
        <v>4560.6899999999996</v>
      </c>
      <c r="T40" s="2">
        <f t="shared" si="26"/>
        <v>0</v>
      </c>
      <c r="U40" s="2">
        <f t="shared" si="27"/>
        <v>479.56831999999997</v>
      </c>
      <c r="V40" s="2">
        <f t="shared" si="28"/>
        <v>2.6002567999999999</v>
      </c>
      <c r="W40" s="2">
        <f t="shared" si="29"/>
        <v>0</v>
      </c>
      <c r="X40" s="2">
        <f t="shared" si="30"/>
        <v>4362.1499999999996</v>
      </c>
      <c r="Y40" s="2">
        <f t="shared" si="31"/>
        <v>2158.12</v>
      </c>
      <c r="Z40" s="2"/>
      <c r="AA40" s="2">
        <v>16671550</v>
      </c>
      <c r="AB40" s="2">
        <f t="shared" si="32"/>
        <v>2422.7840000000001</v>
      </c>
      <c r="AC40" s="2">
        <f>ROUND(((ES40*0)),6)</f>
        <v>0</v>
      </c>
      <c r="AD40" s="2">
        <f>ROUND(((((ET40*0.8))-((EU40*0.8)))+AE40),6)</f>
        <v>79.52</v>
      </c>
      <c r="AE40" s="2">
        <f>ROUND(((EU40*0.8)),6)</f>
        <v>15.952</v>
      </c>
      <c r="AF40" s="2">
        <f>ROUND(((EV40*0.8)),6)</f>
        <v>2343.2640000000001</v>
      </c>
      <c r="AG40" s="2">
        <f t="shared" si="34"/>
        <v>0</v>
      </c>
      <c r="AH40" s="2">
        <f>((EW40*0.8))</f>
        <v>246.4</v>
      </c>
      <c r="AI40" s="2">
        <f>((EX40*0.8))</f>
        <v>1.3360000000000001</v>
      </c>
      <c r="AJ40" s="2">
        <f t="shared" si="36"/>
        <v>0</v>
      </c>
      <c r="AK40" s="2">
        <v>4542.95</v>
      </c>
      <c r="AL40" s="2">
        <v>1514.47</v>
      </c>
      <c r="AM40" s="2">
        <v>99.4</v>
      </c>
      <c r="AN40" s="2">
        <v>19.940000000000001</v>
      </c>
      <c r="AO40" s="2">
        <v>2929.08</v>
      </c>
      <c r="AP40" s="2">
        <v>0</v>
      </c>
      <c r="AQ40" s="2">
        <v>308</v>
      </c>
      <c r="AR40" s="2">
        <v>1.67</v>
      </c>
      <c r="AS40" s="2">
        <v>0</v>
      </c>
      <c r="AT40" s="2">
        <v>95</v>
      </c>
      <c r="AU40" s="2">
        <v>47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60</v>
      </c>
      <c r="BK40" s="2"/>
      <c r="BL40" s="2"/>
      <c r="BM40" s="2">
        <v>15001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105</v>
      </c>
      <c r="CA40" s="2">
        <v>55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61</v>
      </c>
      <c r="CO40" s="2">
        <v>0</v>
      </c>
      <c r="CP40" s="2">
        <f t="shared" si="37"/>
        <v>4715.46</v>
      </c>
      <c r="CQ40" s="2">
        <f t="shared" si="38"/>
        <v>0</v>
      </c>
      <c r="CR40" s="2">
        <f t="shared" si="39"/>
        <v>79.52</v>
      </c>
      <c r="CS40" s="2">
        <f t="shared" si="40"/>
        <v>15.952</v>
      </c>
      <c r="CT40" s="2">
        <f t="shared" si="41"/>
        <v>2343.2640000000001</v>
      </c>
      <c r="CU40" s="2">
        <f t="shared" si="42"/>
        <v>0</v>
      </c>
      <c r="CV40" s="2">
        <f t="shared" si="43"/>
        <v>246.4</v>
      </c>
      <c r="CW40" s="2">
        <f t="shared" si="44"/>
        <v>1.3360000000000001</v>
      </c>
      <c r="CX40" s="2">
        <f t="shared" si="45"/>
        <v>0</v>
      </c>
      <c r="CY40" s="2">
        <f t="shared" si="46"/>
        <v>4362.1530000000002</v>
      </c>
      <c r="CZ40" s="2">
        <f t="shared" si="47"/>
        <v>2158.1178</v>
      </c>
      <c r="DA40" s="2"/>
      <c r="DB40" s="2"/>
      <c r="DC40" s="2" t="s">
        <v>6</v>
      </c>
      <c r="DD40" s="2" t="s">
        <v>35</v>
      </c>
      <c r="DE40" s="2" t="s">
        <v>62</v>
      </c>
      <c r="DF40" s="2" t="s">
        <v>62</v>
      </c>
      <c r="DG40" s="2" t="s">
        <v>62</v>
      </c>
      <c r="DH40" s="2" t="s">
        <v>6</v>
      </c>
      <c r="DI40" s="2" t="s">
        <v>62</v>
      </c>
      <c r="DJ40" s="2" t="s">
        <v>62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18</v>
      </c>
      <c r="DW40" s="2" t="s">
        <v>18</v>
      </c>
      <c r="DX40" s="2">
        <v>100</v>
      </c>
      <c r="DY40" s="2"/>
      <c r="DZ40" s="2"/>
      <c r="EA40" s="2"/>
      <c r="EB40" s="2"/>
      <c r="EC40" s="2"/>
      <c r="ED40" s="2"/>
      <c r="EE40" s="2">
        <v>16510513</v>
      </c>
      <c r="EF40" s="2">
        <v>2</v>
      </c>
      <c r="EG40" s="2" t="s">
        <v>20</v>
      </c>
      <c r="EH40" s="2">
        <v>0</v>
      </c>
      <c r="EI40" s="2" t="s">
        <v>6</v>
      </c>
      <c r="EJ40" s="2">
        <v>1</v>
      </c>
      <c r="EK40" s="2">
        <v>15001</v>
      </c>
      <c r="EL40" s="2" t="s">
        <v>63</v>
      </c>
      <c r="EM40" s="2" t="s">
        <v>64</v>
      </c>
      <c r="EN40" s="2"/>
      <c r="EO40" s="2" t="s">
        <v>65</v>
      </c>
      <c r="EP40" s="2"/>
      <c r="EQ40" s="2">
        <v>0</v>
      </c>
      <c r="ER40" s="2">
        <v>4542.95</v>
      </c>
      <c r="ES40" s="2">
        <v>1514.47</v>
      </c>
      <c r="ET40" s="2">
        <v>99.4</v>
      </c>
      <c r="EU40" s="2">
        <v>19.940000000000001</v>
      </c>
      <c r="EV40" s="2">
        <v>2929.08</v>
      </c>
      <c r="EW40" s="2">
        <v>308</v>
      </c>
      <c r="EX40" s="2">
        <v>1.67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8"/>
        <v>0</v>
      </c>
      <c r="FS40" s="2">
        <v>0</v>
      </c>
      <c r="FT40" s="2" t="s">
        <v>23</v>
      </c>
      <c r="FU40" s="2" t="s">
        <v>24</v>
      </c>
      <c r="FV40" s="2"/>
      <c r="FW40" s="2"/>
      <c r="FX40" s="2">
        <v>94.5</v>
      </c>
      <c r="FY40" s="2">
        <v>46.75</v>
      </c>
      <c r="FZ40" s="2"/>
      <c r="GA40" s="2" t="s">
        <v>6</v>
      </c>
      <c r="GB40" s="2"/>
      <c r="GC40" s="2"/>
      <c r="GD40" s="2">
        <v>0</v>
      </c>
      <c r="GE40" s="2"/>
      <c r="GF40" s="2">
        <v>-1582767977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9"/>
        <v>0</v>
      </c>
      <c r="GM40" s="2">
        <f t="shared" si="50"/>
        <v>11235.73</v>
      </c>
      <c r="GN40" s="2">
        <f t="shared" si="51"/>
        <v>11235.73</v>
      </c>
      <c r="GO40" s="2">
        <f t="shared" si="52"/>
        <v>0</v>
      </c>
      <c r="GP40" s="2">
        <f t="shared" si="53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4"/>
        <v>0</v>
      </c>
      <c r="GW40" s="2">
        <v>1</v>
      </c>
      <c r="GX40" s="2">
        <f t="shared" si="55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5">
      <c r="A41">
        <v>17</v>
      </c>
      <c r="B41">
        <v>1</v>
      </c>
      <c r="C41">
        <f>ROW(SmtRes!A64)</f>
        <v>64</v>
      </c>
      <c r="D41">
        <f>ROW(EtalonRes!A78)</f>
        <v>78</v>
      </c>
      <c r="E41" t="s">
        <v>57</v>
      </c>
      <c r="F41" t="s">
        <v>58</v>
      </c>
      <c r="G41" t="s">
        <v>59</v>
      </c>
      <c r="H41" t="s">
        <v>18</v>
      </c>
      <c r="I41">
        <f>ROUND(194.63/100,9)</f>
        <v>1.9462999999999999</v>
      </c>
      <c r="J41">
        <v>0</v>
      </c>
      <c r="O41">
        <f t="shared" si="21"/>
        <v>28245.63</v>
      </c>
      <c r="P41">
        <f t="shared" si="22"/>
        <v>0</v>
      </c>
      <c r="Q41">
        <f t="shared" si="23"/>
        <v>927.07</v>
      </c>
      <c r="R41">
        <f t="shared" si="24"/>
        <v>185.97</v>
      </c>
      <c r="S41">
        <f t="shared" si="25"/>
        <v>27318.560000000001</v>
      </c>
      <c r="T41">
        <f t="shared" si="26"/>
        <v>0</v>
      </c>
      <c r="U41">
        <f t="shared" si="27"/>
        <v>479.56831999999997</v>
      </c>
      <c r="V41">
        <f t="shared" si="28"/>
        <v>2.6002567999999999</v>
      </c>
      <c r="W41">
        <f t="shared" si="29"/>
        <v>0</v>
      </c>
      <c r="X41">
        <f t="shared" si="30"/>
        <v>26129.3</v>
      </c>
      <c r="Y41">
        <f t="shared" si="31"/>
        <v>12927.13</v>
      </c>
      <c r="AA41">
        <v>16671551</v>
      </c>
      <c r="AB41">
        <f t="shared" si="32"/>
        <v>2422.7840000000001</v>
      </c>
      <c r="AC41">
        <f>ROUND(((ES41*0)),6)</f>
        <v>0</v>
      </c>
      <c r="AD41">
        <f>ROUND(((((ET41*0.8))-((EU41*0.8)))+AE41),6)</f>
        <v>79.52</v>
      </c>
      <c r="AE41">
        <f>ROUND(((EU41*0.8)),6)</f>
        <v>15.952</v>
      </c>
      <c r="AF41">
        <f>ROUND(((EV41*0.8)),6)</f>
        <v>2343.2640000000001</v>
      </c>
      <c r="AG41">
        <f t="shared" si="34"/>
        <v>0</v>
      </c>
      <c r="AH41">
        <f>((EW41*0.8))</f>
        <v>246.4</v>
      </c>
      <c r="AI41">
        <f>((EX41*0.8))</f>
        <v>1.3360000000000001</v>
      </c>
      <c r="AJ41">
        <f t="shared" si="36"/>
        <v>0</v>
      </c>
      <c r="AK41">
        <v>4542.95</v>
      </c>
      <c r="AL41">
        <v>1514.47</v>
      </c>
      <c r="AM41">
        <v>99.4</v>
      </c>
      <c r="AN41">
        <v>19.940000000000001</v>
      </c>
      <c r="AO41">
        <v>2929.08</v>
      </c>
      <c r="AP41">
        <v>0</v>
      </c>
      <c r="AQ41">
        <v>308</v>
      </c>
      <c r="AR41">
        <v>1.67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5.99</v>
      </c>
      <c r="BA41">
        <v>5.99</v>
      </c>
      <c r="BB41">
        <v>5.99</v>
      </c>
      <c r="BC41">
        <v>5.99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60</v>
      </c>
      <c r="BM41">
        <v>15001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5.99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61</v>
      </c>
      <c r="CO41">
        <v>0</v>
      </c>
      <c r="CP41">
        <f t="shared" si="37"/>
        <v>28245.63</v>
      </c>
      <c r="CQ41">
        <f t="shared" si="38"/>
        <v>0</v>
      </c>
      <c r="CR41">
        <f t="shared" si="39"/>
        <v>476.32479999999998</v>
      </c>
      <c r="CS41">
        <f t="shared" si="40"/>
        <v>95.552480000000003</v>
      </c>
      <c r="CT41">
        <f t="shared" si="41"/>
        <v>14036.151360000002</v>
      </c>
      <c r="CU41">
        <f t="shared" si="42"/>
        <v>0</v>
      </c>
      <c r="CV41">
        <f t="shared" si="43"/>
        <v>246.4</v>
      </c>
      <c r="CW41">
        <f t="shared" si="44"/>
        <v>1.3360000000000001</v>
      </c>
      <c r="CX41">
        <f t="shared" si="45"/>
        <v>0</v>
      </c>
      <c r="CY41">
        <f t="shared" si="46"/>
        <v>26129.303500000002</v>
      </c>
      <c r="CZ41">
        <f t="shared" si="47"/>
        <v>12927.129100000002</v>
      </c>
      <c r="DC41" t="s">
        <v>6</v>
      </c>
      <c r="DD41" t="s">
        <v>35</v>
      </c>
      <c r="DE41" t="s">
        <v>62</v>
      </c>
      <c r="DF41" t="s">
        <v>62</v>
      </c>
      <c r="DG41" t="s">
        <v>62</v>
      </c>
      <c r="DH41" t="s">
        <v>6</v>
      </c>
      <c r="DI41" t="s">
        <v>62</v>
      </c>
      <c r="DJ41" t="s">
        <v>62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18</v>
      </c>
      <c r="DW41" t="s">
        <v>18</v>
      </c>
      <c r="DX41">
        <v>100</v>
      </c>
      <c r="EE41">
        <v>16510513</v>
      </c>
      <c r="EF41">
        <v>2</v>
      </c>
      <c r="EG41" t="s">
        <v>20</v>
      </c>
      <c r="EH41">
        <v>0</v>
      </c>
      <c r="EI41" t="s">
        <v>6</v>
      </c>
      <c r="EJ41">
        <v>1</v>
      </c>
      <c r="EK41">
        <v>15001</v>
      </c>
      <c r="EL41" t="s">
        <v>63</v>
      </c>
      <c r="EM41" t="s">
        <v>64</v>
      </c>
      <c r="EO41" t="s">
        <v>65</v>
      </c>
      <c r="EQ41">
        <v>0</v>
      </c>
      <c r="ER41">
        <v>4542.95</v>
      </c>
      <c r="ES41">
        <v>1514.47</v>
      </c>
      <c r="ET41">
        <v>99.4</v>
      </c>
      <c r="EU41">
        <v>19.940000000000001</v>
      </c>
      <c r="EV41">
        <v>2929.08</v>
      </c>
      <c r="EW41">
        <v>308</v>
      </c>
      <c r="EX41">
        <v>1.67</v>
      </c>
      <c r="EY41">
        <v>0</v>
      </c>
      <c r="FQ41">
        <v>0</v>
      </c>
      <c r="FR41">
        <f t="shared" si="48"/>
        <v>0</v>
      </c>
      <c r="FS41">
        <v>0</v>
      </c>
      <c r="FT41" t="s">
        <v>23</v>
      </c>
      <c r="FU41" t="s">
        <v>24</v>
      </c>
      <c r="FX41">
        <v>94.5</v>
      </c>
      <c r="FY41">
        <v>46.75</v>
      </c>
      <c r="GA41" t="s">
        <v>6</v>
      </c>
      <c r="GD41">
        <v>0</v>
      </c>
      <c r="GF41">
        <v>-1582767977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9"/>
        <v>0</v>
      </c>
      <c r="GM41">
        <f t="shared" si="50"/>
        <v>67302.06</v>
      </c>
      <c r="GN41">
        <f t="shared" si="51"/>
        <v>67302.06</v>
      </c>
      <c r="GO41">
        <f t="shared" si="52"/>
        <v>0</v>
      </c>
      <c r="GP41">
        <f t="shared" si="53"/>
        <v>0</v>
      </c>
      <c r="GR41">
        <v>0</v>
      </c>
      <c r="GS41">
        <v>3</v>
      </c>
      <c r="GT41">
        <v>0</v>
      </c>
      <c r="GU41" t="s">
        <v>6</v>
      </c>
      <c r="GV41">
        <f t="shared" si="54"/>
        <v>0</v>
      </c>
      <c r="GW41">
        <v>1</v>
      </c>
      <c r="GX41">
        <f t="shared" si="55"/>
        <v>0</v>
      </c>
      <c r="HA41">
        <v>0</v>
      </c>
      <c r="HB41">
        <v>0</v>
      </c>
      <c r="IK41">
        <v>0</v>
      </c>
    </row>
    <row r="42" spans="1:255" x14ac:dyDescent="0.25">
      <c r="A42" s="2">
        <v>17</v>
      </c>
      <c r="B42" s="2">
        <v>1</v>
      </c>
      <c r="C42" s="2">
        <f>ROW(SmtRes!A75)</f>
        <v>75</v>
      </c>
      <c r="D42" s="2">
        <f>ROW(EtalonRes!A89)</f>
        <v>89</v>
      </c>
      <c r="E42" s="2" t="s">
        <v>66</v>
      </c>
      <c r="F42" s="2" t="s">
        <v>67</v>
      </c>
      <c r="G42" s="2" t="s">
        <v>68</v>
      </c>
      <c r="H42" s="2" t="s">
        <v>18</v>
      </c>
      <c r="I42" s="2">
        <f>ROUND(2.6/100,9)</f>
        <v>2.5999999999999999E-2</v>
      </c>
      <c r="J42" s="2">
        <v>0</v>
      </c>
      <c r="K42" s="2"/>
      <c r="L42" s="2"/>
      <c r="M42" s="2"/>
      <c r="N42" s="2"/>
      <c r="O42" s="2">
        <f t="shared" si="21"/>
        <v>423.8</v>
      </c>
      <c r="P42" s="2">
        <f t="shared" si="22"/>
        <v>361.86</v>
      </c>
      <c r="Q42" s="2">
        <f t="shared" si="23"/>
        <v>8.69</v>
      </c>
      <c r="R42" s="2">
        <f t="shared" si="24"/>
        <v>1.81</v>
      </c>
      <c r="S42" s="2">
        <f t="shared" si="25"/>
        <v>53.25</v>
      </c>
      <c r="T42" s="2">
        <f t="shared" si="26"/>
        <v>0</v>
      </c>
      <c r="U42" s="2">
        <f t="shared" si="27"/>
        <v>6.0098999999999991</v>
      </c>
      <c r="V42" s="2">
        <f t="shared" si="28"/>
        <v>0.15015000000000001</v>
      </c>
      <c r="W42" s="2">
        <f t="shared" si="29"/>
        <v>0</v>
      </c>
      <c r="X42" s="2">
        <f t="shared" si="30"/>
        <v>58.36</v>
      </c>
      <c r="Y42" s="2">
        <f t="shared" si="31"/>
        <v>29.73</v>
      </c>
      <c r="Z42" s="2"/>
      <c r="AA42" s="2">
        <v>16671550</v>
      </c>
      <c r="AB42" s="2">
        <f t="shared" si="32"/>
        <v>16299.839</v>
      </c>
      <c r="AC42" s="2">
        <f t="shared" ref="AC42:AC73" si="60">ROUND((ES42),6)</f>
        <v>13917.6</v>
      </c>
      <c r="AD42" s="2">
        <f>ROUND(((((ET42*1.25))-((EU42*1.25)))+AE42),6)</f>
        <v>334.25</v>
      </c>
      <c r="AE42" s="2">
        <f>ROUND(((EU42*1.25)),6)</f>
        <v>69.487499999999997</v>
      </c>
      <c r="AF42" s="2">
        <f>ROUND(((EV42*1.15)),6)</f>
        <v>2047.989</v>
      </c>
      <c r="AG42" s="2">
        <f t="shared" si="34"/>
        <v>0</v>
      </c>
      <c r="AH42" s="2">
        <f>((EW42*1.15))</f>
        <v>231.14999999999998</v>
      </c>
      <c r="AI42" s="2">
        <f>((EX42*1.25))</f>
        <v>5.7750000000000004</v>
      </c>
      <c r="AJ42" s="2">
        <f t="shared" si="36"/>
        <v>0</v>
      </c>
      <c r="AK42" s="2">
        <v>15965.86</v>
      </c>
      <c r="AL42" s="2">
        <v>13917.6</v>
      </c>
      <c r="AM42" s="2">
        <v>267.39999999999998</v>
      </c>
      <c r="AN42" s="2">
        <v>55.59</v>
      </c>
      <c r="AO42" s="2">
        <v>1780.86</v>
      </c>
      <c r="AP42" s="2">
        <v>0</v>
      </c>
      <c r="AQ42" s="2">
        <v>201</v>
      </c>
      <c r="AR42" s="2">
        <v>4.62</v>
      </c>
      <c r="AS42" s="2">
        <v>0</v>
      </c>
      <c r="AT42" s="2">
        <v>106</v>
      </c>
      <c r="AU42" s="2">
        <v>54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69</v>
      </c>
      <c r="BK42" s="2"/>
      <c r="BL42" s="2"/>
      <c r="BM42" s="2">
        <v>10001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118</v>
      </c>
      <c r="CA42" s="2">
        <v>63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659</v>
      </c>
      <c r="CO42" s="2">
        <v>0</v>
      </c>
      <c r="CP42" s="2">
        <f t="shared" si="37"/>
        <v>423.8</v>
      </c>
      <c r="CQ42" s="2">
        <f t="shared" si="38"/>
        <v>13917.6</v>
      </c>
      <c r="CR42" s="2">
        <f t="shared" si="39"/>
        <v>334.25</v>
      </c>
      <c r="CS42" s="2">
        <f t="shared" si="40"/>
        <v>69.487499999999997</v>
      </c>
      <c r="CT42" s="2">
        <f t="shared" si="41"/>
        <v>2047.989</v>
      </c>
      <c r="CU42" s="2">
        <f t="shared" si="42"/>
        <v>0</v>
      </c>
      <c r="CV42" s="2">
        <f t="shared" si="43"/>
        <v>231.14999999999998</v>
      </c>
      <c r="CW42" s="2">
        <f t="shared" si="44"/>
        <v>5.7750000000000004</v>
      </c>
      <c r="CX42" s="2">
        <f t="shared" si="45"/>
        <v>0</v>
      </c>
      <c r="CY42" s="2">
        <f t="shared" si="46"/>
        <v>58.363600000000005</v>
      </c>
      <c r="CZ42" s="2">
        <f t="shared" si="47"/>
        <v>29.732400000000002</v>
      </c>
      <c r="DA42" s="2"/>
      <c r="DB42" s="2"/>
      <c r="DC42" s="2" t="s">
        <v>6</v>
      </c>
      <c r="DD42" s="2" t="s">
        <v>6</v>
      </c>
      <c r="DE42" s="2" t="s">
        <v>70</v>
      </c>
      <c r="DF42" s="2" t="s">
        <v>70</v>
      </c>
      <c r="DG42" s="2" t="s">
        <v>71</v>
      </c>
      <c r="DH42" s="2" t="s">
        <v>6</v>
      </c>
      <c r="DI42" s="2" t="s">
        <v>71</v>
      </c>
      <c r="DJ42" s="2" t="s">
        <v>70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18</v>
      </c>
      <c r="DW42" s="2" t="s">
        <v>18</v>
      </c>
      <c r="DX42" s="2">
        <v>100</v>
      </c>
      <c r="DY42" s="2"/>
      <c r="DZ42" s="2"/>
      <c r="EA42" s="2"/>
      <c r="EB42" s="2"/>
      <c r="EC42" s="2"/>
      <c r="ED42" s="2"/>
      <c r="EE42" s="2">
        <v>16510487</v>
      </c>
      <c r="EF42" s="2">
        <v>2</v>
      </c>
      <c r="EG42" s="2" t="s">
        <v>20</v>
      </c>
      <c r="EH42" s="2">
        <v>0</v>
      </c>
      <c r="EI42" s="2" t="s">
        <v>6</v>
      </c>
      <c r="EJ42" s="2">
        <v>1</v>
      </c>
      <c r="EK42" s="2">
        <v>10001</v>
      </c>
      <c r="EL42" s="2" t="s">
        <v>72</v>
      </c>
      <c r="EM42" s="2" t="s">
        <v>73</v>
      </c>
      <c r="EN42" s="2"/>
      <c r="EO42" s="2" t="s">
        <v>74</v>
      </c>
      <c r="EP42" s="2"/>
      <c r="EQ42" s="2">
        <v>0</v>
      </c>
      <c r="ER42" s="2">
        <v>15965.86</v>
      </c>
      <c r="ES42" s="2">
        <v>13917.6</v>
      </c>
      <c r="ET42" s="2">
        <v>267.39999999999998</v>
      </c>
      <c r="EU42" s="2">
        <v>55.59</v>
      </c>
      <c r="EV42" s="2">
        <v>1780.86</v>
      </c>
      <c r="EW42" s="2">
        <v>201</v>
      </c>
      <c r="EX42" s="2">
        <v>4.62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8"/>
        <v>0</v>
      </c>
      <c r="FS42" s="2">
        <v>0</v>
      </c>
      <c r="FT42" s="2" t="s">
        <v>23</v>
      </c>
      <c r="FU42" s="2" t="s">
        <v>24</v>
      </c>
      <c r="FV42" s="2"/>
      <c r="FW42" s="2"/>
      <c r="FX42" s="2">
        <v>106.2</v>
      </c>
      <c r="FY42" s="2">
        <v>53.55</v>
      </c>
      <c r="FZ42" s="2"/>
      <c r="GA42" s="2" t="s">
        <v>6</v>
      </c>
      <c r="GB42" s="2"/>
      <c r="GC42" s="2"/>
      <c r="GD42" s="2">
        <v>0</v>
      </c>
      <c r="GE42" s="2"/>
      <c r="GF42" s="2">
        <v>-1780211588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9"/>
        <v>0</v>
      </c>
      <c r="GM42" s="2">
        <f t="shared" si="50"/>
        <v>511.89</v>
      </c>
      <c r="GN42" s="2">
        <f t="shared" si="51"/>
        <v>511.89</v>
      </c>
      <c r="GO42" s="2">
        <f t="shared" si="52"/>
        <v>0</v>
      </c>
      <c r="GP42" s="2">
        <f t="shared" si="53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4"/>
        <v>0</v>
      </c>
      <c r="GW42" s="2">
        <v>1</v>
      </c>
      <c r="GX42" s="2">
        <f t="shared" si="55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5">
      <c r="A43">
        <v>17</v>
      </c>
      <c r="B43">
        <v>1</v>
      </c>
      <c r="C43">
        <f>ROW(SmtRes!A86)</f>
        <v>86</v>
      </c>
      <c r="D43">
        <f>ROW(EtalonRes!A100)</f>
        <v>100</v>
      </c>
      <c r="E43" t="s">
        <v>66</v>
      </c>
      <c r="F43" t="s">
        <v>67</v>
      </c>
      <c r="G43" t="s">
        <v>68</v>
      </c>
      <c r="H43" t="s">
        <v>18</v>
      </c>
      <c r="I43">
        <f>ROUND(2.6/100,9)</f>
        <v>2.5999999999999999E-2</v>
      </c>
      <c r="J43">
        <v>0</v>
      </c>
      <c r="O43">
        <f t="shared" si="21"/>
        <v>2538.54</v>
      </c>
      <c r="P43">
        <f t="shared" si="22"/>
        <v>2167.5300000000002</v>
      </c>
      <c r="Q43">
        <f t="shared" si="23"/>
        <v>52.06</v>
      </c>
      <c r="R43">
        <f t="shared" si="24"/>
        <v>10.82</v>
      </c>
      <c r="S43">
        <f t="shared" si="25"/>
        <v>318.95</v>
      </c>
      <c r="T43">
        <f t="shared" si="26"/>
        <v>0</v>
      </c>
      <c r="U43">
        <f t="shared" si="27"/>
        <v>6.0098999999999991</v>
      </c>
      <c r="V43">
        <f t="shared" si="28"/>
        <v>0.15015000000000001</v>
      </c>
      <c r="W43">
        <f t="shared" si="29"/>
        <v>0</v>
      </c>
      <c r="X43">
        <f t="shared" si="30"/>
        <v>349.56</v>
      </c>
      <c r="Y43">
        <f t="shared" si="31"/>
        <v>178.08</v>
      </c>
      <c r="AA43">
        <v>16671551</v>
      </c>
      <c r="AB43">
        <f t="shared" si="32"/>
        <v>16299.839</v>
      </c>
      <c r="AC43">
        <f t="shared" si="60"/>
        <v>13917.6</v>
      </c>
      <c r="AD43">
        <f>ROUND(((((ET43*1.25))-((EU43*1.25)))+AE43),6)</f>
        <v>334.25</v>
      </c>
      <c r="AE43">
        <f>ROUND(((EU43*1.25)),6)</f>
        <v>69.487499999999997</v>
      </c>
      <c r="AF43">
        <f>ROUND(((EV43*1.15)),6)</f>
        <v>2047.989</v>
      </c>
      <c r="AG43">
        <f t="shared" si="34"/>
        <v>0</v>
      </c>
      <c r="AH43">
        <f>((EW43*1.15))</f>
        <v>231.14999999999998</v>
      </c>
      <c r="AI43">
        <f>((EX43*1.25))</f>
        <v>5.7750000000000004</v>
      </c>
      <c r="AJ43">
        <f t="shared" si="36"/>
        <v>0</v>
      </c>
      <c r="AK43">
        <v>15965.86</v>
      </c>
      <c r="AL43">
        <v>13917.6</v>
      </c>
      <c r="AM43">
        <v>267.39999999999998</v>
      </c>
      <c r="AN43">
        <v>55.59</v>
      </c>
      <c r="AO43">
        <v>1780.86</v>
      </c>
      <c r="AP43">
        <v>0</v>
      </c>
      <c r="AQ43">
        <v>201</v>
      </c>
      <c r="AR43">
        <v>4.62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5.99</v>
      </c>
      <c r="BA43">
        <v>5.99</v>
      </c>
      <c r="BB43">
        <v>5.99</v>
      </c>
      <c r="BC43">
        <v>5.99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69</v>
      </c>
      <c r="BM43">
        <v>10001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5.99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659</v>
      </c>
      <c r="CO43">
        <v>0</v>
      </c>
      <c r="CP43">
        <f t="shared" si="37"/>
        <v>2538.54</v>
      </c>
      <c r="CQ43">
        <f t="shared" si="38"/>
        <v>83366.423999999999</v>
      </c>
      <c r="CR43">
        <f t="shared" si="39"/>
        <v>2002.1575</v>
      </c>
      <c r="CS43">
        <f t="shared" si="40"/>
        <v>416.23012499999999</v>
      </c>
      <c r="CT43">
        <f t="shared" si="41"/>
        <v>12267.454110000001</v>
      </c>
      <c r="CU43">
        <f t="shared" si="42"/>
        <v>0</v>
      </c>
      <c r="CV43">
        <f t="shared" si="43"/>
        <v>231.14999999999998</v>
      </c>
      <c r="CW43">
        <f t="shared" si="44"/>
        <v>5.7750000000000004</v>
      </c>
      <c r="CX43">
        <f t="shared" si="45"/>
        <v>0</v>
      </c>
      <c r="CY43">
        <f t="shared" si="46"/>
        <v>349.55619999999993</v>
      </c>
      <c r="CZ43">
        <f t="shared" si="47"/>
        <v>178.07579999999999</v>
      </c>
      <c r="DC43" t="s">
        <v>6</v>
      </c>
      <c r="DD43" t="s">
        <v>6</v>
      </c>
      <c r="DE43" t="s">
        <v>70</v>
      </c>
      <c r="DF43" t="s">
        <v>70</v>
      </c>
      <c r="DG43" t="s">
        <v>71</v>
      </c>
      <c r="DH43" t="s">
        <v>6</v>
      </c>
      <c r="DI43" t="s">
        <v>71</v>
      </c>
      <c r="DJ43" t="s">
        <v>70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18</v>
      </c>
      <c r="DW43" t="s">
        <v>18</v>
      </c>
      <c r="DX43">
        <v>100</v>
      </c>
      <c r="EE43">
        <v>16510487</v>
      </c>
      <c r="EF43">
        <v>2</v>
      </c>
      <c r="EG43" t="s">
        <v>20</v>
      </c>
      <c r="EH43">
        <v>0</v>
      </c>
      <c r="EI43" t="s">
        <v>6</v>
      </c>
      <c r="EJ43">
        <v>1</v>
      </c>
      <c r="EK43">
        <v>10001</v>
      </c>
      <c r="EL43" t="s">
        <v>72</v>
      </c>
      <c r="EM43" t="s">
        <v>73</v>
      </c>
      <c r="EO43" t="s">
        <v>74</v>
      </c>
      <c r="EQ43">
        <v>0</v>
      </c>
      <c r="ER43">
        <v>15965.86</v>
      </c>
      <c r="ES43">
        <v>13917.6</v>
      </c>
      <c r="ET43">
        <v>267.39999999999998</v>
      </c>
      <c r="EU43">
        <v>55.59</v>
      </c>
      <c r="EV43">
        <v>1780.86</v>
      </c>
      <c r="EW43">
        <v>201</v>
      </c>
      <c r="EX43">
        <v>4.62</v>
      </c>
      <c r="EY43">
        <v>0</v>
      </c>
      <c r="FQ43">
        <v>0</v>
      </c>
      <c r="FR43">
        <f t="shared" si="48"/>
        <v>0</v>
      </c>
      <c r="FS43">
        <v>0</v>
      </c>
      <c r="FT43" t="s">
        <v>23</v>
      </c>
      <c r="FU43" t="s">
        <v>24</v>
      </c>
      <c r="FX43">
        <v>106.2</v>
      </c>
      <c r="FY43">
        <v>53.55</v>
      </c>
      <c r="GA43" t="s">
        <v>6</v>
      </c>
      <c r="GD43">
        <v>0</v>
      </c>
      <c r="GF43">
        <v>-1780211588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9"/>
        <v>0</v>
      </c>
      <c r="GM43">
        <f t="shared" si="50"/>
        <v>3066.18</v>
      </c>
      <c r="GN43">
        <f t="shared" si="51"/>
        <v>3066.18</v>
      </c>
      <c r="GO43">
        <f t="shared" si="52"/>
        <v>0</v>
      </c>
      <c r="GP43">
        <f t="shared" si="53"/>
        <v>0</v>
      </c>
      <c r="GR43">
        <v>0</v>
      </c>
      <c r="GS43">
        <v>3</v>
      </c>
      <c r="GT43">
        <v>0</v>
      </c>
      <c r="GU43" t="s">
        <v>6</v>
      </c>
      <c r="GV43">
        <f t="shared" si="54"/>
        <v>0</v>
      </c>
      <c r="GW43">
        <v>1</v>
      </c>
      <c r="GX43">
        <f t="shared" si="55"/>
        <v>0</v>
      </c>
      <c r="HA43">
        <v>0</v>
      </c>
      <c r="HB43">
        <v>0</v>
      </c>
      <c r="IK43">
        <v>0</v>
      </c>
    </row>
    <row r="44" spans="1:255" x14ac:dyDescent="0.25">
      <c r="A44" s="2">
        <v>18</v>
      </c>
      <c r="B44" s="2">
        <v>1</v>
      </c>
      <c r="C44" s="2">
        <v>73</v>
      </c>
      <c r="D44" s="2"/>
      <c r="E44" s="2" t="s">
        <v>75</v>
      </c>
      <c r="F44" s="2" t="s">
        <v>76</v>
      </c>
      <c r="G44" s="2" t="s">
        <v>77</v>
      </c>
      <c r="H44" s="2" t="s">
        <v>78</v>
      </c>
      <c r="I44" s="2">
        <f>I42*J44</f>
        <v>2.6</v>
      </c>
      <c r="J44" s="2">
        <v>100.00000000000001</v>
      </c>
      <c r="K44" s="2"/>
      <c r="L44" s="2"/>
      <c r="M44" s="2"/>
      <c r="N44" s="2"/>
      <c r="O44" s="2">
        <f t="shared" si="21"/>
        <v>3863.68</v>
      </c>
      <c r="P44" s="2">
        <f t="shared" si="22"/>
        <v>3863.68</v>
      </c>
      <c r="Q44" s="2">
        <f t="shared" si="23"/>
        <v>0</v>
      </c>
      <c r="R44" s="2">
        <f t="shared" si="24"/>
        <v>0</v>
      </c>
      <c r="S44" s="2">
        <f t="shared" si="25"/>
        <v>0</v>
      </c>
      <c r="T44" s="2">
        <f t="shared" si="26"/>
        <v>0</v>
      </c>
      <c r="U44" s="2">
        <f t="shared" si="27"/>
        <v>0</v>
      </c>
      <c r="V44" s="2">
        <f t="shared" si="28"/>
        <v>0</v>
      </c>
      <c r="W44" s="2">
        <f t="shared" si="29"/>
        <v>0</v>
      </c>
      <c r="X44" s="2">
        <f t="shared" si="30"/>
        <v>0</v>
      </c>
      <c r="Y44" s="2">
        <f t="shared" si="31"/>
        <v>0</v>
      </c>
      <c r="Z44" s="2"/>
      <c r="AA44" s="2">
        <v>16671550</v>
      </c>
      <c r="AB44" s="2">
        <f t="shared" si="32"/>
        <v>1486.03</v>
      </c>
      <c r="AC44" s="2">
        <f t="shared" si="60"/>
        <v>1486.03</v>
      </c>
      <c r="AD44" s="2">
        <f>ROUND((((ET44)-(EU44))+AE44),6)</f>
        <v>0</v>
      </c>
      <c r="AE44" s="2">
        <f>ROUND((EU44),6)</f>
        <v>0</v>
      </c>
      <c r="AF44" s="2">
        <f>ROUND((EV44),6)</f>
        <v>0</v>
      </c>
      <c r="AG44" s="2">
        <f t="shared" si="34"/>
        <v>0</v>
      </c>
      <c r="AH44" s="2">
        <f>(EW44)</f>
        <v>0</v>
      </c>
      <c r="AI44" s="2">
        <f>(EX44)</f>
        <v>0</v>
      </c>
      <c r="AJ44" s="2">
        <f t="shared" si="36"/>
        <v>0</v>
      </c>
      <c r="AK44" s="2">
        <v>1486.03</v>
      </c>
      <c r="AL44" s="2">
        <v>1486.03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106</v>
      </c>
      <c r="AU44" s="2">
        <v>54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79</v>
      </c>
      <c r="BK44" s="2"/>
      <c r="BL44" s="2"/>
      <c r="BM44" s="2">
        <v>10001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118</v>
      </c>
      <c r="CA44" s="2">
        <v>63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7"/>
        <v>3863.68</v>
      </c>
      <c r="CQ44" s="2">
        <f t="shared" si="38"/>
        <v>1486.03</v>
      </c>
      <c r="CR44" s="2">
        <f t="shared" si="39"/>
        <v>0</v>
      </c>
      <c r="CS44" s="2">
        <f t="shared" si="40"/>
        <v>0</v>
      </c>
      <c r="CT44" s="2">
        <f t="shared" si="41"/>
        <v>0</v>
      </c>
      <c r="CU44" s="2">
        <f t="shared" si="42"/>
        <v>0</v>
      </c>
      <c r="CV44" s="2">
        <f t="shared" si="43"/>
        <v>0</v>
      </c>
      <c r="CW44" s="2">
        <f t="shared" si="44"/>
        <v>0</v>
      </c>
      <c r="CX44" s="2">
        <f t="shared" si="45"/>
        <v>0</v>
      </c>
      <c r="CY44" s="2">
        <f t="shared" si="46"/>
        <v>0</v>
      </c>
      <c r="CZ44" s="2">
        <f t="shared" si="47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78</v>
      </c>
      <c r="DW44" s="2" t="s">
        <v>78</v>
      </c>
      <c r="DX44" s="2">
        <v>1</v>
      </c>
      <c r="DY44" s="2"/>
      <c r="DZ44" s="2"/>
      <c r="EA44" s="2"/>
      <c r="EB44" s="2"/>
      <c r="EC44" s="2"/>
      <c r="ED44" s="2"/>
      <c r="EE44" s="2">
        <v>16510487</v>
      </c>
      <c r="EF44" s="2">
        <v>2</v>
      </c>
      <c r="EG44" s="2" t="s">
        <v>20</v>
      </c>
      <c r="EH44" s="2">
        <v>0</v>
      </c>
      <c r="EI44" s="2" t="s">
        <v>6</v>
      </c>
      <c r="EJ44" s="2">
        <v>1</v>
      </c>
      <c r="EK44" s="2">
        <v>10001</v>
      </c>
      <c r="EL44" s="2" t="s">
        <v>72</v>
      </c>
      <c r="EM44" s="2" t="s">
        <v>73</v>
      </c>
      <c r="EN44" s="2"/>
      <c r="EO44" s="2" t="s">
        <v>6</v>
      </c>
      <c r="EP44" s="2"/>
      <c r="EQ44" s="2">
        <v>0</v>
      </c>
      <c r="ER44" s="2">
        <v>1486.03</v>
      </c>
      <c r="ES44" s="2">
        <v>1486.03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8"/>
        <v>0</v>
      </c>
      <c r="FS44" s="2">
        <v>0</v>
      </c>
      <c r="FT44" s="2" t="s">
        <v>23</v>
      </c>
      <c r="FU44" s="2" t="s">
        <v>24</v>
      </c>
      <c r="FV44" s="2"/>
      <c r="FW44" s="2"/>
      <c r="FX44" s="2">
        <v>106.2</v>
      </c>
      <c r="FY44" s="2">
        <v>53.55</v>
      </c>
      <c r="FZ44" s="2"/>
      <c r="GA44" s="2" t="s">
        <v>6</v>
      </c>
      <c r="GB44" s="2"/>
      <c r="GC44" s="2"/>
      <c r="GD44" s="2">
        <v>0</v>
      </c>
      <c r="GE44" s="2"/>
      <c r="GF44" s="2">
        <v>391432960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9"/>
        <v>0</v>
      </c>
      <c r="GM44" s="2">
        <f t="shared" si="50"/>
        <v>3863.68</v>
      </c>
      <c r="GN44" s="2">
        <f t="shared" si="51"/>
        <v>3863.68</v>
      </c>
      <c r="GO44" s="2">
        <f t="shared" si="52"/>
        <v>0</v>
      </c>
      <c r="GP44" s="2">
        <f t="shared" si="53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4"/>
        <v>0</v>
      </c>
      <c r="GW44" s="2">
        <v>1</v>
      </c>
      <c r="GX44" s="2">
        <f t="shared" si="55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5">
      <c r="A45">
        <v>18</v>
      </c>
      <c r="B45">
        <v>1</v>
      </c>
      <c r="C45">
        <v>84</v>
      </c>
      <c r="E45" t="s">
        <v>75</v>
      </c>
      <c r="F45" t="s">
        <v>76</v>
      </c>
      <c r="G45" t="s">
        <v>77</v>
      </c>
      <c r="H45" t="s">
        <v>78</v>
      </c>
      <c r="I45">
        <f>I43*J45</f>
        <v>2.6</v>
      </c>
      <c r="J45">
        <v>100.00000000000001</v>
      </c>
      <c r="O45">
        <f t="shared" si="21"/>
        <v>23143.43</v>
      </c>
      <c r="P45">
        <f t="shared" si="22"/>
        <v>23143.43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16671551</v>
      </c>
      <c r="AB45">
        <f t="shared" si="32"/>
        <v>1486.03</v>
      </c>
      <c r="AC45">
        <f t="shared" si="60"/>
        <v>1486.03</v>
      </c>
      <c r="AD45">
        <f>ROUND((((ET45)-(EU45))+AE45),6)</f>
        <v>0</v>
      </c>
      <c r="AE45">
        <f>ROUND((EU45),6)</f>
        <v>0</v>
      </c>
      <c r="AF45">
        <f>ROUND((EV45),6)</f>
        <v>0</v>
      </c>
      <c r="AG45">
        <f t="shared" si="34"/>
        <v>0</v>
      </c>
      <c r="AH45">
        <f>(EW45)</f>
        <v>0</v>
      </c>
      <c r="AI45">
        <f>(EX45)</f>
        <v>0</v>
      </c>
      <c r="AJ45">
        <f t="shared" si="36"/>
        <v>0</v>
      </c>
      <c r="AK45">
        <v>1486.03</v>
      </c>
      <c r="AL45">
        <v>1486.03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5.99</v>
      </c>
      <c r="BA45">
        <v>1</v>
      </c>
      <c r="BB45">
        <v>1</v>
      </c>
      <c r="BC45">
        <v>5.99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79</v>
      </c>
      <c r="BM45">
        <v>10001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118</v>
      </c>
      <c r="CA45">
        <v>63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7"/>
        <v>23143.43</v>
      </c>
      <c r="CQ45">
        <f t="shared" si="38"/>
        <v>8901.3197</v>
      </c>
      <c r="CR45">
        <f t="shared" si="39"/>
        <v>0</v>
      </c>
      <c r="CS45">
        <f t="shared" si="40"/>
        <v>0</v>
      </c>
      <c r="CT45">
        <f t="shared" si="41"/>
        <v>0</v>
      </c>
      <c r="CU45">
        <f t="shared" si="42"/>
        <v>0</v>
      </c>
      <c r="CV45">
        <f t="shared" si="43"/>
        <v>0</v>
      </c>
      <c r="CW45">
        <f t="shared" si="44"/>
        <v>0</v>
      </c>
      <c r="CX45">
        <f t="shared" si="45"/>
        <v>0</v>
      </c>
      <c r="CY45">
        <f t="shared" si="46"/>
        <v>0</v>
      </c>
      <c r="CZ45">
        <f t="shared" si="47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78</v>
      </c>
      <c r="DW45" t="s">
        <v>78</v>
      </c>
      <c r="DX45">
        <v>1</v>
      </c>
      <c r="EE45">
        <v>16510487</v>
      </c>
      <c r="EF45">
        <v>2</v>
      </c>
      <c r="EG45" t="s">
        <v>20</v>
      </c>
      <c r="EH45">
        <v>0</v>
      </c>
      <c r="EI45" t="s">
        <v>6</v>
      </c>
      <c r="EJ45">
        <v>1</v>
      </c>
      <c r="EK45">
        <v>10001</v>
      </c>
      <c r="EL45" t="s">
        <v>72</v>
      </c>
      <c r="EM45" t="s">
        <v>73</v>
      </c>
      <c r="EO45" t="s">
        <v>6</v>
      </c>
      <c r="EQ45">
        <v>0</v>
      </c>
      <c r="ER45">
        <v>1486.03</v>
      </c>
      <c r="ES45">
        <v>1486.03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8"/>
        <v>0</v>
      </c>
      <c r="FS45">
        <v>0</v>
      </c>
      <c r="FT45" t="s">
        <v>23</v>
      </c>
      <c r="FU45" t="s">
        <v>24</v>
      </c>
      <c r="FX45">
        <v>106.2</v>
      </c>
      <c r="FY45">
        <v>53.55</v>
      </c>
      <c r="GA45" t="s">
        <v>6</v>
      </c>
      <c r="GD45">
        <v>0</v>
      </c>
      <c r="GF45">
        <v>391432960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9"/>
        <v>0</v>
      </c>
      <c r="GM45">
        <f t="shared" si="50"/>
        <v>23143.43</v>
      </c>
      <c r="GN45">
        <f t="shared" si="51"/>
        <v>23143.43</v>
      </c>
      <c r="GO45">
        <f t="shared" si="52"/>
        <v>0</v>
      </c>
      <c r="GP45">
        <f t="shared" si="53"/>
        <v>0</v>
      </c>
      <c r="GR45">
        <v>0</v>
      </c>
      <c r="GS45">
        <v>3</v>
      </c>
      <c r="GT45">
        <v>0</v>
      </c>
      <c r="GU45" t="s">
        <v>6</v>
      </c>
      <c r="GV45">
        <f t="shared" si="54"/>
        <v>0</v>
      </c>
      <c r="GW45">
        <v>1</v>
      </c>
      <c r="GX45">
        <f t="shared" si="55"/>
        <v>0</v>
      </c>
      <c r="HA45">
        <v>0</v>
      </c>
      <c r="HB45">
        <v>0</v>
      </c>
      <c r="IK45">
        <v>0</v>
      </c>
    </row>
    <row r="46" spans="1:255" x14ac:dyDescent="0.25">
      <c r="A46" s="2">
        <v>17</v>
      </c>
      <c r="B46" s="2">
        <v>1</v>
      </c>
      <c r="C46" s="2">
        <f>ROW(SmtRes!A97)</f>
        <v>97</v>
      </c>
      <c r="D46" s="2">
        <f>ROW(EtalonRes!A111)</f>
        <v>111</v>
      </c>
      <c r="E46" s="2" t="s">
        <v>80</v>
      </c>
      <c r="F46" s="2" t="s">
        <v>81</v>
      </c>
      <c r="G46" s="2" t="s">
        <v>82</v>
      </c>
      <c r="H46" s="2" t="s">
        <v>18</v>
      </c>
      <c r="I46" s="2">
        <f>ROUND(7.22/100,9)</f>
        <v>7.22E-2</v>
      </c>
      <c r="J46" s="2">
        <v>0</v>
      </c>
      <c r="K46" s="2"/>
      <c r="L46" s="2"/>
      <c r="M46" s="2"/>
      <c r="N46" s="2"/>
      <c r="O46" s="2">
        <f t="shared" si="21"/>
        <v>278.62</v>
      </c>
      <c r="P46" s="2">
        <f t="shared" si="22"/>
        <v>123.02</v>
      </c>
      <c r="Q46" s="2">
        <f t="shared" si="23"/>
        <v>87.36</v>
      </c>
      <c r="R46" s="2">
        <f t="shared" si="24"/>
        <v>13.89</v>
      </c>
      <c r="S46" s="2">
        <f t="shared" si="25"/>
        <v>68.239999999999995</v>
      </c>
      <c r="T46" s="2">
        <f t="shared" si="26"/>
        <v>0</v>
      </c>
      <c r="U46" s="2">
        <f t="shared" si="27"/>
        <v>7.433675899999999</v>
      </c>
      <c r="V46" s="2">
        <f t="shared" si="28"/>
        <v>1.0541199999999999</v>
      </c>
      <c r="W46" s="2">
        <f t="shared" si="29"/>
        <v>0</v>
      </c>
      <c r="X46" s="2">
        <f t="shared" si="30"/>
        <v>87.06</v>
      </c>
      <c r="Y46" s="2">
        <f t="shared" si="31"/>
        <v>44.35</v>
      </c>
      <c r="Z46" s="2"/>
      <c r="AA46" s="2">
        <v>16671550</v>
      </c>
      <c r="AB46" s="2">
        <f t="shared" si="32"/>
        <v>3858.9684999999999</v>
      </c>
      <c r="AC46" s="2">
        <f t="shared" si="60"/>
        <v>1703.82</v>
      </c>
      <c r="AD46" s="2">
        <f>ROUND(((((ET46*1.25))-((EU46*1.25)))+AE46),6)</f>
        <v>1209.9749999999999</v>
      </c>
      <c r="AE46" s="2">
        <f>ROUND(((EU46*1.25)),6)</f>
        <v>192.375</v>
      </c>
      <c r="AF46" s="2">
        <f>ROUND(((EV46*1.15)),6)</f>
        <v>945.17349999999999</v>
      </c>
      <c r="AG46" s="2">
        <f t="shared" si="34"/>
        <v>0</v>
      </c>
      <c r="AH46" s="2">
        <f>((EW46*1.15))</f>
        <v>102.95949999999999</v>
      </c>
      <c r="AI46" s="2">
        <f>((EX46*1.25))</f>
        <v>14.6</v>
      </c>
      <c r="AJ46" s="2">
        <f t="shared" si="36"/>
        <v>0</v>
      </c>
      <c r="AK46" s="2">
        <v>3493.69</v>
      </c>
      <c r="AL46" s="2">
        <v>1703.82</v>
      </c>
      <c r="AM46" s="2">
        <v>967.98</v>
      </c>
      <c r="AN46" s="2">
        <v>153.9</v>
      </c>
      <c r="AO46" s="2">
        <v>821.89</v>
      </c>
      <c r="AP46" s="2">
        <v>0</v>
      </c>
      <c r="AQ46" s="2">
        <v>89.53</v>
      </c>
      <c r="AR46" s="2">
        <v>11.68</v>
      </c>
      <c r="AS46" s="2">
        <v>0</v>
      </c>
      <c r="AT46" s="2">
        <v>106</v>
      </c>
      <c r="AU46" s="2">
        <v>54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83</v>
      </c>
      <c r="BK46" s="2"/>
      <c r="BL46" s="2"/>
      <c r="BM46" s="2">
        <v>10001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118</v>
      </c>
      <c r="CA46" s="2">
        <v>63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659</v>
      </c>
      <c r="CO46" s="2">
        <v>0</v>
      </c>
      <c r="CP46" s="2">
        <f t="shared" si="37"/>
        <v>278.62</v>
      </c>
      <c r="CQ46" s="2">
        <f t="shared" si="38"/>
        <v>1703.82</v>
      </c>
      <c r="CR46" s="2">
        <f t="shared" si="39"/>
        <v>1209.9749999999999</v>
      </c>
      <c r="CS46" s="2">
        <f t="shared" si="40"/>
        <v>192.375</v>
      </c>
      <c r="CT46" s="2">
        <f t="shared" si="41"/>
        <v>945.17349999999999</v>
      </c>
      <c r="CU46" s="2">
        <f t="shared" si="42"/>
        <v>0</v>
      </c>
      <c r="CV46" s="2">
        <f t="shared" si="43"/>
        <v>102.95949999999999</v>
      </c>
      <c r="CW46" s="2">
        <f t="shared" si="44"/>
        <v>14.6</v>
      </c>
      <c r="CX46" s="2">
        <f t="shared" si="45"/>
        <v>0</v>
      </c>
      <c r="CY46" s="2">
        <f t="shared" si="46"/>
        <v>87.057799999999986</v>
      </c>
      <c r="CZ46" s="2">
        <f t="shared" si="47"/>
        <v>44.350199999999994</v>
      </c>
      <c r="DA46" s="2"/>
      <c r="DB46" s="2"/>
      <c r="DC46" s="2" t="s">
        <v>6</v>
      </c>
      <c r="DD46" s="2" t="s">
        <v>6</v>
      </c>
      <c r="DE46" s="2" t="s">
        <v>70</v>
      </c>
      <c r="DF46" s="2" t="s">
        <v>70</v>
      </c>
      <c r="DG46" s="2" t="s">
        <v>71</v>
      </c>
      <c r="DH46" s="2" t="s">
        <v>6</v>
      </c>
      <c r="DI46" s="2" t="s">
        <v>71</v>
      </c>
      <c r="DJ46" s="2" t="s">
        <v>70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18</v>
      </c>
      <c r="DW46" s="2" t="s">
        <v>18</v>
      </c>
      <c r="DX46" s="2">
        <v>100</v>
      </c>
      <c r="DY46" s="2"/>
      <c r="DZ46" s="2"/>
      <c r="EA46" s="2"/>
      <c r="EB46" s="2"/>
      <c r="EC46" s="2"/>
      <c r="ED46" s="2"/>
      <c r="EE46" s="2">
        <v>16510487</v>
      </c>
      <c r="EF46" s="2">
        <v>2</v>
      </c>
      <c r="EG46" s="2" t="s">
        <v>20</v>
      </c>
      <c r="EH46" s="2">
        <v>0</v>
      </c>
      <c r="EI46" s="2" t="s">
        <v>6</v>
      </c>
      <c r="EJ46" s="2">
        <v>1</v>
      </c>
      <c r="EK46" s="2">
        <v>10001</v>
      </c>
      <c r="EL46" s="2" t="s">
        <v>72</v>
      </c>
      <c r="EM46" s="2" t="s">
        <v>73</v>
      </c>
      <c r="EN46" s="2"/>
      <c r="EO46" s="2" t="s">
        <v>74</v>
      </c>
      <c r="EP46" s="2"/>
      <c r="EQ46" s="2">
        <v>0</v>
      </c>
      <c r="ER46" s="2">
        <v>3493.69</v>
      </c>
      <c r="ES46" s="2">
        <v>1703.82</v>
      </c>
      <c r="ET46" s="2">
        <v>967.98</v>
      </c>
      <c r="EU46" s="2">
        <v>153.9</v>
      </c>
      <c r="EV46" s="2">
        <v>821.89</v>
      </c>
      <c r="EW46" s="2">
        <v>89.53</v>
      </c>
      <c r="EX46" s="2">
        <v>11.68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8"/>
        <v>0</v>
      </c>
      <c r="FS46" s="2">
        <v>0</v>
      </c>
      <c r="FT46" s="2" t="s">
        <v>23</v>
      </c>
      <c r="FU46" s="2" t="s">
        <v>24</v>
      </c>
      <c r="FV46" s="2"/>
      <c r="FW46" s="2"/>
      <c r="FX46" s="2">
        <v>106.2</v>
      </c>
      <c r="FY46" s="2">
        <v>53.55</v>
      </c>
      <c r="FZ46" s="2"/>
      <c r="GA46" s="2" t="s">
        <v>6</v>
      </c>
      <c r="GB46" s="2"/>
      <c r="GC46" s="2"/>
      <c r="GD46" s="2">
        <v>0</v>
      </c>
      <c r="GE46" s="2"/>
      <c r="GF46" s="2">
        <v>-2063365966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9"/>
        <v>0</v>
      </c>
      <c r="GM46" s="2">
        <f t="shared" si="50"/>
        <v>410.03</v>
      </c>
      <c r="GN46" s="2">
        <f t="shared" si="51"/>
        <v>410.03</v>
      </c>
      <c r="GO46" s="2">
        <f t="shared" si="52"/>
        <v>0</v>
      </c>
      <c r="GP46" s="2">
        <f t="shared" si="53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4"/>
        <v>0</v>
      </c>
      <c r="GW46" s="2">
        <v>1</v>
      </c>
      <c r="GX46" s="2">
        <f t="shared" si="55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5">
      <c r="A47">
        <v>17</v>
      </c>
      <c r="B47">
        <v>1</v>
      </c>
      <c r="C47">
        <f>ROW(SmtRes!A108)</f>
        <v>108</v>
      </c>
      <c r="D47">
        <f>ROW(EtalonRes!A122)</f>
        <v>122</v>
      </c>
      <c r="E47" t="s">
        <v>80</v>
      </c>
      <c r="F47" t="s">
        <v>81</v>
      </c>
      <c r="G47" t="s">
        <v>82</v>
      </c>
      <c r="H47" t="s">
        <v>18</v>
      </c>
      <c r="I47">
        <f>ROUND(7.22/100,9)</f>
        <v>7.22E-2</v>
      </c>
      <c r="J47">
        <v>0</v>
      </c>
      <c r="O47">
        <f t="shared" si="21"/>
        <v>1668.92</v>
      </c>
      <c r="P47">
        <f t="shared" si="22"/>
        <v>736.86</v>
      </c>
      <c r="Q47">
        <f t="shared" si="23"/>
        <v>523.29</v>
      </c>
      <c r="R47">
        <f t="shared" si="24"/>
        <v>83.2</v>
      </c>
      <c r="S47">
        <f t="shared" si="25"/>
        <v>408.77</v>
      </c>
      <c r="T47">
        <f t="shared" si="26"/>
        <v>0</v>
      </c>
      <c r="U47">
        <f t="shared" si="27"/>
        <v>7.433675899999999</v>
      </c>
      <c r="V47">
        <f t="shared" si="28"/>
        <v>1.0541199999999999</v>
      </c>
      <c r="W47">
        <f t="shared" si="29"/>
        <v>0</v>
      </c>
      <c r="X47">
        <f t="shared" si="30"/>
        <v>521.49</v>
      </c>
      <c r="Y47">
        <f t="shared" si="31"/>
        <v>265.66000000000003</v>
      </c>
      <c r="AA47">
        <v>16671551</v>
      </c>
      <c r="AB47">
        <f t="shared" si="32"/>
        <v>3858.9684999999999</v>
      </c>
      <c r="AC47">
        <f t="shared" si="60"/>
        <v>1703.82</v>
      </c>
      <c r="AD47">
        <f>ROUND(((((ET47*1.25))-((EU47*1.25)))+AE47),6)</f>
        <v>1209.9749999999999</v>
      </c>
      <c r="AE47">
        <f>ROUND(((EU47*1.25)),6)</f>
        <v>192.375</v>
      </c>
      <c r="AF47">
        <f>ROUND(((EV47*1.15)),6)</f>
        <v>945.17349999999999</v>
      </c>
      <c r="AG47">
        <f t="shared" si="34"/>
        <v>0</v>
      </c>
      <c r="AH47">
        <f>((EW47*1.15))</f>
        <v>102.95949999999999</v>
      </c>
      <c r="AI47">
        <f>((EX47*1.25))</f>
        <v>14.6</v>
      </c>
      <c r="AJ47">
        <f t="shared" si="36"/>
        <v>0</v>
      </c>
      <c r="AK47">
        <v>3493.69</v>
      </c>
      <c r="AL47">
        <v>1703.82</v>
      </c>
      <c r="AM47">
        <v>967.98</v>
      </c>
      <c r="AN47">
        <v>153.9</v>
      </c>
      <c r="AO47">
        <v>821.89</v>
      </c>
      <c r="AP47">
        <v>0</v>
      </c>
      <c r="AQ47">
        <v>89.53</v>
      </c>
      <c r="AR47">
        <v>11.68</v>
      </c>
      <c r="AS47">
        <v>0</v>
      </c>
      <c r="AT47">
        <v>106</v>
      </c>
      <c r="AU47">
        <v>54</v>
      </c>
      <c r="AV47">
        <v>1</v>
      </c>
      <c r="AW47">
        <v>1</v>
      </c>
      <c r="AZ47">
        <v>5.99</v>
      </c>
      <c r="BA47">
        <v>5.99</v>
      </c>
      <c r="BB47">
        <v>5.99</v>
      </c>
      <c r="BC47">
        <v>5.99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83</v>
      </c>
      <c r="BM47">
        <v>10001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5.99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118</v>
      </c>
      <c r="CA47">
        <v>63</v>
      </c>
      <c r="CF47">
        <v>0</v>
      </c>
      <c r="CG47">
        <v>0</v>
      </c>
      <c r="CM47">
        <v>0</v>
      </c>
      <c r="CN47" t="s">
        <v>659</v>
      </c>
      <c r="CO47">
        <v>0</v>
      </c>
      <c r="CP47">
        <f t="shared" si="37"/>
        <v>1668.92</v>
      </c>
      <c r="CQ47">
        <f t="shared" si="38"/>
        <v>10205.881799999999</v>
      </c>
      <c r="CR47">
        <f t="shared" si="39"/>
        <v>7247.7502500000001</v>
      </c>
      <c r="CS47">
        <f t="shared" si="40"/>
        <v>1152.3262500000001</v>
      </c>
      <c r="CT47">
        <f t="shared" si="41"/>
        <v>5661.5892650000005</v>
      </c>
      <c r="CU47">
        <f t="shared" si="42"/>
        <v>0</v>
      </c>
      <c r="CV47">
        <f t="shared" si="43"/>
        <v>102.95949999999999</v>
      </c>
      <c r="CW47">
        <f t="shared" si="44"/>
        <v>14.6</v>
      </c>
      <c r="CX47">
        <f t="shared" si="45"/>
        <v>0</v>
      </c>
      <c r="CY47">
        <f t="shared" si="46"/>
        <v>521.48820000000001</v>
      </c>
      <c r="CZ47">
        <f t="shared" si="47"/>
        <v>265.66379999999998</v>
      </c>
      <c r="DC47" t="s">
        <v>6</v>
      </c>
      <c r="DD47" t="s">
        <v>6</v>
      </c>
      <c r="DE47" t="s">
        <v>70</v>
      </c>
      <c r="DF47" t="s">
        <v>70</v>
      </c>
      <c r="DG47" t="s">
        <v>71</v>
      </c>
      <c r="DH47" t="s">
        <v>6</v>
      </c>
      <c r="DI47" t="s">
        <v>71</v>
      </c>
      <c r="DJ47" t="s">
        <v>70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18</v>
      </c>
      <c r="DW47" t="s">
        <v>18</v>
      </c>
      <c r="DX47">
        <v>100</v>
      </c>
      <c r="EE47">
        <v>16510487</v>
      </c>
      <c r="EF47">
        <v>2</v>
      </c>
      <c r="EG47" t="s">
        <v>20</v>
      </c>
      <c r="EH47">
        <v>0</v>
      </c>
      <c r="EI47" t="s">
        <v>6</v>
      </c>
      <c r="EJ47">
        <v>1</v>
      </c>
      <c r="EK47">
        <v>10001</v>
      </c>
      <c r="EL47" t="s">
        <v>72</v>
      </c>
      <c r="EM47" t="s">
        <v>73</v>
      </c>
      <c r="EO47" t="s">
        <v>74</v>
      </c>
      <c r="EQ47">
        <v>0</v>
      </c>
      <c r="ER47">
        <v>3493.69</v>
      </c>
      <c r="ES47">
        <v>1703.82</v>
      </c>
      <c r="ET47">
        <v>967.98</v>
      </c>
      <c r="EU47">
        <v>153.9</v>
      </c>
      <c r="EV47">
        <v>821.89</v>
      </c>
      <c r="EW47">
        <v>89.53</v>
      </c>
      <c r="EX47">
        <v>11.68</v>
      </c>
      <c r="EY47">
        <v>0</v>
      </c>
      <c r="FQ47">
        <v>0</v>
      </c>
      <c r="FR47">
        <f t="shared" si="48"/>
        <v>0</v>
      </c>
      <c r="FS47">
        <v>0</v>
      </c>
      <c r="FT47" t="s">
        <v>23</v>
      </c>
      <c r="FU47" t="s">
        <v>24</v>
      </c>
      <c r="FX47">
        <v>106.2</v>
      </c>
      <c r="FY47">
        <v>53.55</v>
      </c>
      <c r="GA47" t="s">
        <v>6</v>
      </c>
      <c r="GD47">
        <v>0</v>
      </c>
      <c r="GF47">
        <v>-2063365966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9"/>
        <v>0</v>
      </c>
      <c r="GM47">
        <f t="shared" si="50"/>
        <v>2456.0700000000002</v>
      </c>
      <c r="GN47">
        <f t="shared" si="51"/>
        <v>2456.0700000000002</v>
      </c>
      <c r="GO47">
        <f t="shared" si="52"/>
        <v>0</v>
      </c>
      <c r="GP47">
        <f t="shared" si="53"/>
        <v>0</v>
      </c>
      <c r="GR47">
        <v>0</v>
      </c>
      <c r="GS47">
        <v>3</v>
      </c>
      <c r="GT47">
        <v>0</v>
      </c>
      <c r="GU47" t="s">
        <v>6</v>
      </c>
      <c r="GV47">
        <f t="shared" si="54"/>
        <v>0</v>
      </c>
      <c r="GW47">
        <v>1</v>
      </c>
      <c r="GX47">
        <f t="shared" si="55"/>
        <v>0</v>
      </c>
      <c r="HA47">
        <v>0</v>
      </c>
      <c r="HB47">
        <v>0</v>
      </c>
      <c r="IK47">
        <v>0</v>
      </c>
    </row>
    <row r="48" spans="1:255" x14ac:dyDescent="0.25">
      <c r="A48" s="2">
        <v>18</v>
      </c>
      <c r="B48" s="2">
        <v>1</v>
      </c>
      <c r="C48" s="2">
        <v>91</v>
      </c>
      <c r="D48" s="2"/>
      <c r="E48" s="2" t="s">
        <v>84</v>
      </c>
      <c r="F48" s="2" t="s">
        <v>85</v>
      </c>
      <c r="G48" s="2" t="s">
        <v>86</v>
      </c>
      <c r="H48" s="2" t="s">
        <v>87</v>
      </c>
      <c r="I48" s="2">
        <f>I46*J48</f>
        <v>4</v>
      </c>
      <c r="J48" s="2">
        <v>55.401662049861493</v>
      </c>
      <c r="K48" s="2"/>
      <c r="L48" s="2"/>
      <c r="M48" s="2"/>
      <c r="N48" s="2"/>
      <c r="O48" s="2">
        <f t="shared" si="21"/>
        <v>378.72</v>
      </c>
      <c r="P48" s="2">
        <f t="shared" si="22"/>
        <v>378.72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16671550</v>
      </c>
      <c r="AB48" s="2">
        <f t="shared" si="32"/>
        <v>94.68</v>
      </c>
      <c r="AC48" s="2">
        <f t="shared" si="60"/>
        <v>94.68</v>
      </c>
      <c r="AD48" s="2">
        <f t="shared" ref="AD48:AD53" si="61">ROUND((((ET48)-(EU48))+AE48),6)</f>
        <v>0</v>
      </c>
      <c r="AE48" s="2">
        <f t="shared" ref="AE48:AF53" si="62">ROUND((EU48),6)</f>
        <v>0</v>
      </c>
      <c r="AF48" s="2">
        <f t="shared" si="62"/>
        <v>0</v>
      </c>
      <c r="AG48" s="2">
        <f t="shared" si="34"/>
        <v>0</v>
      </c>
      <c r="AH48" s="2">
        <f t="shared" ref="AH48:AI53" si="63">(EW48)</f>
        <v>0</v>
      </c>
      <c r="AI48" s="2">
        <f t="shared" si="63"/>
        <v>0</v>
      </c>
      <c r="AJ48" s="2">
        <f t="shared" si="36"/>
        <v>0</v>
      </c>
      <c r="AK48" s="2">
        <v>94.68</v>
      </c>
      <c r="AL48" s="2">
        <v>94.68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106</v>
      </c>
      <c r="AU48" s="2">
        <v>54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88</v>
      </c>
      <c r="BK48" s="2"/>
      <c r="BL48" s="2"/>
      <c r="BM48" s="2">
        <v>10001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118</v>
      </c>
      <c r="CA48" s="2">
        <v>63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7"/>
        <v>378.72</v>
      </c>
      <c r="CQ48" s="2">
        <f t="shared" si="38"/>
        <v>94.68</v>
      </c>
      <c r="CR48" s="2">
        <f t="shared" si="39"/>
        <v>0</v>
      </c>
      <c r="CS48" s="2">
        <f t="shared" si="40"/>
        <v>0</v>
      </c>
      <c r="CT48" s="2">
        <f t="shared" si="41"/>
        <v>0</v>
      </c>
      <c r="CU48" s="2">
        <f t="shared" si="42"/>
        <v>0</v>
      </c>
      <c r="CV48" s="2">
        <f t="shared" si="43"/>
        <v>0</v>
      </c>
      <c r="CW48" s="2">
        <f t="shared" si="44"/>
        <v>0</v>
      </c>
      <c r="CX48" s="2">
        <f t="shared" si="45"/>
        <v>0</v>
      </c>
      <c r="CY48" s="2">
        <f t="shared" si="46"/>
        <v>0</v>
      </c>
      <c r="CZ48" s="2">
        <f t="shared" si="47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1013</v>
      </c>
      <c r="DV48" s="2" t="s">
        <v>87</v>
      </c>
      <c r="DW48" s="2" t="s">
        <v>87</v>
      </c>
      <c r="DX48" s="2">
        <v>1</v>
      </c>
      <c r="DY48" s="2"/>
      <c r="DZ48" s="2"/>
      <c r="EA48" s="2"/>
      <c r="EB48" s="2"/>
      <c r="EC48" s="2"/>
      <c r="ED48" s="2"/>
      <c r="EE48" s="2">
        <v>16510487</v>
      </c>
      <c r="EF48" s="2">
        <v>2</v>
      </c>
      <c r="EG48" s="2" t="s">
        <v>20</v>
      </c>
      <c r="EH48" s="2">
        <v>0</v>
      </c>
      <c r="EI48" s="2" t="s">
        <v>6</v>
      </c>
      <c r="EJ48" s="2">
        <v>1</v>
      </c>
      <c r="EK48" s="2">
        <v>10001</v>
      </c>
      <c r="EL48" s="2" t="s">
        <v>72</v>
      </c>
      <c r="EM48" s="2" t="s">
        <v>73</v>
      </c>
      <c r="EN48" s="2"/>
      <c r="EO48" s="2" t="s">
        <v>6</v>
      </c>
      <c r="EP48" s="2"/>
      <c r="EQ48" s="2">
        <v>0</v>
      </c>
      <c r="ER48" s="2">
        <v>94.68</v>
      </c>
      <c r="ES48" s="2">
        <v>94.68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8"/>
        <v>0</v>
      </c>
      <c r="FS48" s="2">
        <v>0</v>
      </c>
      <c r="FT48" s="2" t="s">
        <v>23</v>
      </c>
      <c r="FU48" s="2" t="s">
        <v>24</v>
      </c>
      <c r="FV48" s="2"/>
      <c r="FW48" s="2"/>
      <c r="FX48" s="2">
        <v>106.2</v>
      </c>
      <c r="FY48" s="2">
        <v>53.55</v>
      </c>
      <c r="FZ48" s="2"/>
      <c r="GA48" s="2" t="s">
        <v>6</v>
      </c>
      <c r="GB48" s="2"/>
      <c r="GC48" s="2"/>
      <c r="GD48" s="2">
        <v>0</v>
      </c>
      <c r="GE48" s="2"/>
      <c r="GF48" s="2">
        <v>602577485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9"/>
        <v>0</v>
      </c>
      <c r="GM48" s="2">
        <f t="shared" si="50"/>
        <v>378.72</v>
      </c>
      <c r="GN48" s="2">
        <f t="shared" si="51"/>
        <v>378.72</v>
      </c>
      <c r="GO48" s="2">
        <f t="shared" si="52"/>
        <v>0</v>
      </c>
      <c r="GP48" s="2">
        <f t="shared" si="53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4"/>
        <v>0</v>
      </c>
      <c r="GW48" s="2">
        <v>1</v>
      </c>
      <c r="GX48" s="2">
        <f t="shared" si="55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5">
      <c r="A49">
        <v>18</v>
      </c>
      <c r="B49">
        <v>1</v>
      </c>
      <c r="C49">
        <v>102</v>
      </c>
      <c r="E49" t="s">
        <v>84</v>
      </c>
      <c r="F49" t="s">
        <v>85</v>
      </c>
      <c r="G49" t="s">
        <v>86</v>
      </c>
      <c r="H49" t="s">
        <v>87</v>
      </c>
      <c r="I49">
        <f>I47*J49</f>
        <v>4</v>
      </c>
      <c r="J49">
        <v>55.401662049861493</v>
      </c>
      <c r="O49">
        <f t="shared" si="21"/>
        <v>2268.5300000000002</v>
      </c>
      <c r="P49">
        <f t="shared" si="22"/>
        <v>2268.5300000000002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16671551</v>
      </c>
      <c r="AB49">
        <f t="shared" si="32"/>
        <v>94.68</v>
      </c>
      <c r="AC49">
        <f t="shared" si="60"/>
        <v>94.68</v>
      </c>
      <c r="AD49">
        <f t="shared" si="61"/>
        <v>0</v>
      </c>
      <c r="AE49">
        <f t="shared" si="62"/>
        <v>0</v>
      </c>
      <c r="AF49">
        <f t="shared" si="62"/>
        <v>0</v>
      </c>
      <c r="AG49">
        <f t="shared" si="34"/>
        <v>0</v>
      </c>
      <c r="AH49">
        <f t="shared" si="63"/>
        <v>0</v>
      </c>
      <c r="AI49">
        <f t="shared" si="63"/>
        <v>0</v>
      </c>
      <c r="AJ49">
        <f t="shared" si="36"/>
        <v>0</v>
      </c>
      <c r="AK49">
        <v>94.68</v>
      </c>
      <c r="AL49">
        <v>94.68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106</v>
      </c>
      <c r="AU49">
        <v>54</v>
      </c>
      <c r="AV49">
        <v>1</v>
      </c>
      <c r="AW49">
        <v>1</v>
      </c>
      <c r="AZ49">
        <v>5.99</v>
      </c>
      <c r="BA49">
        <v>1</v>
      </c>
      <c r="BB49">
        <v>1</v>
      </c>
      <c r="BC49">
        <v>5.99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88</v>
      </c>
      <c r="BM49">
        <v>10001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118</v>
      </c>
      <c r="CA49">
        <v>63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7"/>
        <v>2268.5300000000002</v>
      </c>
      <c r="CQ49">
        <f t="shared" si="38"/>
        <v>567.1332000000001</v>
      </c>
      <c r="CR49">
        <f t="shared" si="39"/>
        <v>0</v>
      </c>
      <c r="CS49">
        <f t="shared" si="40"/>
        <v>0</v>
      </c>
      <c r="CT49">
        <f t="shared" si="41"/>
        <v>0</v>
      </c>
      <c r="CU49">
        <f t="shared" si="42"/>
        <v>0</v>
      </c>
      <c r="CV49">
        <f t="shared" si="43"/>
        <v>0</v>
      </c>
      <c r="CW49">
        <f t="shared" si="44"/>
        <v>0</v>
      </c>
      <c r="CX49">
        <f t="shared" si="45"/>
        <v>0</v>
      </c>
      <c r="CY49">
        <f t="shared" si="46"/>
        <v>0</v>
      </c>
      <c r="CZ49">
        <f t="shared" si="47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87</v>
      </c>
      <c r="DW49" t="s">
        <v>87</v>
      </c>
      <c r="DX49">
        <v>1</v>
      </c>
      <c r="EE49">
        <v>16510487</v>
      </c>
      <c r="EF49">
        <v>2</v>
      </c>
      <c r="EG49" t="s">
        <v>20</v>
      </c>
      <c r="EH49">
        <v>0</v>
      </c>
      <c r="EI49" t="s">
        <v>6</v>
      </c>
      <c r="EJ49">
        <v>1</v>
      </c>
      <c r="EK49">
        <v>10001</v>
      </c>
      <c r="EL49" t="s">
        <v>72</v>
      </c>
      <c r="EM49" t="s">
        <v>73</v>
      </c>
      <c r="EO49" t="s">
        <v>6</v>
      </c>
      <c r="EQ49">
        <v>0</v>
      </c>
      <c r="ER49">
        <v>94.68</v>
      </c>
      <c r="ES49">
        <v>94.68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8"/>
        <v>0</v>
      </c>
      <c r="FS49">
        <v>0</v>
      </c>
      <c r="FT49" t="s">
        <v>23</v>
      </c>
      <c r="FU49" t="s">
        <v>24</v>
      </c>
      <c r="FX49">
        <v>106.2</v>
      </c>
      <c r="FY49">
        <v>53.55</v>
      </c>
      <c r="GA49" t="s">
        <v>6</v>
      </c>
      <c r="GD49">
        <v>0</v>
      </c>
      <c r="GF49">
        <v>602577485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9"/>
        <v>0</v>
      </c>
      <c r="GM49">
        <f t="shared" si="50"/>
        <v>2268.5300000000002</v>
      </c>
      <c r="GN49">
        <f t="shared" si="51"/>
        <v>2268.5300000000002</v>
      </c>
      <c r="GO49">
        <f t="shared" si="52"/>
        <v>0</v>
      </c>
      <c r="GP49">
        <f t="shared" si="53"/>
        <v>0</v>
      </c>
      <c r="GR49">
        <v>0</v>
      </c>
      <c r="GS49">
        <v>3</v>
      </c>
      <c r="GT49">
        <v>0</v>
      </c>
      <c r="GU49" t="s">
        <v>6</v>
      </c>
      <c r="GV49">
        <f t="shared" si="54"/>
        <v>0</v>
      </c>
      <c r="GW49">
        <v>1</v>
      </c>
      <c r="GX49">
        <f t="shared" si="55"/>
        <v>0</v>
      </c>
      <c r="HA49">
        <v>0</v>
      </c>
      <c r="HB49">
        <v>0</v>
      </c>
      <c r="IK49">
        <v>0</v>
      </c>
    </row>
    <row r="50" spans="1:255" x14ac:dyDescent="0.25">
      <c r="A50" s="2">
        <v>18</v>
      </c>
      <c r="B50" s="2">
        <v>1</v>
      </c>
      <c r="C50" s="2">
        <v>95</v>
      </c>
      <c r="D50" s="2"/>
      <c r="E50" s="2" t="s">
        <v>89</v>
      </c>
      <c r="F50" s="2" t="s">
        <v>90</v>
      </c>
      <c r="G50" s="2" t="s">
        <v>91</v>
      </c>
      <c r="H50" s="2" t="s">
        <v>78</v>
      </c>
      <c r="I50" s="2">
        <f>I46*J50</f>
        <v>5.22</v>
      </c>
      <c r="J50" s="2">
        <v>72.29916897506925</v>
      </c>
      <c r="K50" s="2"/>
      <c r="L50" s="2"/>
      <c r="M50" s="2"/>
      <c r="N50" s="2"/>
      <c r="O50" s="2">
        <f t="shared" si="21"/>
        <v>1120.73</v>
      </c>
      <c r="P50" s="2">
        <f t="shared" si="22"/>
        <v>1120.73</v>
      </c>
      <c r="Q50" s="2">
        <f t="shared" si="23"/>
        <v>0</v>
      </c>
      <c r="R50" s="2">
        <f t="shared" si="24"/>
        <v>0</v>
      </c>
      <c r="S50" s="2">
        <f t="shared" si="25"/>
        <v>0</v>
      </c>
      <c r="T50" s="2">
        <f t="shared" si="26"/>
        <v>0</v>
      </c>
      <c r="U50" s="2">
        <f t="shared" si="27"/>
        <v>0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16671550</v>
      </c>
      <c r="AB50" s="2">
        <f t="shared" si="32"/>
        <v>214.7</v>
      </c>
      <c r="AC50" s="2">
        <f t="shared" si="60"/>
        <v>214.7</v>
      </c>
      <c r="AD50" s="2">
        <f t="shared" si="61"/>
        <v>0</v>
      </c>
      <c r="AE50" s="2">
        <f t="shared" si="62"/>
        <v>0</v>
      </c>
      <c r="AF50" s="2">
        <f t="shared" si="62"/>
        <v>0</v>
      </c>
      <c r="AG50" s="2">
        <f t="shared" si="34"/>
        <v>0</v>
      </c>
      <c r="AH50" s="2">
        <f t="shared" si="63"/>
        <v>0</v>
      </c>
      <c r="AI50" s="2">
        <f t="shared" si="63"/>
        <v>0</v>
      </c>
      <c r="AJ50" s="2">
        <f t="shared" si="36"/>
        <v>0</v>
      </c>
      <c r="AK50" s="2">
        <v>214.7</v>
      </c>
      <c r="AL50" s="2">
        <v>214.7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106</v>
      </c>
      <c r="AU50" s="2">
        <v>54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92</v>
      </c>
      <c r="BK50" s="2"/>
      <c r="BL50" s="2"/>
      <c r="BM50" s="2">
        <v>10001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118</v>
      </c>
      <c r="CA50" s="2">
        <v>63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7"/>
        <v>1120.73</v>
      </c>
      <c r="CQ50" s="2">
        <f t="shared" si="38"/>
        <v>214.7</v>
      </c>
      <c r="CR50" s="2">
        <f t="shared" si="39"/>
        <v>0</v>
      </c>
      <c r="CS50" s="2">
        <f t="shared" si="40"/>
        <v>0</v>
      </c>
      <c r="CT50" s="2">
        <f t="shared" si="41"/>
        <v>0</v>
      </c>
      <c r="CU50" s="2">
        <f t="shared" si="42"/>
        <v>0</v>
      </c>
      <c r="CV50" s="2">
        <f t="shared" si="43"/>
        <v>0</v>
      </c>
      <c r="CW50" s="2">
        <f t="shared" si="44"/>
        <v>0</v>
      </c>
      <c r="CX50" s="2">
        <f t="shared" si="45"/>
        <v>0</v>
      </c>
      <c r="CY50" s="2">
        <f t="shared" si="46"/>
        <v>0</v>
      </c>
      <c r="CZ50" s="2">
        <f t="shared" si="47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78</v>
      </c>
      <c r="DW50" s="2" t="s">
        <v>78</v>
      </c>
      <c r="DX50" s="2">
        <v>1</v>
      </c>
      <c r="DY50" s="2"/>
      <c r="DZ50" s="2"/>
      <c r="EA50" s="2"/>
      <c r="EB50" s="2"/>
      <c r="EC50" s="2"/>
      <c r="ED50" s="2"/>
      <c r="EE50" s="2">
        <v>16510487</v>
      </c>
      <c r="EF50" s="2">
        <v>2</v>
      </c>
      <c r="EG50" s="2" t="s">
        <v>20</v>
      </c>
      <c r="EH50" s="2">
        <v>0</v>
      </c>
      <c r="EI50" s="2" t="s">
        <v>6</v>
      </c>
      <c r="EJ50" s="2">
        <v>1</v>
      </c>
      <c r="EK50" s="2">
        <v>10001</v>
      </c>
      <c r="EL50" s="2" t="s">
        <v>72</v>
      </c>
      <c r="EM50" s="2" t="s">
        <v>73</v>
      </c>
      <c r="EN50" s="2"/>
      <c r="EO50" s="2" t="s">
        <v>6</v>
      </c>
      <c r="EP50" s="2"/>
      <c r="EQ50" s="2">
        <v>0</v>
      </c>
      <c r="ER50" s="2">
        <v>214.7</v>
      </c>
      <c r="ES50" s="2">
        <v>214.7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8"/>
        <v>0</v>
      </c>
      <c r="FS50" s="2">
        <v>0</v>
      </c>
      <c r="FT50" s="2" t="s">
        <v>23</v>
      </c>
      <c r="FU50" s="2" t="s">
        <v>24</v>
      </c>
      <c r="FV50" s="2"/>
      <c r="FW50" s="2"/>
      <c r="FX50" s="2">
        <v>106.2</v>
      </c>
      <c r="FY50" s="2">
        <v>53.55</v>
      </c>
      <c r="FZ50" s="2"/>
      <c r="GA50" s="2" t="s">
        <v>6</v>
      </c>
      <c r="GB50" s="2"/>
      <c r="GC50" s="2"/>
      <c r="GD50" s="2">
        <v>0</v>
      </c>
      <c r="GE50" s="2"/>
      <c r="GF50" s="2">
        <v>-968313352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9"/>
        <v>0</v>
      </c>
      <c r="GM50" s="2">
        <f t="shared" si="50"/>
        <v>1120.73</v>
      </c>
      <c r="GN50" s="2">
        <f t="shared" si="51"/>
        <v>1120.73</v>
      </c>
      <c r="GO50" s="2">
        <f t="shared" si="52"/>
        <v>0</v>
      </c>
      <c r="GP50" s="2">
        <f t="shared" si="53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4"/>
        <v>0</v>
      </c>
      <c r="GW50" s="2">
        <v>1</v>
      </c>
      <c r="GX50" s="2">
        <f t="shared" si="55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5">
      <c r="A51">
        <v>18</v>
      </c>
      <c r="B51">
        <v>1</v>
      </c>
      <c r="C51">
        <v>106</v>
      </c>
      <c r="E51" t="s">
        <v>89</v>
      </c>
      <c r="F51" t="s">
        <v>90</v>
      </c>
      <c r="G51" t="s">
        <v>91</v>
      </c>
      <c r="H51" t="s">
        <v>78</v>
      </c>
      <c r="I51">
        <f>I47*J51</f>
        <v>5.22</v>
      </c>
      <c r="J51">
        <v>72.29916897506925</v>
      </c>
      <c r="O51">
        <f t="shared" si="21"/>
        <v>6713.2</v>
      </c>
      <c r="P51">
        <f t="shared" si="22"/>
        <v>6713.2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16671551</v>
      </c>
      <c r="AB51">
        <f t="shared" si="32"/>
        <v>214.7</v>
      </c>
      <c r="AC51">
        <f t="shared" si="60"/>
        <v>214.7</v>
      </c>
      <c r="AD51">
        <f t="shared" si="61"/>
        <v>0</v>
      </c>
      <c r="AE51">
        <f t="shared" si="62"/>
        <v>0</v>
      </c>
      <c r="AF51">
        <f t="shared" si="62"/>
        <v>0</v>
      </c>
      <c r="AG51">
        <f t="shared" si="34"/>
        <v>0</v>
      </c>
      <c r="AH51">
        <f t="shared" si="63"/>
        <v>0</v>
      </c>
      <c r="AI51">
        <f t="shared" si="63"/>
        <v>0</v>
      </c>
      <c r="AJ51">
        <f t="shared" si="36"/>
        <v>0</v>
      </c>
      <c r="AK51">
        <v>214.7</v>
      </c>
      <c r="AL51">
        <v>214.7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106</v>
      </c>
      <c r="AU51">
        <v>54</v>
      </c>
      <c r="AV51">
        <v>1</v>
      </c>
      <c r="AW51">
        <v>1</v>
      </c>
      <c r="AZ51">
        <v>5.99</v>
      </c>
      <c r="BA51">
        <v>1</v>
      </c>
      <c r="BB51">
        <v>1</v>
      </c>
      <c r="BC51">
        <v>5.99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92</v>
      </c>
      <c r="BM51">
        <v>10001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118</v>
      </c>
      <c r="CA51">
        <v>63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7"/>
        <v>6713.2</v>
      </c>
      <c r="CQ51">
        <f t="shared" si="38"/>
        <v>1286.0529999999999</v>
      </c>
      <c r="CR51">
        <f t="shared" si="39"/>
        <v>0</v>
      </c>
      <c r="CS51">
        <f t="shared" si="40"/>
        <v>0</v>
      </c>
      <c r="CT51">
        <f t="shared" si="41"/>
        <v>0</v>
      </c>
      <c r="CU51">
        <f t="shared" si="42"/>
        <v>0</v>
      </c>
      <c r="CV51">
        <f t="shared" si="43"/>
        <v>0</v>
      </c>
      <c r="CW51">
        <f t="shared" si="44"/>
        <v>0</v>
      </c>
      <c r="CX51">
        <f t="shared" si="45"/>
        <v>0</v>
      </c>
      <c r="CY51">
        <f t="shared" si="46"/>
        <v>0</v>
      </c>
      <c r="CZ51">
        <f t="shared" si="47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78</v>
      </c>
      <c r="DW51" t="s">
        <v>78</v>
      </c>
      <c r="DX51">
        <v>1</v>
      </c>
      <c r="EE51">
        <v>16510487</v>
      </c>
      <c r="EF51">
        <v>2</v>
      </c>
      <c r="EG51" t="s">
        <v>20</v>
      </c>
      <c r="EH51">
        <v>0</v>
      </c>
      <c r="EI51" t="s">
        <v>6</v>
      </c>
      <c r="EJ51">
        <v>1</v>
      </c>
      <c r="EK51">
        <v>10001</v>
      </c>
      <c r="EL51" t="s">
        <v>72</v>
      </c>
      <c r="EM51" t="s">
        <v>73</v>
      </c>
      <c r="EO51" t="s">
        <v>6</v>
      </c>
      <c r="EQ51">
        <v>0</v>
      </c>
      <c r="ER51">
        <v>214.7</v>
      </c>
      <c r="ES51">
        <v>214.7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8"/>
        <v>0</v>
      </c>
      <c r="FS51">
        <v>0</v>
      </c>
      <c r="FT51" t="s">
        <v>23</v>
      </c>
      <c r="FU51" t="s">
        <v>24</v>
      </c>
      <c r="FX51">
        <v>106.2</v>
      </c>
      <c r="FY51">
        <v>53.55</v>
      </c>
      <c r="GA51" t="s">
        <v>6</v>
      </c>
      <c r="GD51">
        <v>0</v>
      </c>
      <c r="GF51">
        <v>-968313352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9"/>
        <v>0</v>
      </c>
      <c r="GM51">
        <f t="shared" si="50"/>
        <v>6713.2</v>
      </c>
      <c r="GN51">
        <f t="shared" si="51"/>
        <v>6713.2</v>
      </c>
      <c r="GO51">
        <f t="shared" si="52"/>
        <v>0</v>
      </c>
      <c r="GP51">
        <f t="shared" si="53"/>
        <v>0</v>
      </c>
      <c r="GR51">
        <v>0</v>
      </c>
      <c r="GS51">
        <v>3</v>
      </c>
      <c r="GT51">
        <v>0</v>
      </c>
      <c r="GU51" t="s">
        <v>6</v>
      </c>
      <c r="GV51">
        <f t="shared" si="54"/>
        <v>0</v>
      </c>
      <c r="GW51">
        <v>1</v>
      </c>
      <c r="GX51">
        <f t="shared" si="55"/>
        <v>0</v>
      </c>
      <c r="HA51">
        <v>0</v>
      </c>
      <c r="HB51">
        <v>0</v>
      </c>
      <c r="IK51">
        <v>0</v>
      </c>
    </row>
    <row r="52" spans="1:255" x14ac:dyDescent="0.25">
      <c r="A52" s="2">
        <v>18</v>
      </c>
      <c r="B52" s="2">
        <v>1</v>
      </c>
      <c r="C52" s="2">
        <v>96</v>
      </c>
      <c r="D52" s="2"/>
      <c r="E52" s="2" t="s">
        <v>93</v>
      </c>
      <c r="F52" s="2" t="s">
        <v>94</v>
      </c>
      <c r="G52" s="2" t="s">
        <v>95</v>
      </c>
      <c r="H52" s="2" t="s">
        <v>78</v>
      </c>
      <c r="I52" s="2">
        <f>I46*J52</f>
        <v>2</v>
      </c>
      <c r="J52" s="2">
        <v>27.700831024930746</v>
      </c>
      <c r="K52" s="2"/>
      <c r="L52" s="2"/>
      <c r="M52" s="2"/>
      <c r="N52" s="2"/>
      <c r="O52" s="2">
        <f t="shared" si="21"/>
        <v>418.1</v>
      </c>
      <c r="P52" s="2">
        <f t="shared" si="22"/>
        <v>418.1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16671550</v>
      </c>
      <c r="AB52" s="2">
        <f t="shared" si="32"/>
        <v>209.05</v>
      </c>
      <c r="AC52" s="2">
        <f t="shared" si="60"/>
        <v>209.05</v>
      </c>
      <c r="AD52" s="2">
        <f t="shared" si="61"/>
        <v>0</v>
      </c>
      <c r="AE52" s="2">
        <f t="shared" si="62"/>
        <v>0</v>
      </c>
      <c r="AF52" s="2">
        <f t="shared" si="62"/>
        <v>0</v>
      </c>
      <c r="AG52" s="2">
        <f t="shared" si="34"/>
        <v>0</v>
      </c>
      <c r="AH52" s="2">
        <f t="shared" si="63"/>
        <v>0</v>
      </c>
      <c r="AI52" s="2">
        <f t="shared" si="63"/>
        <v>0</v>
      </c>
      <c r="AJ52" s="2">
        <f t="shared" si="36"/>
        <v>0</v>
      </c>
      <c r="AK52" s="2">
        <v>209.05</v>
      </c>
      <c r="AL52" s="2">
        <v>209.05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106</v>
      </c>
      <c r="AU52" s="2">
        <v>54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96</v>
      </c>
      <c r="BK52" s="2"/>
      <c r="BL52" s="2"/>
      <c r="BM52" s="2">
        <v>10001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118</v>
      </c>
      <c r="CA52" s="2">
        <v>63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7"/>
        <v>418.1</v>
      </c>
      <c r="CQ52" s="2">
        <f t="shared" si="38"/>
        <v>209.05</v>
      </c>
      <c r="CR52" s="2">
        <f t="shared" si="39"/>
        <v>0</v>
      </c>
      <c r="CS52" s="2">
        <f t="shared" si="40"/>
        <v>0</v>
      </c>
      <c r="CT52" s="2">
        <f t="shared" si="41"/>
        <v>0</v>
      </c>
      <c r="CU52" s="2">
        <f t="shared" si="42"/>
        <v>0</v>
      </c>
      <c r="CV52" s="2">
        <f t="shared" si="43"/>
        <v>0</v>
      </c>
      <c r="CW52" s="2">
        <f t="shared" si="44"/>
        <v>0</v>
      </c>
      <c r="CX52" s="2">
        <f t="shared" si="45"/>
        <v>0</v>
      </c>
      <c r="CY52" s="2">
        <f t="shared" si="46"/>
        <v>0</v>
      </c>
      <c r="CZ52" s="2">
        <f t="shared" si="47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78</v>
      </c>
      <c r="DW52" s="2" t="s">
        <v>78</v>
      </c>
      <c r="DX52" s="2">
        <v>1</v>
      </c>
      <c r="DY52" s="2"/>
      <c r="DZ52" s="2"/>
      <c r="EA52" s="2"/>
      <c r="EB52" s="2"/>
      <c r="EC52" s="2"/>
      <c r="ED52" s="2"/>
      <c r="EE52" s="2">
        <v>16510487</v>
      </c>
      <c r="EF52" s="2">
        <v>2</v>
      </c>
      <c r="EG52" s="2" t="s">
        <v>20</v>
      </c>
      <c r="EH52" s="2">
        <v>0</v>
      </c>
      <c r="EI52" s="2" t="s">
        <v>6</v>
      </c>
      <c r="EJ52" s="2">
        <v>1</v>
      </c>
      <c r="EK52" s="2">
        <v>10001</v>
      </c>
      <c r="EL52" s="2" t="s">
        <v>72</v>
      </c>
      <c r="EM52" s="2" t="s">
        <v>73</v>
      </c>
      <c r="EN52" s="2"/>
      <c r="EO52" s="2" t="s">
        <v>6</v>
      </c>
      <c r="EP52" s="2"/>
      <c r="EQ52" s="2">
        <v>0</v>
      </c>
      <c r="ER52" s="2">
        <v>209.05</v>
      </c>
      <c r="ES52" s="2">
        <v>209.05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8"/>
        <v>0</v>
      </c>
      <c r="FS52" s="2">
        <v>0</v>
      </c>
      <c r="FT52" s="2" t="s">
        <v>23</v>
      </c>
      <c r="FU52" s="2" t="s">
        <v>24</v>
      </c>
      <c r="FV52" s="2"/>
      <c r="FW52" s="2"/>
      <c r="FX52" s="2">
        <v>106.2</v>
      </c>
      <c r="FY52" s="2">
        <v>53.55</v>
      </c>
      <c r="FZ52" s="2"/>
      <c r="GA52" s="2" t="s">
        <v>6</v>
      </c>
      <c r="GB52" s="2"/>
      <c r="GC52" s="2"/>
      <c r="GD52" s="2">
        <v>0</v>
      </c>
      <c r="GE52" s="2"/>
      <c r="GF52" s="2">
        <v>700332712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9"/>
        <v>0</v>
      </c>
      <c r="GM52" s="2">
        <f t="shared" si="50"/>
        <v>418.1</v>
      </c>
      <c r="GN52" s="2">
        <f t="shared" si="51"/>
        <v>418.1</v>
      </c>
      <c r="GO52" s="2">
        <f t="shared" si="52"/>
        <v>0</v>
      </c>
      <c r="GP52" s="2">
        <f t="shared" si="53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4"/>
        <v>0</v>
      </c>
      <c r="GW52" s="2">
        <v>1</v>
      </c>
      <c r="GX52" s="2">
        <f t="shared" si="55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5">
      <c r="A53">
        <v>18</v>
      </c>
      <c r="B53">
        <v>1</v>
      </c>
      <c r="C53">
        <v>107</v>
      </c>
      <c r="E53" t="s">
        <v>93</v>
      </c>
      <c r="F53" t="s">
        <v>94</v>
      </c>
      <c r="G53" t="s">
        <v>95</v>
      </c>
      <c r="H53" t="s">
        <v>78</v>
      </c>
      <c r="I53">
        <f>I47*J53</f>
        <v>2</v>
      </c>
      <c r="J53">
        <v>27.700831024930746</v>
      </c>
      <c r="O53">
        <f t="shared" si="21"/>
        <v>2504.42</v>
      </c>
      <c r="P53">
        <f t="shared" si="22"/>
        <v>2504.42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16671551</v>
      </c>
      <c r="AB53">
        <f t="shared" si="32"/>
        <v>209.05</v>
      </c>
      <c r="AC53">
        <f t="shared" si="60"/>
        <v>209.05</v>
      </c>
      <c r="AD53">
        <f t="shared" si="61"/>
        <v>0</v>
      </c>
      <c r="AE53">
        <f t="shared" si="62"/>
        <v>0</v>
      </c>
      <c r="AF53">
        <f t="shared" si="62"/>
        <v>0</v>
      </c>
      <c r="AG53">
        <f t="shared" si="34"/>
        <v>0</v>
      </c>
      <c r="AH53">
        <f t="shared" si="63"/>
        <v>0</v>
      </c>
      <c r="AI53">
        <f t="shared" si="63"/>
        <v>0</v>
      </c>
      <c r="AJ53">
        <f t="shared" si="36"/>
        <v>0</v>
      </c>
      <c r="AK53">
        <v>209.05</v>
      </c>
      <c r="AL53">
        <v>209.05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106</v>
      </c>
      <c r="AU53">
        <v>54</v>
      </c>
      <c r="AV53">
        <v>1</v>
      </c>
      <c r="AW53">
        <v>1</v>
      </c>
      <c r="AZ53">
        <v>5.99</v>
      </c>
      <c r="BA53">
        <v>1</v>
      </c>
      <c r="BB53">
        <v>1</v>
      </c>
      <c r="BC53">
        <v>5.99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96</v>
      </c>
      <c r="BM53">
        <v>10001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118</v>
      </c>
      <c r="CA53">
        <v>63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7"/>
        <v>2504.42</v>
      </c>
      <c r="CQ53">
        <f t="shared" si="38"/>
        <v>1252.2095000000002</v>
      </c>
      <c r="CR53">
        <f t="shared" si="39"/>
        <v>0</v>
      </c>
      <c r="CS53">
        <f t="shared" si="40"/>
        <v>0</v>
      </c>
      <c r="CT53">
        <f t="shared" si="41"/>
        <v>0</v>
      </c>
      <c r="CU53">
        <f t="shared" si="42"/>
        <v>0</v>
      </c>
      <c r="CV53">
        <f t="shared" si="43"/>
        <v>0</v>
      </c>
      <c r="CW53">
        <f t="shared" si="44"/>
        <v>0</v>
      </c>
      <c r="CX53">
        <f t="shared" si="45"/>
        <v>0</v>
      </c>
      <c r="CY53">
        <f t="shared" si="46"/>
        <v>0</v>
      </c>
      <c r="CZ53">
        <f t="shared" si="47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78</v>
      </c>
      <c r="DW53" t="s">
        <v>78</v>
      </c>
      <c r="DX53">
        <v>1</v>
      </c>
      <c r="EE53">
        <v>16510487</v>
      </c>
      <c r="EF53">
        <v>2</v>
      </c>
      <c r="EG53" t="s">
        <v>20</v>
      </c>
      <c r="EH53">
        <v>0</v>
      </c>
      <c r="EI53" t="s">
        <v>6</v>
      </c>
      <c r="EJ53">
        <v>1</v>
      </c>
      <c r="EK53">
        <v>10001</v>
      </c>
      <c r="EL53" t="s">
        <v>72</v>
      </c>
      <c r="EM53" t="s">
        <v>73</v>
      </c>
      <c r="EO53" t="s">
        <v>6</v>
      </c>
      <c r="EQ53">
        <v>0</v>
      </c>
      <c r="ER53">
        <v>209.05</v>
      </c>
      <c r="ES53">
        <v>209.05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8"/>
        <v>0</v>
      </c>
      <c r="FS53">
        <v>0</v>
      </c>
      <c r="FT53" t="s">
        <v>23</v>
      </c>
      <c r="FU53" t="s">
        <v>24</v>
      </c>
      <c r="FX53">
        <v>106.2</v>
      </c>
      <c r="FY53">
        <v>53.55</v>
      </c>
      <c r="GA53" t="s">
        <v>6</v>
      </c>
      <c r="GD53">
        <v>0</v>
      </c>
      <c r="GF53">
        <v>700332712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9"/>
        <v>0</v>
      </c>
      <c r="GM53">
        <f t="shared" si="50"/>
        <v>2504.42</v>
      </c>
      <c r="GN53">
        <f t="shared" si="51"/>
        <v>2504.42</v>
      </c>
      <c r="GO53">
        <f t="shared" si="52"/>
        <v>0</v>
      </c>
      <c r="GP53">
        <f t="shared" si="53"/>
        <v>0</v>
      </c>
      <c r="GR53">
        <v>0</v>
      </c>
      <c r="GS53">
        <v>3</v>
      </c>
      <c r="GT53">
        <v>0</v>
      </c>
      <c r="GU53" t="s">
        <v>6</v>
      </c>
      <c r="GV53">
        <f t="shared" si="54"/>
        <v>0</v>
      </c>
      <c r="GW53">
        <v>1</v>
      </c>
      <c r="GX53">
        <f t="shared" si="55"/>
        <v>0</v>
      </c>
      <c r="HA53">
        <v>0</v>
      </c>
      <c r="HB53">
        <v>0</v>
      </c>
      <c r="IK53">
        <v>0</v>
      </c>
    </row>
    <row r="54" spans="1:255" x14ac:dyDescent="0.25">
      <c r="A54" s="2">
        <v>17</v>
      </c>
      <c r="B54" s="2">
        <v>1</v>
      </c>
      <c r="C54" s="2">
        <f>ROW(SmtRes!A120)</f>
        <v>120</v>
      </c>
      <c r="D54" s="2">
        <f>ROW(EtalonRes!A133)</f>
        <v>133</v>
      </c>
      <c r="E54" s="2" t="s">
        <v>97</v>
      </c>
      <c r="F54" s="2" t="s">
        <v>98</v>
      </c>
      <c r="G54" s="2" t="s">
        <v>99</v>
      </c>
      <c r="H54" s="2" t="s">
        <v>18</v>
      </c>
      <c r="I54" s="2">
        <f>ROUND(25.92/100,9)</f>
        <v>0.25919999999999999</v>
      </c>
      <c r="J54" s="2">
        <v>0</v>
      </c>
      <c r="K54" s="2"/>
      <c r="L54" s="2"/>
      <c r="M54" s="2"/>
      <c r="N54" s="2"/>
      <c r="O54" s="2">
        <f t="shared" si="21"/>
        <v>3471.04</v>
      </c>
      <c r="P54" s="2">
        <f t="shared" si="22"/>
        <v>2888.6</v>
      </c>
      <c r="Q54" s="2">
        <f t="shared" si="23"/>
        <v>93.83</v>
      </c>
      <c r="R54" s="2">
        <f t="shared" si="24"/>
        <v>21.12</v>
      </c>
      <c r="S54" s="2">
        <f t="shared" si="25"/>
        <v>488.61</v>
      </c>
      <c r="T54" s="2">
        <f t="shared" si="26"/>
        <v>0</v>
      </c>
      <c r="U54" s="2">
        <f t="shared" si="27"/>
        <v>55.904903999999995</v>
      </c>
      <c r="V54" s="2">
        <f t="shared" si="28"/>
        <v>1.7269199999999998</v>
      </c>
      <c r="W54" s="2">
        <f t="shared" si="29"/>
        <v>0</v>
      </c>
      <c r="X54" s="2">
        <f t="shared" si="30"/>
        <v>540.30999999999995</v>
      </c>
      <c r="Y54" s="2">
        <f t="shared" si="31"/>
        <v>275.25</v>
      </c>
      <c r="Z54" s="2"/>
      <c r="AA54" s="2">
        <v>16671550</v>
      </c>
      <c r="AB54" s="2">
        <f t="shared" si="32"/>
        <v>13391.3585</v>
      </c>
      <c r="AC54" s="2">
        <f t="shared" si="60"/>
        <v>11144.29</v>
      </c>
      <c r="AD54" s="2">
        <f>ROUND(((((ET54*1.25))-((EU54*1.25)))+AE54),6)</f>
        <v>362</v>
      </c>
      <c r="AE54" s="2">
        <f>ROUND(((EU54*1.25)),6)</f>
        <v>81.462500000000006</v>
      </c>
      <c r="AF54" s="2">
        <f>ROUND(((EV54*1.15)),6)</f>
        <v>1885.0685000000001</v>
      </c>
      <c r="AG54" s="2">
        <f t="shared" si="34"/>
        <v>0</v>
      </c>
      <c r="AH54" s="2">
        <f>((EW54*1.15))</f>
        <v>215.6825</v>
      </c>
      <c r="AI54" s="2">
        <f>((EX54*1.25))</f>
        <v>6.6624999999999996</v>
      </c>
      <c r="AJ54" s="2">
        <f t="shared" si="36"/>
        <v>0</v>
      </c>
      <c r="AK54" s="2">
        <v>13073.08</v>
      </c>
      <c r="AL54" s="2">
        <v>11144.29</v>
      </c>
      <c r="AM54" s="2">
        <v>289.60000000000002</v>
      </c>
      <c r="AN54" s="2">
        <v>65.17</v>
      </c>
      <c r="AO54" s="2">
        <v>1639.19</v>
      </c>
      <c r="AP54" s="2">
        <v>0</v>
      </c>
      <c r="AQ54" s="2">
        <v>187.55</v>
      </c>
      <c r="AR54" s="2">
        <v>5.33</v>
      </c>
      <c r="AS54" s="2">
        <v>0</v>
      </c>
      <c r="AT54" s="2">
        <v>106</v>
      </c>
      <c r="AU54" s="2">
        <v>54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100</v>
      </c>
      <c r="BK54" s="2"/>
      <c r="BL54" s="2"/>
      <c r="BM54" s="2">
        <v>10001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118</v>
      </c>
      <c r="CA54" s="2">
        <v>63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659</v>
      </c>
      <c r="CO54" s="2">
        <v>0</v>
      </c>
      <c r="CP54" s="2">
        <f t="shared" si="37"/>
        <v>3471.04</v>
      </c>
      <c r="CQ54" s="2">
        <f t="shared" si="38"/>
        <v>11144.29</v>
      </c>
      <c r="CR54" s="2">
        <f t="shared" si="39"/>
        <v>362</v>
      </c>
      <c r="CS54" s="2">
        <f t="shared" si="40"/>
        <v>81.462500000000006</v>
      </c>
      <c r="CT54" s="2">
        <f t="shared" si="41"/>
        <v>1885.0685000000001</v>
      </c>
      <c r="CU54" s="2">
        <f t="shared" si="42"/>
        <v>0</v>
      </c>
      <c r="CV54" s="2">
        <f t="shared" si="43"/>
        <v>215.6825</v>
      </c>
      <c r="CW54" s="2">
        <f t="shared" si="44"/>
        <v>6.6624999999999996</v>
      </c>
      <c r="CX54" s="2">
        <f t="shared" si="45"/>
        <v>0</v>
      </c>
      <c r="CY54" s="2">
        <f t="shared" si="46"/>
        <v>540.31380000000001</v>
      </c>
      <c r="CZ54" s="2">
        <f t="shared" si="47"/>
        <v>275.25420000000003</v>
      </c>
      <c r="DA54" s="2"/>
      <c r="DB54" s="2"/>
      <c r="DC54" s="2" t="s">
        <v>6</v>
      </c>
      <c r="DD54" s="2" t="s">
        <v>6</v>
      </c>
      <c r="DE54" s="2" t="s">
        <v>70</v>
      </c>
      <c r="DF54" s="2" t="s">
        <v>70</v>
      </c>
      <c r="DG54" s="2" t="s">
        <v>71</v>
      </c>
      <c r="DH54" s="2" t="s">
        <v>6</v>
      </c>
      <c r="DI54" s="2" t="s">
        <v>71</v>
      </c>
      <c r="DJ54" s="2" t="s">
        <v>70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18</v>
      </c>
      <c r="DW54" s="2" t="s">
        <v>18</v>
      </c>
      <c r="DX54" s="2">
        <v>100</v>
      </c>
      <c r="DY54" s="2"/>
      <c r="DZ54" s="2"/>
      <c r="EA54" s="2"/>
      <c r="EB54" s="2"/>
      <c r="EC54" s="2"/>
      <c r="ED54" s="2"/>
      <c r="EE54" s="2">
        <v>16510487</v>
      </c>
      <c r="EF54" s="2">
        <v>2</v>
      </c>
      <c r="EG54" s="2" t="s">
        <v>20</v>
      </c>
      <c r="EH54" s="2">
        <v>0</v>
      </c>
      <c r="EI54" s="2" t="s">
        <v>6</v>
      </c>
      <c r="EJ54" s="2">
        <v>1</v>
      </c>
      <c r="EK54" s="2">
        <v>10001</v>
      </c>
      <c r="EL54" s="2" t="s">
        <v>72</v>
      </c>
      <c r="EM54" s="2" t="s">
        <v>73</v>
      </c>
      <c r="EN54" s="2"/>
      <c r="EO54" s="2" t="s">
        <v>74</v>
      </c>
      <c r="EP54" s="2"/>
      <c r="EQ54" s="2">
        <v>0</v>
      </c>
      <c r="ER54" s="2">
        <v>13073.08</v>
      </c>
      <c r="ES54" s="2">
        <v>11144.29</v>
      </c>
      <c r="ET54" s="2">
        <v>289.60000000000002</v>
      </c>
      <c r="EU54" s="2">
        <v>65.17</v>
      </c>
      <c r="EV54" s="2">
        <v>1639.19</v>
      </c>
      <c r="EW54" s="2">
        <v>187.55</v>
      </c>
      <c r="EX54" s="2">
        <v>5.33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8"/>
        <v>0</v>
      </c>
      <c r="FS54" s="2">
        <v>0</v>
      </c>
      <c r="FT54" s="2" t="s">
        <v>23</v>
      </c>
      <c r="FU54" s="2" t="s">
        <v>24</v>
      </c>
      <c r="FV54" s="2"/>
      <c r="FW54" s="2"/>
      <c r="FX54" s="2">
        <v>106.2</v>
      </c>
      <c r="FY54" s="2">
        <v>53.55</v>
      </c>
      <c r="FZ54" s="2"/>
      <c r="GA54" s="2" t="s">
        <v>6</v>
      </c>
      <c r="GB54" s="2"/>
      <c r="GC54" s="2"/>
      <c r="GD54" s="2">
        <v>0</v>
      </c>
      <c r="GE54" s="2"/>
      <c r="GF54" s="2">
        <v>148302620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9"/>
        <v>0</v>
      </c>
      <c r="GM54" s="2">
        <f t="shared" si="50"/>
        <v>4286.6000000000004</v>
      </c>
      <c r="GN54" s="2">
        <f t="shared" si="51"/>
        <v>4286.6000000000004</v>
      </c>
      <c r="GO54" s="2">
        <f t="shared" si="52"/>
        <v>0</v>
      </c>
      <c r="GP54" s="2">
        <f t="shared" si="53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4"/>
        <v>0</v>
      </c>
      <c r="GW54" s="2">
        <v>1</v>
      </c>
      <c r="GX54" s="2">
        <f t="shared" si="55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5">
      <c r="A55">
        <v>17</v>
      </c>
      <c r="B55">
        <v>1</v>
      </c>
      <c r="C55">
        <f>ROW(SmtRes!A132)</f>
        <v>132</v>
      </c>
      <c r="D55">
        <f>ROW(EtalonRes!A144)</f>
        <v>144</v>
      </c>
      <c r="E55" t="s">
        <v>97</v>
      </c>
      <c r="F55" t="s">
        <v>98</v>
      </c>
      <c r="G55" t="s">
        <v>99</v>
      </c>
      <c r="H55" t="s">
        <v>18</v>
      </c>
      <c r="I55">
        <f>ROUND(25.92/100,9)</f>
        <v>0.25919999999999999</v>
      </c>
      <c r="J55">
        <v>0</v>
      </c>
      <c r="O55">
        <f t="shared" si="21"/>
        <v>20791.52</v>
      </c>
      <c r="P55">
        <f t="shared" si="22"/>
        <v>17302.71</v>
      </c>
      <c r="Q55">
        <f t="shared" si="23"/>
        <v>562.04</v>
      </c>
      <c r="R55">
        <f t="shared" si="24"/>
        <v>126.48</v>
      </c>
      <c r="S55">
        <f t="shared" si="25"/>
        <v>2926.77</v>
      </c>
      <c r="T55">
        <f t="shared" si="26"/>
        <v>0</v>
      </c>
      <c r="U55">
        <f t="shared" si="27"/>
        <v>55.904903999999995</v>
      </c>
      <c r="V55">
        <f t="shared" si="28"/>
        <v>1.7269199999999998</v>
      </c>
      <c r="W55">
        <f t="shared" si="29"/>
        <v>0</v>
      </c>
      <c r="X55">
        <f t="shared" si="30"/>
        <v>3236.45</v>
      </c>
      <c r="Y55">
        <f t="shared" si="31"/>
        <v>1648.76</v>
      </c>
      <c r="AA55">
        <v>16671551</v>
      </c>
      <c r="AB55">
        <f t="shared" si="32"/>
        <v>13391.3585</v>
      </c>
      <c r="AC55">
        <f t="shared" si="60"/>
        <v>11144.29</v>
      </c>
      <c r="AD55">
        <f>ROUND(((((ET55*1.25))-((EU55*1.25)))+AE55),6)</f>
        <v>362</v>
      </c>
      <c r="AE55">
        <f>ROUND(((EU55*1.25)),6)</f>
        <v>81.462500000000006</v>
      </c>
      <c r="AF55">
        <f>ROUND(((EV55*1.15)),6)</f>
        <v>1885.0685000000001</v>
      </c>
      <c r="AG55">
        <f t="shared" si="34"/>
        <v>0</v>
      </c>
      <c r="AH55">
        <f>((EW55*1.15))</f>
        <v>215.6825</v>
      </c>
      <c r="AI55">
        <f>((EX55*1.25))</f>
        <v>6.6624999999999996</v>
      </c>
      <c r="AJ55">
        <f t="shared" si="36"/>
        <v>0</v>
      </c>
      <c r="AK55">
        <v>13073.08</v>
      </c>
      <c r="AL55">
        <v>11144.29</v>
      </c>
      <c r="AM55">
        <v>289.60000000000002</v>
      </c>
      <c r="AN55">
        <v>65.17</v>
      </c>
      <c r="AO55">
        <v>1639.19</v>
      </c>
      <c r="AP55">
        <v>0</v>
      </c>
      <c r="AQ55">
        <v>187.55</v>
      </c>
      <c r="AR55">
        <v>5.33</v>
      </c>
      <c r="AS55">
        <v>0</v>
      </c>
      <c r="AT55">
        <v>106</v>
      </c>
      <c r="AU55">
        <v>54</v>
      </c>
      <c r="AV55">
        <v>1</v>
      </c>
      <c r="AW55">
        <v>1</v>
      </c>
      <c r="AZ55">
        <v>5.99</v>
      </c>
      <c r="BA55">
        <v>5.99</v>
      </c>
      <c r="BB55">
        <v>5.99</v>
      </c>
      <c r="BC55">
        <v>5.99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100</v>
      </c>
      <c r="BM55">
        <v>10001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5.99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118</v>
      </c>
      <c r="CA55">
        <v>63</v>
      </c>
      <c r="CF55">
        <v>0</v>
      </c>
      <c r="CG55">
        <v>0</v>
      </c>
      <c r="CM55">
        <v>0</v>
      </c>
      <c r="CN55" t="s">
        <v>659</v>
      </c>
      <c r="CO55">
        <v>0</v>
      </c>
      <c r="CP55">
        <f t="shared" si="37"/>
        <v>20791.52</v>
      </c>
      <c r="CQ55">
        <f t="shared" si="38"/>
        <v>66754.297100000011</v>
      </c>
      <c r="CR55">
        <f t="shared" si="39"/>
        <v>2168.38</v>
      </c>
      <c r="CS55">
        <f t="shared" si="40"/>
        <v>487.96037500000006</v>
      </c>
      <c r="CT55">
        <f t="shared" si="41"/>
        <v>11291.560315000001</v>
      </c>
      <c r="CU55">
        <f t="shared" si="42"/>
        <v>0</v>
      </c>
      <c r="CV55">
        <f t="shared" si="43"/>
        <v>215.6825</v>
      </c>
      <c r="CW55">
        <f t="shared" si="44"/>
        <v>6.6624999999999996</v>
      </c>
      <c r="CX55">
        <f t="shared" si="45"/>
        <v>0</v>
      </c>
      <c r="CY55">
        <f t="shared" si="46"/>
        <v>3236.4450000000002</v>
      </c>
      <c r="CZ55">
        <f t="shared" si="47"/>
        <v>1648.7550000000001</v>
      </c>
      <c r="DC55" t="s">
        <v>6</v>
      </c>
      <c r="DD55" t="s">
        <v>6</v>
      </c>
      <c r="DE55" t="s">
        <v>70</v>
      </c>
      <c r="DF55" t="s">
        <v>70</v>
      </c>
      <c r="DG55" t="s">
        <v>71</v>
      </c>
      <c r="DH55" t="s">
        <v>6</v>
      </c>
      <c r="DI55" t="s">
        <v>71</v>
      </c>
      <c r="DJ55" t="s">
        <v>70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18</v>
      </c>
      <c r="DW55" t="s">
        <v>18</v>
      </c>
      <c r="DX55">
        <v>100</v>
      </c>
      <c r="EE55">
        <v>16510487</v>
      </c>
      <c r="EF55">
        <v>2</v>
      </c>
      <c r="EG55" t="s">
        <v>20</v>
      </c>
      <c r="EH55">
        <v>0</v>
      </c>
      <c r="EI55" t="s">
        <v>6</v>
      </c>
      <c r="EJ55">
        <v>1</v>
      </c>
      <c r="EK55">
        <v>10001</v>
      </c>
      <c r="EL55" t="s">
        <v>72</v>
      </c>
      <c r="EM55" t="s">
        <v>73</v>
      </c>
      <c r="EO55" t="s">
        <v>74</v>
      </c>
      <c r="EQ55">
        <v>0</v>
      </c>
      <c r="ER55">
        <v>13073.08</v>
      </c>
      <c r="ES55">
        <v>11144.29</v>
      </c>
      <c r="ET55">
        <v>289.60000000000002</v>
      </c>
      <c r="EU55">
        <v>65.17</v>
      </c>
      <c r="EV55">
        <v>1639.19</v>
      </c>
      <c r="EW55">
        <v>187.55</v>
      </c>
      <c r="EX55">
        <v>5.33</v>
      </c>
      <c r="EY55">
        <v>0</v>
      </c>
      <c r="FQ55">
        <v>0</v>
      </c>
      <c r="FR55">
        <f t="shared" si="48"/>
        <v>0</v>
      </c>
      <c r="FS55">
        <v>0</v>
      </c>
      <c r="FT55" t="s">
        <v>23</v>
      </c>
      <c r="FU55" t="s">
        <v>24</v>
      </c>
      <c r="FX55">
        <v>106.2</v>
      </c>
      <c r="FY55">
        <v>53.55</v>
      </c>
      <c r="GA55" t="s">
        <v>6</v>
      </c>
      <c r="GD55">
        <v>0</v>
      </c>
      <c r="GF55">
        <v>148302620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9"/>
        <v>0</v>
      </c>
      <c r="GM55">
        <f t="shared" si="50"/>
        <v>25676.73</v>
      </c>
      <c r="GN55">
        <f t="shared" si="51"/>
        <v>25676.73</v>
      </c>
      <c r="GO55">
        <f t="shared" si="52"/>
        <v>0</v>
      </c>
      <c r="GP55">
        <f t="shared" si="53"/>
        <v>0</v>
      </c>
      <c r="GR55">
        <v>0</v>
      </c>
      <c r="GS55">
        <v>3</v>
      </c>
      <c r="GT55">
        <v>0</v>
      </c>
      <c r="GU55" t="s">
        <v>6</v>
      </c>
      <c r="GV55">
        <f t="shared" si="54"/>
        <v>0</v>
      </c>
      <c r="GW55">
        <v>1</v>
      </c>
      <c r="GX55">
        <f t="shared" si="55"/>
        <v>0</v>
      </c>
      <c r="HA55">
        <v>0</v>
      </c>
      <c r="HB55">
        <v>0</v>
      </c>
      <c r="IK55">
        <v>0</v>
      </c>
    </row>
    <row r="56" spans="1:255" x14ac:dyDescent="0.25">
      <c r="A56" s="2">
        <v>18</v>
      </c>
      <c r="B56" s="2">
        <v>1</v>
      </c>
      <c r="C56" s="2">
        <v>118</v>
      </c>
      <c r="D56" s="2"/>
      <c r="E56" s="2" t="s">
        <v>101</v>
      </c>
      <c r="F56" s="2" t="s">
        <v>102</v>
      </c>
      <c r="G56" s="2" t="s">
        <v>103</v>
      </c>
      <c r="H56" s="2" t="s">
        <v>78</v>
      </c>
      <c r="I56" s="2">
        <f>I54*J56</f>
        <v>7.2</v>
      </c>
      <c r="J56" s="2">
        <v>27.777777777777779</v>
      </c>
      <c r="K56" s="2"/>
      <c r="L56" s="2"/>
      <c r="M56" s="2"/>
      <c r="N56" s="2"/>
      <c r="O56" s="2">
        <f t="shared" si="21"/>
        <v>6734.59</v>
      </c>
      <c r="P56" s="2">
        <f t="shared" si="22"/>
        <v>6734.59</v>
      </c>
      <c r="Q56" s="2">
        <f t="shared" si="23"/>
        <v>0</v>
      </c>
      <c r="R56" s="2">
        <f t="shared" si="24"/>
        <v>0</v>
      </c>
      <c r="S56" s="2">
        <f t="shared" si="25"/>
        <v>0</v>
      </c>
      <c r="T56" s="2">
        <f t="shared" si="26"/>
        <v>0</v>
      </c>
      <c r="U56" s="2">
        <f t="shared" si="27"/>
        <v>0</v>
      </c>
      <c r="V56" s="2">
        <f t="shared" si="28"/>
        <v>0</v>
      </c>
      <c r="W56" s="2">
        <f t="shared" si="29"/>
        <v>0</v>
      </c>
      <c r="X56" s="2">
        <f t="shared" si="30"/>
        <v>0</v>
      </c>
      <c r="Y56" s="2">
        <f t="shared" si="31"/>
        <v>0</v>
      </c>
      <c r="Z56" s="2"/>
      <c r="AA56" s="2">
        <v>16671550</v>
      </c>
      <c r="AB56" s="2">
        <f t="shared" si="32"/>
        <v>935.36</v>
      </c>
      <c r="AC56" s="2">
        <f t="shared" si="60"/>
        <v>935.36</v>
      </c>
      <c r="AD56" s="2">
        <f>ROUND((((ET56)-(EU56))+AE56),6)</f>
        <v>0</v>
      </c>
      <c r="AE56" s="2">
        <f t="shared" ref="AE56:AF59" si="64">ROUND((EU56),6)</f>
        <v>0</v>
      </c>
      <c r="AF56" s="2">
        <f t="shared" si="64"/>
        <v>0</v>
      </c>
      <c r="AG56" s="2">
        <f t="shared" si="34"/>
        <v>0</v>
      </c>
      <c r="AH56" s="2">
        <f t="shared" ref="AH56:AI59" si="65">(EW56)</f>
        <v>0</v>
      </c>
      <c r="AI56" s="2">
        <f t="shared" si="65"/>
        <v>0</v>
      </c>
      <c r="AJ56" s="2">
        <f t="shared" si="36"/>
        <v>0</v>
      </c>
      <c r="AK56" s="2">
        <v>935.36</v>
      </c>
      <c r="AL56" s="2">
        <v>935.36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106</v>
      </c>
      <c r="AU56" s="2">
        <v>54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104</v>
      </c>
      <c r="BK56" s="2"/>
      <c r="BL56" s="2"/>
      <c r="BM56" s="2">
        <v>10001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118</v>
      </c>
      <c r="CA56" s="2">
        <v>63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37"/>
        <v>6734.59</v>
      </c>
      <c r="CQ56" s="2">
        <f t="shared" si="38"/>
        <v>935.36</v>
      </c>
      <c r="CR56" s="2">
        <f t="shared" si="39"/>
        <v>0</v>
      </c>
      <c r="CS56" s="2">
        <f t="shared" si="40"/>
        <v>0</v>
      </c>
      <c r="CT56" s="2">
        <f t="shared" si="41"/>
        <v>0</v>
      </c>
      <c r="CU56" s="2">
        <f t="shared" si="42"/>
        <v>0</v>
      </c>
      <c r="CV56" s="2">
        <f t="shared" si="43"/>
        <v>0</v>
      </c>
      <c r="CW56" s="2">
        <f t="shared" si="44"/>
        <v>0</v>
      </c>
      <c r="CX56" s="2">
        <f t="shared" si="45"/>
        <v>0</v>
      </c>
      <c r="CY56" s="2">
        <f t="shared" si="46"/>
        <v>0</v>
      </c>
      <c r="CZ56" s="2">
        <f t="shared" si="47"/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78</v>
      </c>
      <c r="DW56" s="2" t="s">
        <v>78</v>
      </c>
      <c r="DX56" s="2">
        <v>1</v>
      </c>
      <c r="DY56" s="2"/>
      <c r="DZ56" s="2"/>
      <c r="EA56" s="2"/>
      <c r="EB56" s="2"/>
      <c r="EC56" s="2"/>
      <c r="ED56" s="2"/>
      <c r="EE56" s="2">
        <v>16510487</v>
      </c>
      <c r="EF56" s="2">
        <v>2</v>
      </c>
      <c r="EG56" s="2" t="s">
        <v>20</v>
      </c>
      <c r="EH56" s="2">
        <v>0</v>
      </c>
      <c r="EI56" s="2" t="s">
        <v>6</v>
      </c>
      <c r="EJ56" s="2">
        <v>1</v>
      </c>
      <c r="EK56" s="2">
        <v>10001</v>
      </c>
      <c r="EL56" s="2" t="s">
        <v>72</v>
      </c>
      <c r="EM56" s="2" t="s">
        <v>73</v>
      </c>
      <c r="EN56" s="2"/>
      <c r="EO56" s="2" t="s">
        <v>6</v>
      </c>
      <c r="EP56" s="2"/>
      <c r="EQ56" s="2">
        <v>0</v>
      </c>
      <c r="ER56" s="2">
        <v>935.36</v>
      </c>
      <c r="ES56" s="2">
        <v>935.36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8"/>
        <v>0</v>
      </c>
      <c r="FS56" s="2">
        <v>0</v>
      </c>
      <c r="FT56" s="2" t="s">
        <v>23</v>
      </c>
      <c r="FU56" s="2" t="s">
        <v>24</v>
      </c>
      <c r="FV56" s="2"/>
      <c r="FW56" s="2"/>
      <c r="FX56" s="2">
        <v>106.2</v>
      </c>
      <c r="FY56" s="2">
        <v>53.55</v>
      </c>
      <c r="FZ56" s="2"/>
      <c r="GA56" s="2" t="s">
        <v>6</v>
      </c>
      <c r="GB56" s="2"/>
      <c r="GC56" s="2"/>
      <c r="GD56" s="2">
        <v>0</v>
      </c>
      <c r="GE56" s="2"/>
      <c r="GF56" s="2">
        <v>-1493466572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9"/>
        <v>0</v>
      </c>
      <c r="GM56" s="2">
        <f t="shared" si="50"/>
        <v>6734.59</v>
      </c>
      <c r="GN56" s="2">
        <f t="shared" si="51"/>
        <v>6734.59</v>
      </c>
      <c r="GO56" s="2">
        <f t="shared" si="52"/>
        <v>0</v>
      </c>
      <c r="GP56" s="2">
        <f t="shared" si="53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4"/>
        <v>0</v>
      </c>
      <c r="GW56" s="2">
        <v>1</v>
      </c>
      <c r="GX56" s="2">
        <f t="shared" si="55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5">
      <c r="A57">
        <v>18</v>
      </c>
      <c r="B57">
        <v>1</v>
      </c>
      <c r="C57">
        <v>130</v>
      </c>
      <c r="E57" t="s">
        <v>101</v>
      </c>
      <c r="F57" t="s">
        <v>102</v>
      </c>
      <c r="G57" t="s">
        <v>103</v>
      </c>
      <c r="H57" t="s">
        <v>78</v>
      </c>
      <c r="I57">
        <f>I55*J57</f>
        <v>7.2</v>
      </c>
      <c r="J57">
        <v>27.777777777777779</v>
      </c>
      <c r="O57">
        <f t="shared" si="21"/>
        <v>40340.21</v>
      </c>
      <c r="P57">
        <f t="shared" si="22"/>
        <v>40340.21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16671551</v>
      </c>
      <c r="AB57">
        <f t="shared" si="32"/>
        <v>935.36</v>
      </c>
      <c r="AC57">
        <f t="shared" si="60"/>
        <v>935.36</v>
      </c>
      <c r="AD57">
        <f>ROUND((((ET57)-(EU57))+AE57),6)</f>
        <v>0</v>
      </c>
      <c r="AE57">
        <f t="shared" si="64"/>
        <v>0</v>
      </c>
      <c r="AF57">
        <f t="shared" si="64"/>
        <v>0</v>
      </c>
      <c r="AG57">
        <f t="shared" si="34"/>
        <v>0</v>
      </c>
      <c r="AH57">
        <f t="shared" si="65"/>
        <v>0</v>
      </c>
      <c r="AI57">
        <f t="shared" si="65"/>
        <v>0</v>
      </c>
      <c r="AJ57">
        <f t="shared" si="36"/>
        <v>0</v>
      </c>
      <c r="AK57">
        <v>935.36</v>
      </c>
      <c r="AL57">
        <v>935.36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106</v>
      </c>
      <c r="AU57">
        <v>54</v>
      </c>
      <c r="AV57">
        <v>1</v>
      </c>
      <c r="AW57">
        <v>1</v>
      </c>
      <c r="AZ57">
        <v>5.99</v>
      </c>
      <c r="BA57">
        <v>1</v>
      </c>
      <c r="BB57">
        <v>1</v>
      </c>
      <c r="BC57">
        <v>5.99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104</v>
      </c>
      <c r="BM57">
        <v>10001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118</v>
      </c>
      <c r="CA57">
        <v>63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7"/>
        <v>40340.21</v>
      </c>
      <c r="CQ57">
        <f t="shared" si="38"/>
        <v>5602.8064000000004</v>
      </c>
      <c r="CR57">
        <f t="shared" si="39"/>
        <v>0</v>
      </c>
      <c r="CS57">
        <f t="shared" si="40"/>
        <v>0</v>
      </c>
      <c r="CT57">
        <f t="shared" si="41"/>
        <v>0</v>
      </c>
      <c r="CU57">
        <f t="shared" si="42"/>
        <v>0</v>
      </c>
      <c r="CV57">
        <f t="shared" si="43"/>
        <v>0</v>
      </c>
      <c r="CW57">
        <f t="shared" si="44"/>
        <v>0</v>
      </c>
      <c r="CX57">
        <f t="shared" si="45"/>
        <v>0</v>
      </c>
      <c r="CY57">
        <f t="shared" si="46"/>
        <v>0</v>
      </c>
      <c r="CZ57">
        <f t="shared" si="47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78</v>
      </c>
      <c r="DW57" t="s">
        <v>78</v>
      </c>
      <c r="DX57">
        <v>1</v>
      </c>
      <c r="EE57">
        <v>16510487</v>
      </c>
      <c r="EF57">
        <v>2</v>
      </c>
      <c r="EG57" t="s">
        <v>20</v>
      </c>
      <c r="EH57">
        <v>0</v>
      </c>
      <c r="EI57" t="s">
        <v>6</v>
      </c>
      <c r="EJ57">
        <v>1</v>
      </c>
      <c r="EK57">
        <v>10001</v>
      </c>
      <c r="EL57" t="s">
        <v>72</v>
      </c>
      <c r="EM57" t="s">
        <v>73</v>
      </c>
      <c r="EO57" t="s">
        <v>6</v>
      </c>
      <c r="EQ57">
        <v>0</v>
      </c>
      <c r="ER57">
        <v>935.36</v>
      </c>
      <c r="ES57">
        <v>935.36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8"/>
        <v>0</v>
      </c>
      <c r="FS57">
        <v>0</v>
      </c>
      <c r="FT57" t="s">
        <v>23</v>
      </c>
      <c r="FU57" t="s">
        <v>24</v>
      </c>
      <c r="FX57">
        <v>106.2</v>
      </c>
      <c r="FY57">
        <v>53.55</v>
      </c>
      <c r="GA57" t="s">
        <v>6</v>
      </c>
      <c r="GD57">
        <v>0</v>
      </c>
      <c r="GF57">
        <v>-1493466572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9"/>
        <v>0</v>
      </c>
      <c r="GM57">
        <f t="shared" si="50"/>
        <v>40340.21</v>
      </c>
      <c r="GN57">
        <f t="shared" si="51"/>
        <v>40340.21</v>
      </c>
      <c r="GO57">
        <f t="shared" si="52"/>
        <v>0</v>
      </c>
      <c r="GP57">
        <f t="shared" si="53"/>
        <v>0</v>
      </c>
      <c r="GR57">
        <v>0</v>
      </c>
      <c r="GS57">
        <v>3</v>
      </c>
      <c r="GT57">
        <v>0</v>
      </c>
      <c r="GU57" t="s">
        <v>6</v>
      </c>
      <c r="GV57">
        <f t="shared" si="54"/>
        <v>0</v>
      </c>
      <c r="GW57">
        <v>1</v>
      </c>
      <c r="GX57">
        <f t="shared" si="55"/>
        <v>0</v>
      </c>
      <c r="HA57">
        <v>0</v>
      </c>
      <c r="HB57">
        <v>0</v>
      </c>
      <c r="IK57">
        <v>0</v>
      </c>
    </row>
    <row r="58" spans="1:255" x14ac:dyDescent="0.25">
      <c r="A58" s="2">
        <v>18</v>
      </c>
      <c r="B58" s="2">
        <v>1</v>
      </c>
      <c r="C58" s="2">
        <v>117</v>
      </c>
      <c r="D58" s="2"/>
      <c r="E58" s="2" t="s">
        <v>105</v>
      </c>
      <c r="F58" s="2" t="s">
        <v>106</v>
      </c>
      <c r="G58" s="2" t="s">
        <v>107</v>
      </c>
      <c r="H58" s="2" t="s">
        <v>78</v>
      </c>
      <c r="I58" s="2">
        <f>I54*J58</f>
        <v>18.72</v>
      </c>
      <c r="J58" s="2">
        <v>72.222222222222229</v>
      </c>
      <c r="K58" s="2"/>
      <c r="L58" s="2"/>
      <c r="M58" s="2"/>
      <c r="N58" s="2"/>
      <c r="O58" s="2">
        <f t="shared" si="21"/>
        <v>15523.56</v>
      </c>
      <c r="P58" s="2">
        <f t="shared" si="22"/>
        <v>15523.56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16671550</v>
      </c>
      <c r="AB58" s="2">
        <f t="shared" si="32"/>
        <v>829.25</v>
      </c>
      <c r="AC58" s="2">
        <f t="shared" si="60"/>
        <v>829.25</v>
      </c>
      <c r="AD58" s="2">
        <f>ROUND((((ET58)-(EU58))+AE58),6)</f>
        <v>0</v>
      </c>
      <c r="AE58" s="2">
        <f t="shared" si="64"/>
        <v>0</v>
      </c>
      <c r="AF58" s="2">
        <f t="shared" si="64"/>
        <v>0</v>
      </c>
      <c r="AG58" s="2">
        <f t="shared" si="34"/>
        <v>0</v>
      </c>
      <c r="AH58" s="2">
        <f t="shared" si="65"/>
        <v>0</v>
      </c>
      <c r="AI58" s="2">
        <f t="shared" si="65"/>
        <v>0</v>
      </c>
      <c r="AJ58" s="2">
        <f t="shared" si="36"/>
        <v>0</v>
      </c>
      <c r="AK58" s="2">
        <v>829.25</v>
      </c>
      <c r="AL58" s="2">
        <v>829.25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106</v>
      </c>
      <c r="AU58" s="2">
        <v>54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108</v>
      </c>
      <c r="BK58" s="2"/>
      <c r="BL58" s="2"/>
      <c r="BM58" s="2">
        <v>10001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118</v>
      </c>
      <c r="CA58" s="2">
        <v>63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7"/>
        <v>15523.56</v>
      </c>
      <c r="CQ58" s="2">
        <f t="shared" si="38"/>
        <v>829.25</v>
      </c>
      <c r="CR58" s="2">
        <f t="shared" si="39"/>
        <v>0</v>
      </c>
      <c r="CS58" s="2">
        <f t="shared" si="40"/>
        <v>0</v>
      </c>
      <c r="CT58" s="2">
        <f t="shared" si="41"/>
        <v>0</v>
      </c>
      <c r="CU58" s="2">
        <f t="shared" si="42"/>
        <v>0</v>
      </c>
      <c r="CV58" s="2">
        <f t="shared" si="43"/>
        <v>0</v>
      </c>
      <c r="CW58" s="2">
        <f t="shared" si="44"/>
        <v>0</v>
      </c>
      <c r="CX58" s="2">
        <f t="shared" si="45"/>
        <v>0</v>
      </c>
      <c r="CY58" s="2">
        <f t="shared" si="46"/>
        <v>0</v>
      </c>
      <c r="CZ58" s="2">
        <f t="shared" si="47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78</v>
      </c>
      <c r="DW58" s="2" t="s">
        <v>78</v>
      </c>
      <c r="DX58" s="2">
        <v>1</v>
      </c>
      <c r="DY58" s="2"/>
      <c r="DZ58" s="2"/>
      <c r="EA58" s="2"/>
      <c r="EB58" s="2"/>
      <c r="EC58" s="2"/>
      <c r="ED58" s="2"/>
      <c r="EE58" s="2">
        <v>16510487</v>
      </c>
      <c r="EF58" s="2">
        <v>2</v>
      </c>
      <c r="EG58" s="2" t="s">
        <v>20</v>
      </c>
      <c r="EH58" s="2">
        <v>0</v>
      </c>
      <c r="EI58" s="2" t="s">
        <v>6</v>
      </c>
      <c r="EJ58" s="2">
        <v>1</v>
      </c>
      <c r="EK58" s="2">
        <v>10001</v>
      </c>
      <c r="EL58" s="2" t="s">
        <v>72</v>
      </c>
      <c r="EM58" s="2" t="s">
        <v>73</v>
      </c>
      <c r="EN58" s="2"/>
      <c r="EO58" s="2" t="s">
        <v>6</v>
      </c>
      <c r="EP58" s="2"/>
      <c r="EQ58" s="2">
        <v>0</v>
      </c>
      <c r="ER58" s="2">
        <v>829.25</v>
      </c>
      <c r="ES58" s="2">
        <v>829.25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8"/>
        <v>0</v>
      </c>
      <c r="FS58" s="2">
        <v>0</v>
      </c>
      <c r="FT58" s="2" t="s">
        <v>23</v>
      </c>
      <c r="FU58" s="2" t="s">
        <v>24</v>
      </c>
      <c r="FV58" s="2"/>
      <c r="FW58" s="2"/>
      <c r="FX58" s="2">
        <v>106.2</v>
      </c>
      <c r="FY58" s="2">
        <v>53.55</v>
      </c>
      <c r="FZ58" s="2"/>
      <c r="GA58" s="2" t="s">
        <v>6</v>
      </c>
      <c r="GB58" s="2"/>
      <c r="GC58" s="2"/>
      <c r="GD58" s="2">
        <v>0</v>
      </c>
      <c r="GE58" s="2"/>
      <c r="GF58" s="2">
        <v>-157476520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9"/>
        <v>0</v>
      </c>
      <c r="GM58" s="2">
        <f t="shared" si="50"/>
        <v>15523.56</v>
      </c>
      <c r="GN58" s="2">
        <f t="shared" si="51"/>
        <v>15523.56</v>
      </c>
      <c r="GO58" s="2">
        <f t="shared" si="52"/>
        <v>0</v>
      </c>
      <c r="GP58" s="2">
        <f t="shared" si="53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54"/>
        <v>0</v>
      </c>
      <c r="GW58" s="2">
        <v>1</v>
      </c>
      <c r="GX58" s="2">
        <f t="shared" si="55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5">
      <c r="A59">
        <v>18</v>
      </c>
      <c r="B59">
        <v>1</v>
      </c>
      <c r="C59">
        <v>129</v>
      </c>
      <c r="E59" t="s">
        <v>105</v>
      </c>
      <c r="F59" t="s">
        <v>106</v>
      </c>
      <c r="G59" t="s">
        <v>107</v>
      </c>
      <c r="H59" t="s">
        <v>78</v>
      </c>
      <c r="I59">
        <f>I55*J59</f>
        <v>18.72</v>
      </c>
      <c r="J59">
        <v>72.222222222222229</v>
      </c>
      <c r="O59">
        <f t="shared" si="21"/>
        <v>92986.12</v>
      </c>
      <c r="P59">
        <f t="shared" si="22"/>
        <v>92986.12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16671551</v>
      </c>
      <c r="AB59">
        <f t="shared" si="32"/>
        <v>829.25</v>
      </c>
      <c r="AC59">
        <f t="shared" si="60"/>
        <v>829.25</v>
      </c>
      <c r="AD59">
        <f>ROUND((((ET59)-(EU59))+AE59),6)</f>
        <v>0</v>
      </c>
      <c r="AE59">
        <f t="shared" si="64"/>
        <v>0</v>
      </c>
      <c r="AF59">
        <f t="shared" si="64"/>
        <v>0</v>
      </c>
      <c r="AG59">
        <f t="shared" si="34"/>
        <v>0</v>
      </c>
      <c r="AH59">
        <f t="shared" si="65"/>
        <v>0</v>
      </c>
      <c r="AI59">
        <f t="shared" si="65"/>
        <v>0</v>
      </c>
      <c r="AJ59">
        <f t="shared" si="36"/>
        <v>0</v>
      </c>
      <c r="AK59">
        <v>829.25</v>
      </c>
      <c r="AL59">
        <v>829.25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106</v>
      </c>
      <c r="AU59">
        <v>54</v>
      </c>
      <c r="AV59">
        <v>1</v>
      </c>
      <c r="AW59">
        <v>1</v>
      </c>
      <c r="AZ59">
        <v>5.99</v>
      </c>
      <c r="BA59">
        <v>1</v>
      </c>
      <c r="BB59">
        <v>1</v>
      </c>
      <c r="BC59">
        <v>5.99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108</v>
      </c>
      <c r="BM59">
        <v>10001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118</v>
      </c>
      <c r="CA59">
        <v>63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7"/>
        <v>92986.12</v>
      </c>
      <c r="CQ59">
        <f t="shared" si="38"/>
        <v>4967.2075000000004</v>
      </c>
      <c r="CR59">
        <f t="shared" si="39"/>
        <v>0</v>
      </c>
      <c r="CS59">
        <f t="shared" si="40"/>
        <v>0</v>
      </c>
      <c r="CT59">
        <f t="shared" si="41"/>
        <v>0</v>
      </c>
      <c r="CU59">
        <f t="shared" si="42"/>
        <v>0</v>
      </c>
      <c r="CV59">
        <f t="shared" si="43"/>
        <v>0</v>
      </c>
      <c r="CW59">
        <f t="shared" si="44"/>
        <v>0</v>
      </c>
      <c r="CX59">
        <f t="shared" si="45"/>
        <v>0</v>
      </c>
      <c r="CY59">
        <f t="shared" si="46"/>
        <v>0</v>
      </c>
      <c r="CZ59">
        <f t="shared" si="47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78</v>
      </c>
      <c r="DW59" t="s">
        <v>78</v>
      </c>
      <c r="DX59">
        <v>1</v>
      </c>
      <c r="EE59">
        <v>16510487</v>
      </c>
      <c r="EF59">
        <v>2</v>
      </c>
      <c r="EG59" t="s">
        <v>20</v>
      </c>
      <c r="EH59">
        <v>0</v>
      </c>
      <c r="EI59" t="s">
        <v>6</v>
      </c>
      <c r="EJ59">
        <v>1</v>
      </c>
      <c r="EK59">
        <v>10001</v>
      </c>
      <c r="EL59" t="s">
        <v>72</v>
      </c>
      <c r="EM59" t="s">
        <v>73</v>
      </c>
      <c r="EO59" t="s">
        <v>6</v>
      </c>
      <c r="EQ59">
        <v>0</v>
      </c>
      <c r="ER59">
        <v>829.25</v>
      </c>
      <c r="ES59">
        <v>829.25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8"/>
        <v>0</v>
      </c>
      <c r="FS59">
        <v>0</v>
      </c>
      <c r="FT59" t="s">
        <v>23</v>
      </c>
      <c r="FU59" t="s">
        <v>24</v>
      </c>
      <c r="FX59">
        <v>106.2</v>
      </c>
      <c r="FY59">
        <v>53.55</v>
      </c>
      <c r="GA59" t="s">
        <v>6</v>
      </c>
      <c r="GD59">
        <v>0</v>
      </c>
      <c r="GF59">
        <v>-157476520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9"/>
        <v>0</v>
      </c>
      <c r="GM59">
        <f t="shared" si="50"/>
        <v>92986.12</v>
      </c>
      <c r="GN59">
        <f t="shared" si="51"/>
        <v>92986.12</v>
      </c>
      <c r="GO59">
        <f t="shared" si="52"/>
        <v>0</v>
      </c>
      <c r="GP59">
        <f t="shared" si="53"/>
        <v>0</v>
      </c>
      <c r="GR59">
        <v>0</v>
      </c>
      <c r="GS59">
        <v>3</v>
      </c>
      <c r="GT59">
        <v>0</v>
      </c>
      <c r="GU59" t="s">
        <v>6</v>
      </c>
      <c r="GV59">
        <f t="shared" si="54"/>
        <v>0</v>
      </c>
      <c r="GW59">
        <v>1</v>
      </c>
      <c r="GX59">
        <f t="shared" si="55"/>
        <v>0</v>
      </c>
      <c r="HA59">
        <v>0</v>
      </c>
      <c r="HB59">
        <v>0</v>
      </c>
      <c r="IK59">
        <v>0</v>
      </c>
    </row>
    <row r="60" spans="1:255" x14ac:dyDescent="0.25">
      <c r="A60" s="2">
        <v>17</v>
      </c>
      <c r="B60" s="2">
        <v>1</v>
      </c>
      <c r="C60" s="2">
        <f>ROW(SmtRes!A139)</f>
        <v>139</v>
      </c>
      <c r="D60" s="2">
        <f>ROW(EtalonRes!A151)</f>
        <v>151</v>
      </c>
      <c r="E60" s="2" t="s">
        <v>109</v>
      </c>
      <c r="F60" s="2" t="s">
        <v>110</v>
      </c>
      <c r="G60" s="2" t="s">
        <v>111</v>
      </c>
      <c r="H60" s="2" t="s">
        <v>112</v>
      </c>
      <c r="I60" s="2">
        <f>ROUND(22.5/100,9)</f>
        <v>0.22500000000000001</v>
      </c>
      <c r="J60" s="2">
        <v>0</v>
      </c>
      <c r="K60" s="2"/>
      <c r="L60" s="2"/>
      <c r="M60" s="2"/>
      <c r="N60" s="2"/>
      <c r="O60" s="2">
        <f t="shared" ref="O60:O91" si="66">ROUND(CP60,2)</f>
        <v>948.14</v>
      </c>
      <c r="P60" s="2">
        <f t="shared" ref="P60:P91" si="67">ROUND(CQ60*I60,2)</f>
        <v>898.25</v>
      </c>
      <c r="Q60" s="2">
        <f t="shared" ref="Q60:Q91" si="68">ROUND(CR60*I60,2)</f>
        <v>3.12</v>
      </c>
      <c r="R60" s="2">
        <f t="shared" ref="R60:R91" si="69">ROUND(CS60*I60,2)</f>
        <v>0.64</v>
      </c>
      <c r="S60" s="2">
        <f t="shared" ref="S60:S91" si="70">ROUND(CT60*I60,2)</f>
        <v>46.77</v>
      </c>
      <c r="T60" s="2">
        <f t="shared" ref="T60:T91" si="71">ROUND(CU60*I60,2)</f>
        <v>0</v>
      </c>
      <c r="U60" s="2">
        <f t="shared" ref="U60:U91" si="72">CV60*I60</f>
        <v>5.4829125000000003</v>
      </c>
      <c r="V60" s="2">
        <f t="shared" ref="V60:V91" si="73">CW60*I60</f>
        <v>5.3437499999999999E-2</v>
      </c>
      <c r="W60" s="2">
        <f t="shared" ref="W60:W91" si="74">ROUND(CX60*I60,2)</f>
        <v>0</v>
      </c>
      <c r="X60" s="2">
        <f t="shared" ref="X60:X91" si="75">ROUND(CY60,2)</f>
        <v>50.25</v>
      </c>
      <c r="Y60" s="2">
        <f t="shared" ref="Y60:Y91" si="76">ROUND(CZ60,2)</f>
        <v>25.6</v>
      </c>
      <c r="Z60" s="2"/>
      <c r="AA60" s="2">
        <v>16671550</v>
      </c>
      <c r="AB60" s="2">
        <f t="shared" ref="AB60:AB91" si="77">ROUND((AC60+AD60+AF60),6)</f>
        <v>4213.95</v>
      </c>
      <c r="AC60" s="2">
        <f t="shared" si="60"/>
        <v>3992.2</v>
      </c>
      <c r="AD60" s="2">
        <f>ROUND(((((ET60*1.25))-((EU60*1.25)))+AE60),6)</f>
        <v>13.887499999999999</v>
      </c>
      <c r="AE60" s="2">
        <f>ROUND(((EU60*1.25)),6)</f>
        <v>2.85</v>
      </c>
      <c r="AF60" s="2">
        <f>ROUND(((EV60*1.15)),6)</f>
        <v>207.86250000000001</v>
      </c>
      <c r="AG60" s="2">
        <f t="shared" ref="AG60:AG91" si="78">ROUND((AP60),6)</f>
        <v>0</v>
      </c>
      <c r="AH60" s="2">
        <f>((EW60*1.15))</f>
        <v>24.368500000000001</v>
      </c>
      <c r="AI60" s="2">
        <f>((EX60*1.25))</f>
        <v>0.23749999999999999</v>
      </c>
      <c r="AJ60" s="2">
        <f t="shared" ref="AJ60:AJ91" si="79">ROUND((AS60),6)</f>
        <v>0</v>
      </c>
      <c r="AK60" s="2">
        <v>4184.0600000000004</v>
      </c>
      <c r="AL60" s="2">
        <v>3992.2</v>
      </c>
      <c r="AM60" s="2">
        <v>11.11</v>
      </c>
      <c r="AN60" s="2">
        <v>2.2799999999999998</v>
      </c>
      <c r="AO60" s="2">
        <v>180.75</v>
      </c>
      <c r="AP60" s="2">
        <v>0</v>
      </c>
      <c r="AQ60" s="2">
        <v>21.19</v>
      </c>
      <c r="AR60" s="2">
        <v>0.19</v>
      </c>
      <c r="AS60" s="2">
        <v>0</v>
      </c>
      <c r="AT60" s="2">
        <v>106</v>
      </c>
      <c r="AU60" s="2">
        <v>54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0</v>
      </c>
      <c r="BI60" s="2">
        <v>1</v>
      </c>
      <c r="BJ60" s="2" t="s">
        <v>113</v>
      </c>
      <c r="BK60" s="2"/>
      <c r="BL60" s="2"/>
      <c r="BM60" s="2">
        <v>10001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118</v>
      </c>
      <c r="CA60" s="2">
        <v>63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659</v>
      </c>
      <c r="CO60" s="2">
        <v>0</v>
      </c>
      <c r="CP60" s="2">
        <f t="shared" ref="CP60:CP91" si="80">(P60+Q60+S60)</f>
        <v>948.14</v>
      </c>
      <c r="CQ60" s="2">
        <f t="shared" ref="CQ60:CQ91" si="81">AC60*BC60</f>
        <v>3992.2</v>
      </c>
      <c r="CR60" s="2">
        <f t="shared" ref="CR60:CR91" si="82">AD60*BB60</f>
        <v>13.887499999999999</v>
      </c>
      <c r="CS60" s="2">
        <f t="shared" ref="CS60:CS91" si="83">AE60*BS60</f>
        <v>2.85</v>
      </c>
      <c r="CT60" s="2">
        <f t="shared" ref="CT60:CT91" si="84">AF60*BA60</f>
        <v>207.86250000000001</v>
      </c>
      <c r="CU60" s="2">
        <f t="shared" ref="CU60:CU91" si="85">AG60</f>
        <v>0</v>
      </c>
      <c r="CV60" s="2">
        <f t="shared" ref="CV60:CV91" si="86">AH60</f>
        <v>24.368500000000001</v>
      </c>
      <c r="CW60" s="2">
        <f t="shared" ref="CW60:CW91" si="87">AI60</f>
        <v>0.23749999999999999</v>
      </c>
      <c r="CX60" s="2">
        <f t="shared" ref="CX60:CX91" si="88">AJ60</f>
        <v>0</v>
      </c>
      <c r="CY60" s="2">
        <f t="shared" ref="CY60:CY91" si="89">(((S60+R60)*AT60)/100)</f>
        <v>50.254600000000003</v>
      </c>
      <c r="CZ60" s="2">
        <f t="shared" ref="CZ60:CZ91" si="90">(((S60+R60)*AU60)/100)</f>
        <v>25.601400000000002</v>
      </c>
      <c r="DA60" s="2"/>
      <c r="DB60" s="2"/>
      <c r="DC60" s="2" t="s">
        <v>6</v>
      </c>
      <c r="DD60" s="2" t="s">
        <v>6</v>
      </c>
      <c r="DE60" s="2" t="s">
        <v>70</v>
      </c>
      <c r="DF60" s="2" t="s">
        <v>70</v>
      </c>
      <c r="DG60" s="2" t="s">
        <v>71</v>
      </c>
      <c r="DH60" s="2" t="s">
        <v>6</v>
      </c>
      <c r="DI60" s="2" t="s">
        <v>71</v>
      </c>
      <c r="DJ60" s="2" t="s">
        <v>70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1003</v>
      </c>
      <c r="DV60" s="2" t="s">
        <v>112</v>
      </c>
      <c r="DW60" s="2" t="s">
        <v>112</v>
      </c>
      <c r="DX60" s="2">
        <v>100</v>
      </c>
      <c r="DY60" s="2"/>
      <c r="DZ60" s="2"/>
      <c r="EA60" s="2"/>
      <c r="EB60" s="2"/>
      <c r="EC60" s="2"/>
      <c r="ED60" s="2"/>
      <c r="EE60" s="2">
        <v>16510487</v>
      </c>
      <c r="EF60" s="2">
        <v>2</v>
      </c>
      <c r="EG60" s="2" t="s">
        <v>20</v>
      </c>
      <c r="EH60" s="2">
        <v>0</v>
      </c>
      <c r="EI60" s="2" t="s">
        <v>6</v>
      </c>
      <c r="EJ60" s="2">
        <v>1</v>
      </c>
      <c r="EK60" s="2">
        <v>10001</v>
      </c>
      <c r="EL60" s="2" t="s">
        <v>72</v>
      </c>
      <c r="EM60" s="2" t="s">
        <v>73</v>
      </c>
      <c r="EN60" s="2"/>
      <c r="EO60" s="2" t="s">
        <v>74</v>
      </c>
      <c r="EP60" s="2"/>
      <c r="EQ60" s="2">
        <v>0</v>
      </c>
      <c r="ER60" s="2">
        <v>4184.0600000000004</v>
      </c>
      <c r="ES60" s="2">
        <v>3992.2</v>
      </c>
      <c r="ET60" s="2">
        <v>11.11</v>
      </c>
      <c r="EU60" s="2">
        <v>2.2799999999999998</v>
      </c>
      <c r="EV60" s="2">
        <v>180.75</v>
      </c>
      <c r="EW60" s="2">
        <v>21.19</v>
      </c>
      <c r="EX60" s="2">
        <v>0.19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91">ROUND(IF(AND(BH60=3,BI60=3),P60,0),2)</f>
        <v>0</v>
      </c>
      <c r="FS60" s="2">
        <v>0</v>
      </c>
      <c r="FT60" s="2" t="s">
        <v>23</v>
      </c>
      <c r="FU60" s="2" t="s">
        <v>24</v>
      </c>
      <c r="FV60" s="2"/>
      <c r="FW60" s="2"/>
      <c r="FX60" s="2">
        <v>106.2</v>
      </c>
      <c r="FY60" s="2">
        <v>53.55</v>
      </c>
      <c r="FZ60" s="2"/>
      <c r="GA60" s="2" t="s">
        <v>6</v>
      </c>
      <c r="GB60" s="2"/>
      <c r="GC60" s="2"/>
      <c r="GD60" s="2">
        <v>0</v>
      </c>
      <c r="GE60" s="2"/>
      <c r="GF60" s="2">
        <v>756108961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91" si="92">ROUND(IF(AND(BH60=3,BI60=3,FS60&lt;&gt;0),P60,0),2)</f>
        <v>0</v>
      </c>
      <c r="GM60" s="2">
        <f t="shared" ref="GM60:GM91" si="93">ROUND(O60+X60+Y60+GK60,2)+GX60</f>
        <v>1023.99</v>
      </c>
      <c r="GN60" s="2">
        <f t="shared" ref="GN60:GN91" si="94">IF(OR(BI60=0,BI60=1),ROUND(O60+X60+Y60+GK60,2),0)</f>
        <v>1023.99</v>
      </c>
      <c r="GO60" s="2">
        <f t="shared" ref="GO60:GO91" si="95">IF(BI60=2,ROUND(O60+X60+Y60+GK60,2),0)</f>
        <v>0</v>
      </c>
      <c r="GP60" s="2">
        <f t="shared" ref="GP60:GP91" si="96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ref="GV60:GV91" si="97">ROUND(GT60,6)</f>
        <v>0</v>
      </c>
      <c r="GW60" s="2">
        <v>1</v>
      </c>
      <c r="GX60" s="2">
        <f t="shared" ref="GX60:GX91" si="98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5">
      <c r="A61">
        <v>17</v>
      </c>
      <c r="B61">
        <v>1</v>
      </c>
      <c r="C61">
        <f>ROW(SmtRes!A146)</f>
        <v>146</v>
      </c>
      <c r="D61">
        <f>ROW(EtalonRes!A158)</f>
        <v>158</v>
      </c>
      <c r="E61" t="s">
        <v>109</v>
      </c>
      <c r="F61" t="s">
        <v>110</v>
      </c>
      <c r="G61" t="s">
        <v>111</v>
      </c>
      <c r="H61" t="s">
        <v>112</v>
      </c>
      <c r="I61">
        <f>ROUND(22.5/100,9)</f>
        <v>0.22500000000000001</v>
      </c>
      <c r="J61">
        <v>0</v>
      </c>
      <c r="O61">
        <f t="shared" si="66"/>
        <v>5679.36</v>
      </c>
      <c r="P61">
        <f t="shared" si="67"/>
        <v>5380.49</v>
      </c>
      <c r="Q61">
        <f t="shared" si="68"/>
        <v>18.72</v>
      </c>
      <c r="R61">
        <f t="shared" si="69"/>
        <v>3.84</v>
      </c>
      <c r="S61">
        <f t="shared" si="70"/>
        <v>280.14999999999998</v>
      </c>
      <c r="T61">
        <f t="shared" si="71"/>
        <v>0</v>
      </c>
      <c r="U61">
        <f t="shared" si="72"/>
        <v>5.4829125000000003</v>
      </c>
      <c r="V61">
        <f t="shared" si="73"/>
        <v>5.3437499999999999E-2</v>
      </c>
      <c r="W61">
        <f t="shared" si="74"/>
        <v>0</v>
      </c>
      <c r="X61">
        <f t="shared" si="75"/>
        <v>301.02999999999997</v>
      </c>
      <c r="Y61">
        <f t="shared" si="76"/>
        <v>153.35</v>
      </c>
      <c r="AA61">
        <v>16671551</v>
      </c>
      <c r="AB61">
        <f t="shared" si="77"/>
        <v>4213.95</v>
      </c>
      <c r="AC61">
        <f t="shared" si="60"/>
        <v>3992.2</v>
      </c>
      <c r="AD61">
        <f>ROUND(((((ET61*1.25))-((EU61*1.25)))+AE61),6)</f>
        <v>13.887499999999999</v>
      </c>
      <c r="AE61">
        <f>ROUND(((EU61*1.25)),6)</f>
        <v>2.85</v>
      </c>
      <c r="AF61">
        <f>ROUND(((EV61*1.15)),6)</f>
        <v>207.86250000000001</v>
      </c>
      <c r="AG61">
        <f t="shared" si="78"/>
        <v>0</v>
      </c>
      <c r="AH61">
        <f>((EW61*1.15))</f>
        <v>24.368500000000001</v>
      </c>
      <c r="AI61">
        <f>((EX61*1.25))</f>
        <v>0.23749999999999999</v>
      </c>
      <c r="AJ61">
        <f t="shared" si="79"/>
        <v>0</v>
      </c>
      <c r="AK61">
        <v>4184.0600000000004</v>
      </c>
      <c r="AL61">
        <v>3992.2</v>
      </c>
      <c r="AM61">
        <v>11.11</v>
      </c>
      <c r="AN61">
        <v>2.2799999999999998</v>
      </c>
      <c r="AO61">
        <v>180.75</v>
      </c>
      <c r="AP61">
        <v>0</v>
      </c>
      <c r="AQ61">
        <v>21.19</v>
      </c>
      <c r="AR61">
        <v>0.19</v>
      </c>
      <c r="AS61">
        <v>0</v>
      </c>
      <c r="AT61">
        <v>106</v>
      </c>
      <c r="AU61">
        <v>54</v>
      </c>
      <c r="AV61">
        <v>1</v>
      </c>
      <c r="AW61">
        <v>1</v>
      </c>
      <c r="AZ61">
        <v>5.99</v>
      </c>
      <c r="BA61">
        <v>5.99</v>
      </c>
      <c r="BB61">
        <v>5.99</v>
      </c>
      <c r="BC61">
        <v>5.99</v>
      </c>
      <c r="BD61" t="s">
        <v>6</v>
      </c>
      <c r="BE61" t="s">
        <v>6</v>
      </c>
      <c r="BF61" t="s">
        <v>6</v>
      </c>
      <c r="BG61" t="s">
        <v>6</v>
      </c>
      <c r="BH61">
        <v>0</v>
      </c>
      <c r="BI61">
        <v>1</v>
      </c>
      <c r="BJ61" t="s">
        <v>113</v>
      </c>
      <c r="BM61">
        <v>10001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5.99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118</v>
      </c>
      <c r="CA61">
        <v>63</v>
      </c>
      <c r="CF61">
        <v>0</v>
      </c>
      <c r="CG61">
        <v>0</v>
      </c>
      <c r="CM61">
        <v>0</v>
      </c>
      <c r="CN61" t="s">
        <v>659</v>
      </c>
      <c r="CO61">
        <v>0</v>
      </c>
      <c r="CP61">
        <f t="shared" si="80"/>
        <v>5679.36</v>
      </c>
      <c r="CQ61">
        <f t="shared" si="81"/>
        <v>23913.277999999998</v>
      </c>
      <c r="CR61">
        <f t="shared" si="82"/>
        <v>83.186125000000004</v>
      </c>
      <c r="CS61">
        <f t="shared" si="83"/>
        <v>17.0715</v>
      </c>
      <c r="CT61">
        <f t="shared" si="84"/>
        <v>1245.0963750000001</v>
      </c>
      <c r="CU61">
        <f t="shared" si="85"/>
        <v>0</v>
      </c>
      <c r="CV61">
        <f t="shared" si="86"/>
        <v>24.368500000000001</v>
      </c>
      <c r="CW61">
        <f t="shared" si="87"/>
        <v>0.23749999999999999</v>
      </c>
      <c r="CX61">
        <f t="shared" si="88"/>
        <v>0</v>
      </c>
      <c r="CY61">
        <f t="shared" si="89"/>
        <v>301.02939999999995</v>
      </c>
      <c r="CZ61">
        <f t="shared" si="90"/>
        <v>153.35459999999998</v>
      </c>
      <c r="DC61" t="s">
        <v>6</v>
      </c>
      <c r="DD61" t="s">
        <v>6</v>
      </c>
      <c r="DE61" t="s">
        <v>70</v>
      </c>
      <c r="DF61" t="s">
        <v>70</v>
      </c>
      <c r="DG61" t="s">
        <v>71</v>
      </c>
      <c r="DH61" t="s">
        <v>6</v>
      </c>
      <c r="DI61" t="s">
        <v>71</v>
      </c>
      <c r="DJ61" t="s">
        <v>70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1003</v>
      </c>
      <c r="DV61" t="s">
        <v>112</v>
      </c>
      <c r="DW61" t="s">
        <v>112</v>
      </c>
      <c r="DX61">
        <v>100</v>
      </c>
      <c r="EE61">
        <v>16510487</v>
      </c>
      <c r="EF61">
        <v>2</v>
      </c>
      <c r="EG61" t="s">
        <v>20</v>
      </c>
      <c r="EH61">
        <v>0</v>
      </c>
      <c r="EI61" t="s">
        <v>6</v>
      </c>
      <c r="EJ61">
        <v>1</v>
      </c>
      <c r="EK61">
        <v>10001</v>
      </c>
      <c r="EL61" t="s">
        <v>72</v>
      </c>
      <c r="EM61" t="s">
        <v>73</v>
      </c>
      <c r="EO61" t="s">
        <v>74</v>
      </c>
      <c r="EQ61">
        <v>0</v>
      </c>
      <c r="ER61">
        <v>4184.0600000000004</v>
      </c>
      <c r="ES61">
        <v>3992.2</v>
      </c>
      <c r="ET61">
        <v>11.11</v>
      </c>
      <c r="EU61">
        <v>2.2799999999999998</v>
      </c>
      <c r="EV61">
        <v>180.75</v>
      </c>
      <c r="EW61">
        <v>21.19</v>
      </c>
      <c r="EX61">
        <v>0.19</v>
      </c>
      <c r="EY61">
        <v>0</v>
      </c>
      <c r="FQ61">
        <v>0</v>
      </c>
      <c r="FR61">
        <f t="shared" si="91"/>
        <v>0</v>
      </c>
      <c r="FS61">
        <v>0</v>
      </c>
      <c r="FT61" t="s">
        <v>23</v>
      </c>
      <c r="FU61" t="s">
        <v>24</v>
      </c>
      <c r="FX61">
        <v>106.2</v>
      </c>
      <c r="FY61">
        <v>53.55</v>
      </c>
      <c r="GA61" t="s">
        <v>6</v>
      </c>
      <c r="GD61">
        <v>0</v>
      </c>
      <c r="GF61">
        <v>756108961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92"/>
        <v>0</v>
      </c>
      <c r="GM61">
        <f t="shared" si="93"/>
        <v>6133.74</v>
      </c>
      <c r="GN61">
        <f t="shared" si="94"/>
        <v>6133.74</v>
      </c>
      <c r="GO61">
        <f t="shared" si="95"/>
        <v>0</v>
      </c>
      <c r="GP61">
        <f t="shared" si="96"/>
        <v>0</v>
      </c>
      <c r="GR61">
        <v>0</v>
      </c>
      <c r="GS61">
        <v>3</v>
      </c>
      <c r="GT61">
        <v>0</v>
      </c>
      <c r="GU61" t="s">
        <v>6</v>
      </c>
      <c r="GV61">
        <f t="shared" si="97"/>
        <v>0</v>
      </c>
      <c r="GW61">
        <v>1</v>
      </c>
      <c r="GX61">
        <f t="shared" si="98"/>
        <v>0</v>
      </c>
      <c r="HA61">
        <v>0</v>
      </c>
      <c r="HB61">
        <v>0</v>
      </c>
      <c r="IK61">
        <v>0</v>
      </c>
    </row>
    <row r="62" spans="1:255" x14ac:dyDescent="0.25">
      <c r="A62" s="2">
        <v>18</v>
      </c>
      <c r="B62" s="2">
        <v>1</v>
      </c>
      <c r="C62" s="2">
        <v>137</v>
      </c>
      <c r="D62" s="2"/>
      <c r="E62" s="2" t="s">
        <v>114</v>
      </c>
      <c r="F62" s="2" t="s">
        <v>115</v>
      </c>
      <c r="G62" s="2" t="s">
        <v>116</v>
      </c>
      <c r="H62" s="2" t="s">
        <v>117</v>
      </c>
      <c r="I62" s="2">
        <f>I60*J62</f>
        <v>22.5</v>
      </c>
      <c r="J62" s="2">
        <v>100</v>
      </c>
      <c r="K62" s="2"/>
      <c r="L62" s="2"/>
      <c r="M62" s="2"/>
      <c r="N62" s="2"/>
      <c r="O62" s="2">
        <f t="shared" si="66"/>
        <v>1115.0999999999999</v>
      </c>
      <c r="P62" s="2">
        <f t="shared" si="67"/>
        <v>1115.0999999999999</v>
      </c>
      <c r="Q62" s="2">
        <f t="shared" si="68"/>
        <v>0</v>
      </c>
      <c r="R62" s="2">
        <f t="shared" si="69"/>
        <v>0</v>
      </c>
      <c r="S62" s="2">
        <f t="shared" si="70"/>
        <v>0</v>
      </c>
      <c r="T62" s="2">
        <f t="shared" si="71"/>
        <v>0</v>
      </c>
      <c r="U62" s="2">
        <f t="shared" si="72"/>
        <v>0</v>
      </c>
      <c r="V62" s="2">
        <f t="shared" si="73"/>
        <v>0</v>
      </c>
      <c r="W62" s="2">
        <f t="shared" si="74"/>
        <v>0</v>
      </c>
      <c r="X62" s="2">
        <f t="shared" si="75"/>
        <v>0</v>
      </c>
      <c r="Y62" s="2">
        <f t="shared" si="76"/>
        <v>0</v>
      </c>
      <c r="Z62" s="2"/>
      <c r="AA62" s="2">
        <v>16671550</v>
      </c>
      <c r="AB62" s="2">
        <f t="shared" si="77"/>
        <v>49.56</v>
      </c>
      <c r="AC62" s="2">
        <f t="shared" si="60"/>
        <v>49.56</v>
      </c>
      <c r="AD62" s="2">
        <f>ROUND((((ET62)-(EU62))+AE62),6)</f>
        <v>0</v>
      </c>
      <c r="AE62" s="2">
        <f>ROUND((EU62),6)</f>
        <v>0</v>
      </c>
      <c r="AF62" s="2">
        <f>ROUND((EV62),6)</f>
        <v>0</v>
      </c>
      <c r="AG62" s="2">
        <f t="shared" si="78"/>
        <v>0</v>
      </c>
      <c r="AH62" s="2">
        <f>(EW62)</f>
        <v>0</v>
      </c>
      <c r="AI62" s="2">
        <f>(EX62)</f>
        <v>0</v>
      </c>
      <c r="AJ62" s="2">
        <f t="shared" si="79"/>
        <v>0</v>
      </c>
      <c r="AK62" s="2">
        <v>49.56</v>
      </c>
      <c r="AL62" s="2">
        <v>49.56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106</v>
      </c>
      <c r="AU62" s="2">
        <v>54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3</v>
      </c>
      <c r="BI62" s="2">
        <v>1</v>
      </c>
      <c r="BJ62" s="2" t="s">
        <v>118</v>
      </c>
      <c r="BK62" s="2"/>
      <c r="BL62" s="2"/>
      <c r="BM62" s="2">
        <v>10001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118</v>
      </c>
      <c r="CA62" s="2">
        <v>63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80"/>
        <v>1115.0999999999999</v>
      </c>
      <c r="CQ62" s="2">
        <f t="shared" si="81"/>
        <v>49.56</v>
      </c>
      <c r="CR62" s="2">
        <f t="shared" si="82"/>
        <v>0</v>
      </c>
      <c r="CS62" s="2">
        <f t="shared" si="83"/>
        <v>0</v>
      </c>
      <c r="CT62" s="2">
        <f t="shared" si="84"/>
        <v>0</v>
      </c>
      <c r="CU62" s="2">
        <f t="shared" si="85"/>
        <v>0</v>
      </c>
      <c r="CV62" s="2">
        <f t="shared" si="86"/>
        <v>0</v>
      </c>
      <c r="CW62" s="2">
        <f t="shared" si="87"/>
        <v>0</v>
      </c>
      <c r="CX62" s="2">
        <f t="shared" si="88"/>
        <v>0</v>
      </c>
      <c r="CY62" s="2">
        <f t="shared" si="89"/>
        <v>0</v>
      </c>
      <c r="CZ62" s="2">
        <f t="shared" si="90"/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1003</v>
      </c>
      <c r="DV62" s="2" t="s">
        <v>117</v>
      </c>
      <c r="DW62" s="2" t="s">
        <v>117</v>
      </c>
      <c r="DX62" s="2">
        <v>1</v>
      </c>
      <c r="DY62" s="2"/>
      <c r="DZ62" s="2"/>
      <c r="EA62" s="2"/>
      <c r="EB62" s="2"/>
      <c r="EC62" s="2"/>
      <c r="ED62" s="2"/>
      <c r="EE62" s="2">
        <v>16510487</v>
      </c>
      <c r="EF62" s="2">
        <v>2</v>
      </c>
      <c r="EG62" s="2" t="s">
        <v>20</v>
      </c>
      <c r="EH62" s="2">
        <v>0</v>
      </c>
      <c r="EI62" s="2" t="s">
        <v>6</v>
      </c>
      <c r="EJ62" s="2">
        <v>1</v>
      </c>
      <c r="EK62" s="2">
        <v>10001</v>
      </c>
      <c r="EL62" s="2" t="s">
        <v>72</v>
      </c>
      <c r="EM62" s="2" t="s">
        <v>73</v>
      </c>
      <c r="EN62" s="2"/>
      <c r="EO62" s="2" t="s">
        <v>6</v>
      </c>
      <c r="EP62" s="2"/>
      <c r="EQ62" s="2">
        <v>0</v>
      </c>
      <c r="ER62" s="2">
        <v>49.56</v>
      </c>
      <c r="ES62" s="2">
        <v>49.56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91"/>
        <v>0</v>
      </c>
      <c r="FS62" s="2">
        <v>0</v>
      </c>
      <c r="FT62" s="2" t="s">
        <v>23</v>
      </c>
      <c r="FU62" s="2" t="s">
        <v>24</v>
      </c>
      <c r="FV62" s="2"/>
      <c r="FW62" s="2"/>
      <c r="FX62" s="2">
        <v>106.2</v>
      </c>
      <c r="FY62" s="2">
        <v>53.55</v>
      </c>
      <c r="FZ62" s="2"/>
      <c r="GA62" s="2" t="s">
        <v>6</v>
      </c>
      <c r="GB62" s="2"/>
      <c r="GC62" s="2"/>
      <c r="GD62" s="2">
        <v>0</v>
      </c>
      <c r="GE62" s="2"/>
      <c r="GF62" s="2">
        <v>-451614110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92"/>
        <v>0</v>
      </c>
      <c r="GM62" s="2">
        <f t="shared" si="93"/>
        <v>1115.0999999999999</v>
      </c>
      <c r="GN62" s="2">
        <f t="shared" si="94"/>
        <v>1115.0999999999999</v>
      </c>
      <c r="GO62" s="2">
        <f t="shared" si="95"/>
        <v>0</v>
      </c>
      <c r="GP62" s="2">
        <f t="shared" si="96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97"/>
        <v>0</v>
      </c>
      <c r="GW62" s="2">
        <v>1</v>
      </c>
      <c r="GX62" s="2">
        <f t="shared" si="98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5">
      <c r="A63">
        <v>18</v>
      </c>
      <c r="B63">
        <v>1</v>
      </c>
      <c r="C63">
        <v>144</v>
      </c>
      <c r="E63" t="s">
        <v>114</v>
      </c>
      <c r="F63" t="s">
        <v>115</v>
      </c>
      <c r="G63" t="s">
        <v>116</v>
      </c>
      <c r="H63" t="s">
        <v>117</v>
      </c>
      <c r="I63">
        <f>I61*J63</f>
        <v>22.5</v>
      </c>
      <c r="J63">
        <v>100</v>
      </c>
      <c r="O63">
        <f t="shared" si="66"/>
        <v>6679.45</v>
      </c>
      <c r="P63">
        <f t="shared" si="67"/>
        <v>6679.45</v>
      </c>
      <c r="Q63">
        <f t="shared" si="68"/>
        <v>0</v>
      </c>
      <c r="R63">
        <f t="shared" si="69"/>
        <v>0</v>
      </c>
      <c r="S63">
        <f t="shared" si="70"/>
        <v>0</v>
      </c>
      <c r="T63">
        <f t="shared" si="71"/>
        <v>0</v>
      </c>
      <c r="U63">
        <f t="shared" si="72"/>
        <v>0</v>
      </c>
      <c r="V63">
        <f t="shared" si="73"/>
        <v>0</v>
      </c>
      <c r="W63">
        <f t="shared" si="74"/>
        <v>0</v>
      </c>
      <c r="X63">
        <f t="shared" si="75"/>
        <v>0</v>
      </c>
      <c r="Y63">
        <f t="shared" si="76"/>
        <v>0</v>
      </c>
      <c r="AA63">
        <v>16671551</v>
      </c>
      <c r="AB63">
        <f t="shared" si="77"/>
        <v>49.56</v>
      </c>
      <c r="AC63">
        <f t="shared" si="60"/>
        <v>49.56</v>
      </c>
      <c r="AD63">
        <f>ROUND((((ET63)-(EU63))+AE63),6)</f>
        <v>0</v>
      </c>
      <c r="AE63">
        <f>ROUND((EU63),6)</f>
        <v>0</v>
      </c>
      <c r="AF63">
        <f>ROUND((EV63),6)</f>
        <v>0</v>
      </c>
      <c r="AG63">
        <f t="shared" si="78"/>
        <v>0</v>
      </c>
      <c r="AH63">
        <f>(EW63)</f>
        <v>0</v>
      </c>
      <c r="AI63">
        <f>(EX63)</f>
        <v>0</v>
      </c>
      <c r="AJ63">
        <f t="shared" si="79"/>
        <v>0</v>
      </c>
      <c r="AK63">
        <v>49.56</v>
      </c>
      <c r="AL63">
        <v>49.56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106</v>
      </c>
      <c r="AU63">
        <v>54</v>
      </c>
      <c r="AV63">
        <v>1</v>
      </c>
      <c r="AW63">
        <v>1</v>
      </c>
      <c r="AZ63">
        <v>5.99</v>
      </c>
      <c r="BA63">
        <v>1</v>
      </c>
      <c r="BB63">
        <v>1</v>
      </c>
      <c r="BC63">
        <v>5.99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118</v>
      </c>
      <c r="BM63">
        <v>10001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118</v>
      </c>
      <c r="CA63">
        <v>63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80"/>
        <v>6679.45</v>
      </c>
      <c r="CQ63">
        <f t="shared" si="81"/>
        <v>296.86440000000005</v>
      </c>
      <c r="CR63">
        <f t="shared" si="82"/>
        <v>0</v>
      </c>
      <c r="CS63">
        <f t="shared" si="83"/>
        <v>0</v>
      </c>
      <c r="CT63">
        <f t="shared" si="84"/>
        <v>0</v>
      </c>
      <c r="CU63">
        <f t="shared" si="85"/>
        <v>0</v>
      </c>
      <c r="CV63">
        <f t="shared" si="86"/>
        <v>0</v>
      </c>
      <c r="CW63">
        <f t="shared" si="87"/>
        <v>0</v>
      </c>
      <c r="CX63">
        <f t="shared" si="88"/>
        <v>0</v>
      </c>
      <c r="CY63">
        <f t="shared" si="89"/>
        <v>0</v>
      </c>
      <c r="CZ63">
        <f t="shared" si="90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1003</v>
      </c>
      <c r="DV63" t="s">
        <v>117</v>
      </c>
      <c r="DW63" t="s">
        <v>117</v>
      </c>
      <c r="DX63">
        <v>1</v>
      </c>
      <c r="EE63">
        <v>16510487</v>
      </c>
      <c r="EF63">
        <v>2</v>
      </c>
      <c r="EG63" t="s">
        <v>20</v>
      </c>
      <c r="EH63">
        <v>0</v>
      </c>
      <c r="EI63" t="s">
        <v>6</v>
      </c>
      <c r="EJ63">
        <v>1</v>
      </c>
      <c r="EK63">
        <v>10001</v>
      </c>
      <c r="EL63" t="s">
        <v>72</v>
      </c>
      <c r="EM63" t="s">
        <v>73</v>
      </c>
      <c r="EO63" t="s">
        <v>6</v>
      </c>
      <c r="EQ63">
        <v>0</v>
      </c>
      <c r="ER63">
        <v>49.56</v>
      </c>
      <c r="ES63">
        <v>49.56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1"/>
        <v>0</v>
      </c>
      <c r="FS63">
        <v>0</v>
      </c>
      <c r="FT63" t="s">
        <v>23</v>
      </c>
      <c r="FU63" t="s">
        <v>24</v>
      </c>
      <c r="FX63">
        <v>106.2</v>
      </c>
      <c r="FY63">
        <v>53.55</v>
      </c>
      <c r="GA63" t="s">
        <v>6</v>
      </c>
      <c r="GD63">
        <v>0</v>
      </c>
      <c r="GF63">
        <v>-451614110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92"/>
        <v>0</v>
      </c>
      <c r="GM63">
        <f t="shared" si="93"/>
        <v>6679.45</v>
      </c>
      <c r="GN63">
        <f t="shared" si="94"/>
        <v>6679.45</v>
      </c>
      <c r="GO63">
        <f t="shared" si="95"/>
        <v>0</v>
      </c>
      <c r="GP63">
        <f t="shared" si="96"/>
        <v>0</v>
      </c>
      <c r="GR63">
        <v>0</v>
      </c>
      <c r="GS63">
        <v>3</v>
      </c>
      <c r="GT63">
        <v>0</v>
      </c>
      <c r="GU63" t="s">
        <v>6</v>
      </c>
      <c r="GV63">
        <f t="shared" si="97"/>
        <v>0</v>
      </c>
      <c r="GW63">
        <v>1</v>
      </c>
      <c r="GX63">
        <f t="shared" si="98"/>
        <v>0</v>
      </c>
      <c r="HA63">
        <v>0</v>
      </c>
      <c r="HB63">
        <v>0</v>
      </c>
      <c r="IK63">
        <v>0</v>
      </c>
    </row>
    <row r="64" spans="1:255" x14ac:dyDescent="0.25">
      <c r="A64" s="2">
        <v>17</v>
      </c>
      <c r="B64" s="2">
        <v>1</v>
      </c>
      <c r="C64" s="2">
        <f>ROW(SmtRes!A153)</f>
        <v>153</v>
      </c>
      <c r="D64" s="2">
        <f>ROW(EtalonRes!A165)</f>
        <v>165</v>
      </c>
      <c r="E64" s="2" t="s">
        <v>119</v>
      </c>
      <c r="F64" s="2" t="s">
        <v>120</v>
      </c>
      <c r="G64" s="2" t="s">
        <v>121</v>
      </c>
      <c r="H64" s="2" t="s">
        <v>18</v>
      </c>
      <c r="I64" s="2">
        <f>ROUND(4.5/100,9)</f>
        <v>4.4999999999999998E-2</v>
      </c>
      <c r="J64" s="2">
        <v>0</v>
      </c>
      <c r="K64" s="2"/>
      <c r="L64" s="2"/>
      <c r="M64" s="2"/>
      <c r="N64" s="2"/>
      <c r="O64" s="2">
        <f t="shared" si="66"/>
        <v>451.08</v>
      </c>
      <c r="P64" s="2">
        <f t="shared" si="67"/>
        <v>400.08</v>
      </c>
      <c r="Q64" s="2">
        <f t="shared" si="68"/>
        <v>1.23</v>
      </c>
      <c r="R64" s="2">
        <f t="shared" si="69"/>
        <v>0.2</v>
      </c>
      <c r="S64" s="2">
        <f t="shared" si="70"/>
        <v>49.77</v>
      </c>
      <c r="T64" s="2">
        <f t="shared" si="71"/>
        <v>0</v>
      </c>
      <c r="U64" s="2">
        <f t="shared" si="72"/>
        <v>5.8348125</v>
      </c>
      <c r="V64" s="2">
        <f t="shared" si="73"/>
        <v>1.51875E-2</v>
      </c>
      <c r="W64" s="2">
        <f t="shared" si="74"/>
        <v>0</v>
      </c>
      <c r="X64" s="2">
        <f t="shared" si="75"/>
        <v>53.97</v>
      </c>
      <c r="Y64" s="2">
        <f t="shared" si="76"/>
        <v>27.48</v>
      </c>
      <c r="Z64" s="2"/>
      <c r="AA64" s="2">
        <v>16671550</v>
      </c>
      <c r="AB64" s="2">
        <f t="shared" si="77"/>
        <v>10023.954</v>
      </c>
      <c r="AC64" s="2">
        <f t="shared" si="60"/>
        <v>8890.58</v>
      </c>
      <c r="AD64" s="2">
        <f>ROUND(((((ET64*1.25))-((EU64*1.25)))+AE64),6)</f>
        <v>27.35</v>
      </c>
      <c r="AE64" s="2">
        <f>ROUND(((EU64*1.25)),6)</f>
        <v>4.3875000000000002</v>
      </c>
      <c r="AF64" s="2">
        <f>ROUND(((EV64*1.15)),6)</f>
        <v>1106.0239999999999</v>
      </c>
      <c r="AG64" s="2">
        <f t="shared" si="78"/>
        <v>0</v>
      </c>
      <c r="AH64" s="2">
        <f>((EW64*1.15))</f>
        <v>129.66249999999999</v>
      </c>
      <c r="AI64" s="2">
        <f>((EX64*1.25))</f>
        <v>0.33750000000000002</v>
      </c>
      <c r="AJ64" s="2">
        <f t="shared" si="79"/>
        <v>0</v>
      </c>
      <c r="AK64" s="2">
        <v>9874.2199999999993</v>
      </c>
      <c r="AL64" s="2">
        <v>8890.58</v>
      </c>
      <c r="AM64" s="2">
        <v>21.88</v>
      </c>
      <c r="AN64" s="2">
        <v>3.51</v>
      </c>
      <c r="AO64" s="2">
        <v>961.76</v>
      </c>
      <c r="AP64" s="2">
        <v>0</v>
      </c>
      <c r="AQ64" s="2">
        <v>112.75</v>
      </c>
      <c r="AR64" s="2">
        <v>0.27</v>
      </c>
      <c r="AS64" s="2">
        <v>0</v>
      </c>
      <c r="AT64" s="2">
        <v>108</v>
      </c>
      <c r="AU64" s="2">
        <v>55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0</v>
      </c>
      <c r="BI64" s="2">
        <v>1</v>
      </c>
      <c r="BJ64" s="2" t="s">
        <v>122</v>
      </c>
      <c r="BK64" s="2"/>
      <c r="BL64" s="2"/>
      <c r="BM64" s="2">
        <v>12001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120</v>
      </c>
      <c r="CA64" s="2">
        <v>65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659</v>
      </c>
      <c r="CO64" s="2">
        <v>0</v>
      </c>
      <c r="CP64" s="2">
        <f t="shared" si="80"/>
        <v>451.08</v>
      </c>
      <c r="CQ64" s="2">
        <f t="shared" si="81"/>
        <v>8890.58</v>
      </c>
      <c r="CR64" s="2">
        <f t="shared" si="82"/>
        <v>27.35</v>
      </c>
      <c r="CS64" s="2">
        <f t="shared" si="83"/>
        <v>4.3875000000000002</v>
      </c>
      <c r="CT64" s="2">
        <f t="shared" si="84"/>
        <v>1106.0239999999999</v>
      </c>
      <c r="CU64" s="2">
        <f t="shared" si="85"/>
        <v>0</v>
      </c>
      <c r="CV64" s="2">
        <f t="shared" si="86"/>
        <v>129.66249999999999</v>
      </c>
      <c r="CW64" s="2">
        <f t="shared" si="87"/>
        <v>0.33750000000000002</v>
      </c>
      <c r="CX64" s="2">
        <f t="shared" si="88"/>
        <v>0</v>
      </c>
      <c r="CY64" s="2">
        <f t="shared" si="89"/>
        <v>53.967600000000004</v>
      </c>
      <c r="CZ64" s="2">
        <f t="shared" si="90"/>
        <v>27.483500000000003</v>
      </c>
      <c r="DA64" s="2"/>
      <c r="DB64" s="2"/>
      <c r="DC64" s="2" t="s">
        <v>6</v>
      </c>
      <c r="DD64" s="2" t="s">
        <v>6</v>
      </c>
      <c r="DE64" s="2" t="s">
        <v>70</v>
      </c>
      <c r="DF64" s="2" t="s">
        <v>70</v>
      </c>
      <c r="DG64" s="2" t="s">
        <v>71</v>
      </c>
      <c r="DH64" s="2" t="s">
        <v>6</v>
      </c>
      <c r="DI64" s="2" t="s">
        <v>71</v>
      </c>
      <c r="DJ64" s="2" t="s">
        <v>70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18</v>
      </c>
      <c r="DW64" s="2" t="s">
        <v>18</v>
      </c>
      <c r="DX64" s="2">
        <v>100</v>
      </c>
      <c r="DY64" s="2"/>
      <c r="DZ64" s="2"/>
      <c r="EA64" s="2"/>
      <c r="EB64" s="2"/>
      <c r="EC64" s="2"/>
      <c r="ED64" s="2"/>
      <c r="EE64" s="2">
        <v>16510489</v>
      </c>
      <c r="EF64" s="2">
        <v>2</v>
      </c>
      <c r="EG64" s="2" t="s">
        <v>20</v>
      </c>
      <c r="EH64" s="2">
        <v>0</v>
      </c>
      <c r="EI64" s="2" t="s">
        <v>6</v>
      </c>
      <c r="EJ64" s="2">
        <v>1</v>
      </c>
      <c r="EK64" s="2">
        <v>12001</v>
      </c>
      <c r="EL64" s="2" t="s">
        <v>123</v>
      </c>
      <c r="EM64" s="2" t="s">
        <v>124</v>
      </c>
      <c r="EN64" s="2"/>
      <c r="EO64" s="2" t="s">
        <v>74</v>
      </c>
      <c r="EP64" s="2"/>
      <c r="EQ64" s="2">
        <v>0</v>
      </c>
      <c r="ER64" s="2">
        <v>9874.2199999999993</v>
      </c>
      <c r="ES64" s="2">
        <v>8890.58</v>
      </c>
      <c r="ET64" s="2">
        <v>21.88</v>
      </c>
      <c r="EU64" s="2">
        <v>3.51</v>
      </c>
      <c r="EV64" s="2">
        <v>961.76</v>
      </c>
      <c r="EW64" s="2">
        <v>112.75</v>
      </c>
      <c r="EX64" s="2">
        <v>0.27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91"/>
        <v>0</v>
      </c>
      <c r="FS64" s="2">
        <v>0</v>
      </c>
      <c r="FT64" s="2" t="s">
        <v>23</v>
      </c>
      <c r="FU64" s="2" t="s">
        <v>24</v>
      </c>
      <c r="FV64" s="2"/>
      <c r="FW64" s="2"/>
      <c r="FX64" s="2">
        <v>108</v>
      </c>
      <c r="FY64" s="2">
        <v>55.25</v>
      </c>
      <c r="FZ64" s="2"/>
      <c r="GA64" s="2" t="s">
        <v>6</v>
      </c>
      <c r="GB64" s="2"/>
      <c r="GC64" s="2"/>
      <c r="GD64" s="2">
        <v>0</v>
      </c>
      <c r="GE64" s="2"/>
      <c r="GF64" s="2">
        <v>-1197977700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92"/>
        <v>0</v>
      </c>
      <c r="GM64" s="2">
        <f t="shared" si="93"/>
        <v>532.53</v>
      </c>
      <c r="GN64" s="2">
        <f t="shared" si="94"/>
        <v>532.53</v>
      </c>
      <c r="GO64" s="2">
        <f t="shared" si="95"/>
        <v>0</v>
      </c>
      <c r="GP64" s="2">
        <f t="shared" si="96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97"/>
        <v>0</v>
      </c>
      <c r="GW64" s="2">
        <v>1</v>
      </c>
      <c r="GX64" s="2">
        <f t="shared" si="98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5">
      <c r="A65">
        <v>17</v>
      </c>
      <c r="B65">
        <v>1</v>
      </c>
      <c r="C65">
        <f>ROW(SmtRes!A160)</f>
        <v>160</v>
      </c>
      <c r="D65">
        <f>ROW(EtalonRes!A172)</f>
        <v>172</v>
      </c>
      <c r="E65" t="s">
        <v>119</v>
      </c>
      <c r="F65" t="s">
        <v>120</v>
      </c>
      <c r="G65" t="s">
        <v>121</v>
      </c>
      <c r="H65" t="s">
        <v>18</v>
      </c>
      <c r="I65">
        <f>ROUND(4.5/100,9)</f>
        <v>4.4999999999999998E-2</v>
      </c>
      <c r="J65">
        <v>0</v>
      </c>
      <c r="O65">
        <f t="shared" si="66"/>
        <v>2701.96</v>
      </c>
      <c r="P65">
        <f t="shared" si="67"/>
        <v>2396.46</v>
      </c>
      <c r="Q65">
        <f t="shared" si="68"/>
        <v>7.37</v>
      </c>
      <c r="R65">
        <f t="shared" si="69"/>
        <v>1.18</v>
      </c>
      <c r="S65">
        <f t="shared" si="70"/>
        <v>298.13</v>
      </c>
      <c r="T65">
        <f t="shared" si="71"/>
        <v>0</v>
      </c>
      <c r="U65">
        <f t="shared" si="72"/>
        <v>5.8348125</v>
      </c>
      <c r="V65">
        <f t="shared" si="73"/>
        <v>1.51875E-2</v>
      </c>
      <c r="W65">
        <f t="shared" si="74"/>
        <v>0</v>
      </c>
      <c r="X65">
        <f t="shared" si="75"/>
        <v>323.25</v>
      </c>
      <c r="Y65">
        <f t="shared" si="76"/>
        <v>164.62</v>
      </c>
      <c r="AA65">
        <v>16671551</v>
      </c>
      <c r="AB65">
        <f t="shared" si="77"/>
        <v>10023.954</v>
      </c>
      <c r="AC65">
        <f t="shared" si="60"/>
        <v>8890.58</v>
      </c>
      <c r="AD65">
        <f>ROUND(((((ET65*1.25))-((EU65*1.25)))+AE65),6)</f>
        <v>27.35</v>
      </c>
      <c r="AE65">
        <f>ROUND(((EU65*1.25)),6)</f>
        <v>4.3875000000000002</v>
      </c>
      <c r="AF65">
        <f>ROUND(((EV65*1.15)),6)</f>
        <v>1106.0239999999999</v>
      </c>
      <c r="AG65">
        <f t="shared" si="78"/>
        <v>0</v>
      </c>
      <c r="AH65">
        <f>((EW65*1.15))</f>
        <v>129.66249999999999</v>
      </c>
      <c r="AI65">
        <f>((EX65*1.25))</f>
        <v>0.33750000000000002</v>
      </c>
      <c r="AJ65">
        <f t="shared" si="79"/>
        <v>0</v>
      </c>
      <c r="AK65">
        <v>9874.2199999999993</v>
      </c>
      <c r="AL65">
        <v>8890.58</v>
      </c>
      <c r="AM65">
        <v>21.88</v>
      </c>
      <c r="AN65">
        <v>3.51</v>
      </c>
      <c r="AO65">
        <v>961.76</v>
      </c>
      <c r="AP65">
        <v>0</v>
      </c>
      <c r="AQ65">
        <v>112.75</v>
      </c>
      <c r="AR65">
        <v>0.27</v>
      </c>
      <c r="AS65">
        <v>0</v>
      </c>
      <c r="AT65">
        <v>108</v>
      </c>
      <c r="AU65">
        <v>55</v>
      </c>
      <c r="AV65">
        <v>1</v>
      </c>
      <c r="AW65">
        <v>1</v>
      </c>
      <c r="AZ65">
        <v>5.99</v>
      </c>
      <c r="BA65">
        <v>5.99</v>
      </c>
      <c r="BB65">
        <v>5.99</v>
      </c>
      <c r="BC65">
        <v>5.99</v>
      </c>
      <c r="BD65" t="s">
        <v>6</v>
      </c>
      <c r="BE65" t="s">
        <v>6</v>
      </c>
      <c r="BF65" t="s">
        <v>6</v>
      </c>
      <c r="BG65" t="s">
        <v>6</v>
      </c>
      <c r="BH65">
        <v>0</v>
      </c>
      <c r="BI65">
        <v>1</v>
      </c>
      <c r="BJ65" t="s">
        <v>122</v>
      </c>
      <c r="BM65">
        <v>12001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5.99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120</v>
      </c>
      <c r="CA65">
        <v>65</v>
      </c>
      <c r="CF65">
        <v>0</v>
      </c>
      <c r="CG65">
        <v>0</v>
      </c>
      <c r="CM65">
        <v>0</v>
      </c>
      <c r="CN65" t="s">
        <v>659</v>
      </c>
      <c r="CO65">
        <v>0</v>
      </c>
      <c r="CP65">
        <f t="shared" si="80"/>
        <v>2701.96</v>
      </c>
      <c r="CQ65">
        <f t="shared" si="81"/>
        <v>53254.574200000003</v>
      </c>
      <c r="CR65">
        <f t="shared" si="82"/>
        <v>163.82650000000001</v>
      </c>
      <c r="CS65">
        <f t="shared" si="83"/>
        <v>26.281125000000003</v>
      </c>
      <c r="CT65">
        <f t="shared" si="84"/>
        <v>6625.0837599999995</v>
      </c>
      <c r="CU65">
        <f t="shared" si="85"/>
        <v>0</v>
      </c>
      <c r="CV65">
        <f t="shared" si="86"/>
        <v>129.66249999999999</v>
      </c>
      <c r="CW65">
        <f t="shared" si="87"/>
        <v>0.33750000000000002</v>
      </c>
      <c r="CX65">
        <f t="shared" si="88"/>
        <v>0</v>
      </c>
      <c r="CY65">
        <f t="shared" si="89"/>
        <v>323.25479999999999</v>
      </c>
      <c r="CZ65">
        <f t="shared" si="90"/>
        <v>164.62049999999999</v>
      </c>
      <c r="DC65" t="s">
        <v>6</v>
      </c>
      <c r="DD65" t="s">
        <v>6</v>
      </c>
      <c r="DE65" t="s">
        <v>70</v>
      </c>
      <c r="DF65" t="s">
        <v>70</v>
      </c>
      <c r="DG65" t="s">
        <v>71</v>
      </c>
      <c r="DH65" t="s">
        <v>6</v>
      </c>
      <c r="DI65" t="s">
        <v>71</v>
      </c>
      <c r="DJ65" t="s">
        <v>70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18</v>
      </c>
      <c r="DW65" t="s">
        <v>18</v>
      </c>
      <c r="DX65">
        <v>100</v>
      </c>
      <c r="EE65">
        <v>16510489</v>
      </c>
      <c r="EF65">
        <v>2</v>
      </c>
      <c r="EG65" t="s">
        <v>20</v>
      </c>
      <c r="EH65">
        <v>0</v>
      </c>
      <c r="EI65" t="s">
        <v>6</v>
      </c>
      <c r="EJ65">
        <v>1</v>
      </c>
      <c r="EK65">
        <v>12001</v>
      </c>
      <c r="EL65" t="s">
        <v>123</v>
      </c>
      <c r="EM65" t="s">
        <v>124</v>
      </c>
      <c r="EO65" t="s">
        <v>74</v>
      </c>
      <c r="EQ65">
        <v>0</v>
      </c>
      <c r="ER65">
        <v>9874.2199999999993</v>
      </c>
      <c r="ES65">
        <v>8890.58</v>
      </c>
      <c r="ET65">
        <v>21.88</v>
      </c>
      <c r="EU65">
        <v>3.51</v>
      </c>
      <c r="EV65">
        <v>961.76</v>
      </c>
      <c r="EW65">
        <v>112.75</v>
      </c>
      <c r="EX65">
        <v>0.27</v>
      </c>
      <c r="EY65">
        <v>0</v>
      </c>
      <c r="FQ65">
        <v>0</v>
      </c>
      <c r="FR65">
        <f t="shared" si="91"/>
        <v>0</v>
      </c>
      <c r="FS65">
        <v>0</v>
      </c>
      <c r="FT65" t="s">
        <v>23</v>
      </c>
      <c r="FU65" t="s">
        <v>24</v>
      </c>
      <c r="FX65">
        <v>108</v>
      </c>
      <c r="FY65">
        <v>55.25</v>
      </c>
      <c r="GA65" t="s">
        <v>6</v>
      </c>
      <c r="GD65">
        <v>0</v>
      </c>
      <c r="GF65">
        <v>-1197977700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92"/>
        <v>0</v>
      </c>
      <c r="GM65">
        <f t="shared" si="93"/>
        <v>3189.83</v>
      </c>
      <c r="GN65">
        <f t="shared" si="94"/>
        <v>3189.83</v>
      </c>
      <c r="GO65">
        <f t="shared" si="95"/>
        <v>0</v>
      </c>
      <c r="GP65">
        <f t="shared" si="96"/>
        <v>0</v>
      </c>
      <c r="GR65">
        <v>0</v>
      </c>
      <c r="GS65">
        <v>3</v>
      </c>
      <c r="GT65">
        <v>0</v>
      </c>
      <c r="GU65" t="s">
        <v>6</v>
      </c>
      <c r="GV65">
        <f t="shared" si="97"/>
        <v>0</v>
      </c>
      <c r="GW65">
        <v>1</v>
      </c>
      <c r="GX65">
        <f t="shared" si="98"/>
        <v>0</v>
      </c>
      <c r="HA65">
        <v>0</v>
      </c>
      <c r="HB65">
        <v>0</v>
      </c>
      <c r="IK65">
        <v>0</v>
      </c>
    </row>
    <row r="66" spans="1:255" x14ac:dyDescent="0.25">
      <c r="A66" s="2">
        <v>17</v>
      </c>
      <c r="B66" s="2">
        <v>1</v>
      </c>
      <c r="C66" s="2">
        <f>ROW(SmtRes!A171)</f>
        <v>171</v>
      </c>
      <c r="D66" s="2">
        <f>ROW(EtalonRes!A180)</f>
        <v>180</v>
      </c>
      <c r="E66" s="2" t="s">
        <v>125</v>
      </c>
      <c r="F66" s="2" t="s">
        <v>126</v>
      </c>
      <c r="G66" s="2" t="s">
        <v>127</v>
      </c>
      <c r="H66" s="2" t="s">
        <v>18</v>
      </c>
      <c r="I66" s="2">
        <f>ROUND(19.17/100,9)</f>
        <v>0.19170000000000001</v>
      </c>
      <c r="J66" s="2">
        <v>0</v>
      </c>
      <c r="K66" s="2"/>
      <c r="L66" s="2"/>
      <c r="M66" s="2"/>
      <c r="N66" s="2"/>
      <c r="O66" s="2">
        <f t="shared" si="66"/>
        <v>345.44</v>
      </c>
      <c r="P66" s="2">
        <f t="shared" si="67"/>
        <v>7.0000000000000007E-2</v>
      </c>
      <c r="Q66" s="2">
        <f t="shared" si="68"/>
        <v>8.4700000000000006</v>
      </c>
      <c r="R66" s="2">
        <f t="shared" si="69"/>
        <v>1.65</v>
      </c>
      <c r="S66" s="2">
        <f t="shared" si="70"/>
        <v>336.9</v>
      </c>
      <c r="T66" s="2">
        <f t="shared" si="71"/>
        <v>0</v>
      </c>
      <c r="U66" s="2">
        <f t="shared" si="72"/>
        <v>36.699143849999999</v>
      </c>
      <c r="V66" s="2">
        <f t="shared" si="73"/>
        <v>0.13898250000000001</v>
      </c>
      <c r="W66" s="2">
        <f t="shared" si="74"/>
        <v>0</v>
      </c>
      <c r="X66" s="2">
        <f t="shared" si="75"/>
        <v>321.62</v>
      </c>
      <c r="Y66" s="2">
        <f t="shared" si="76"/>
        <v>159.12</v>
      </c>
      <c r="Z66" s="2"/>
      <c r="AA66" s="2">
        <v>16671550</v>
      </c>
      <c r="AB66" s="2">
        <f t="shared" si="77"/>
        <v>1801.9784999999999</v>
      </c>
      <c r="AC66" s="2">
        <f t="shared" si="60"/>
        <v>0.36</v>
      </c>
      <c r="AD66" s="2">
        <f>ROUND(((((ET66*1.25))-((EU66*1.25)))+AE66),6)</f>
        <v>44.2</v>
      </c>
      <c r="AE66" s="2">
        <f>ROUND(((EU66*1.25)),6)</f>
        <v>8.6</v>
      </c>
      <c r="AF66" s="2">
        <f>ROUND(((EV66*1.15)),6)</f>
        <v>1757.4185</v>
      </c>
      <c r="AG66" s="2">
        <f t="shared" si="78"/>
        <v>0</v>
      </c>
      <c r="AH66" s="2">
        <f>((EW66*1.15))</f>
        <v>191.44049999999999</v>
      </c>
      <c r="AI66" s="2">
        <f>((EX66*1.25))</f>
        <v>0.72499999999999998</v>
      </c>
      <c r="AJ66" s="2">
        <f t="shared" si="79"/>
        <v>0</v>
      </c>
      <c r="AK66" s="2">
        <v>1563.91</v>
      </c>
      <c r="AL66" s="2">
        <v>0.36</v>
      </c>
      <c r="AM66" s="2">
        <v>35.36</v>
      </c>
      <c r="AN66" s="2">
        <v>6.88</v>
      </c>
      <c r="AO66" s="2">
        <v>1528.19</v>
      </c>
      <c r="AP66" s="2">
        <v>0</v>
      </c>
      <c r="AQ66" s="2">
        <v>166.47</v>
      </c>
      <c r="AR66" s="2">
        <v>0.57999999999999996</v>
      </c>
      <c r="AS66" s="2">
        <v>0</v>
      </c>
      <c r="AT66" s="2">
        <v>95</v>
      </c>
      <c r="AU66" s="2">
        <v>47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128</v>
      </c>
      <c r="BK66" s="2"/>
      <c r="BL66" s="2"/>
      <c r="BM66" s="2">
        <v>15001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105</v>
      </c>
      <c r="CA66" s="2">
        <v>55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659</v>
      </c>
      <c r="CO66" s="2">
        <v>0</v>
      </c>
      <c r="CP66" s="2">
        <f t="shared" si="80"/>
        <v>345.44</v>
      </c>
      <c r="CQ66" s="2">
        <f t="shared" si="81"/>
        <v>0.36</v>
      </c>
      <c r="CR66" s="2">
        <f t="shared" si="82"/>
        <v>44.2</v>
      </c>
      <c r="CS66" s="2">
        <f t="shared" si="83"/>
        <v>8.6</v>
      </c>
      <c r="CT66" s="2">
        <f t="shared" si="84"/>
        <v>1757.4185</v>
      </c>
      <c r="CU66" s="2">
        <f t="shared" si="85"/>
        <v>0</v>
      </c>
      <c r="CV66" s="2">
        <f t="shared" si="86"/>
        <v>191.44049999999999</v>
      </c>
      <c r="CW66" s="2">
        <f t="shared" si="87"/>
        <v>0.72499999999999998</v>
      </c>
      <c r="CX66" s="2">
        <f t="shared" si="88"/>
        <v>0</v>
      </c>
      <c r="CY66" s="2">
        <f t="shared" si="89"/>
        <v>321.62249999999995</v>
      </c>
      <c r="CZ66" s="2">
        <f t="shared" si="90"/>
        <v>159.11849999999998</v>
      </c>
      <c r="DA66" s="2"/>
      <c r="DB66" s="2"/>
      <c r="DC66" s="2" t="s">
        <v>6</v>
      </c>
      <c r="DD66" s="2" t="s">
        <v>6</v>
      </c>
      <c r="DE66" s="2" t="s">
        <v>70</v>
      </c>
      <c r="DF66" s="2" t="s">
        <v>70</v>
      </c>
      <c r="DG66" s="2" t="s">
        <v>71</v>
      </c>
      <c r="DH66" s="2" t="s">
        <v>6</v>
      </c>
      <c r="DI66" s="2" t="s">
        <v>71</v>
      </c>
      <c r="DJ66" s="2" t="s">
        <v>70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18</v>
      </c>
      <c r="DW66" s="2" t="s">
        <v>18</v>
      </c>
      <c r="DX66" s="2">
        <v>100</v>
      </c>
      <c r="DY66" s="2"/>
      <c r="DZ66" s="2"/>
      <c r="EA66" s="2"/>
      <c r="EB66" s="2"/>
      <c r="EC66" s="2"/>
      <c r="ED66" s="2"/>
      <c r="EE66" s="2">
        <v>16510513</v>
      </c>
      <c r="EF66" s="2">
        <v>2</v>
      </c>
      <c r="EG66" s="2" t="s">
        <v>20</v>
      </c>
      <c r="EH66" s="2">
        <v>0</v>
      </c>
      <c r="EI66" s="2" t="s">
        <v>6</v>
      </c>
      <c r="EJ66" s="2">
        <v>1</v>
      </c>
      <c r="EK66" s="2">
        <v>15001</v>
      </c>
      <c r="EL66" s="2" t="s">
        <v>63</v>
      </c>
      <c r="EM66" s="2" t="s">
        <v>64</v>
      </c>
      <c r="EN66" s="2"/>
      <c r="EO66" s="2" t="s">
        <v>74</v>
      </c>
      <c r="EP66" s="2"/>
      <c r="EQ66" s="2">
        <v>0</v>
      </c>
      <c r="ER66" s="2">
        <v>1563.91</v>
      </c>
      <c r="ES66" s="2">
        <v>0.36</v>
      </c>
      <c r="ET66" s="2">
        <v>35.36</v>
      </c>
      <c r="EU66" s="2">
        <v>6.88</v>
      </c>
      <c r="EV66" s="2">
        <v>1528.19</v>
      </c>
      <c r="EW66" s="2">
        <v>166.47</v>
      </c>
      <c r="EX66" s="2">
        <v>0.57999999999999996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1"/>
        <v>0</v>
      </c>
      <c r="FS66" s="2">
        <v>0</v>
      </c>
      <c r="FT66" s="2" t="s">
        <v>23</v>
      </c>
      <c r="FU66" s="2" t="s">
        <v>24</v>
      </c>
      <c r="FV66" s="2"/>
      <c r="FW66" s="2"/>
      <c r="FX66" s="2">
        <v>94.5</v>
      </c>
      <c r="FY66" s="2">
        <v>46.75</v>
      </c>
      <c r="FZ66" s="2"/>
      <c r="GA66" s="2" t="s">
        <v>6</v>
      </c>
      <c r="GB66" s="2"/>
      <c r="GC66" s="2"/>
      <c r="GD66" s="2">
        <v>0</v>
      </c>
      <c r="GE66" s="2"/>
      <c r="GF66" s="2">
        <v>251333065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2"/>
        <v>0</v>
      </c>
      <c r="GM66" s="2">
        <f t="shared" si="93"/>
        <v>826.18</v>
      </c>
      <c r="GN66" s="2">
        <f t="shared" si="94"/>
        <v>826.18</v>
      </c>
      <c r="GO66" s="2">
        <f t="shared" si="95"/>
        <v>0</v>
      </c>
      <c r="GP66" s="2">
        <f t="shared" si="96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97"/>
        <v>0</v>
      </c>
      <c r="GW66" s="2">
        <v>1</v>
      </c>
      <c r="GX66" s="2">
        <f t="shared" si="98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5">
      <c r="A67">
        <v>17</v>
      </c>
      <c r="B67">
        <v>1</v>
      </c>
      <c r="C67">
        <f>ROW(SmtRes!A182)</f>
        <v>182</v>
      </c>
      <c r="D67">
        <f>ROW(EtalonRes!A188)</f>
        <v>188</v>
      </c>
      <c r="E67" t="s">
        <v>125</v>
      </c>
      <c r="F67" t="s">
        <v>126</v>
      </c>
      <c r="G67" t="s">
        <v>127</v>
      </c>
      <c r="H67" t="s">
        <v>18</v>
      </c>
      <c r="I67">
        <f>ROUND(19.17/100,9)</f>
        <v>0.19170000000000001</v>
      </c>
      <c r="J67">
        <v>0</v>
      </c>
      <c r="O67">
        <f t="shared" si="66"/>
        <v>2069.17</v>
      </c>
      <c r="P67">
        <f t="shared" si="67"/>
        <v>0.41</v>
      </c>
      <c r="Q67">
        <f t="shared" si="68"/>
        <v>50.75</v>
      </c>
      <c r="R67">
        <f t="shared" si="69"/>
        <v>9.8800000000000008</v>
      </c>
      <c r="S67">
        <f t="shared" si="70"/>
        <v>2018.01</v>
      </c>
      <c r="T67">
        <f t="shared" si="71"/>
        <v>0</v>
      </c>
      <c r="U67">
        <f t="shared" si="72"/>
        <v>36.699143849999999</v>
      </c>
      <c r="V67">
        <f t="shared" si="73"/>
        <v>0.13898250000000001</v>
      </c>
      <c r="W67">
        <f t="shared" si="74"/>
        <v>0</v>
      </c>
      <c r="X67">
        <f t="shared" si="75"/>
        <v>1926.5</v>
      </c>
      <c r="Y67">
        <f t="shared" si="76"/>
        <v>953.11</v>
      </c>
      <c r="AA67">
        <v>16671551</v>
      </c>
      <c r="AB67">
        <f t="shared" si="77"/>
        <v>1801.9784999999999</v>
      </c>
      <c r="AC67">
        <f t="shared" si="60"/>
        <v>0.36</v>
      </c>
      <c r="AD67">
        <f>ROUND(((((ET67*1.25))-((EU67*1.25)))+AE67),6)</f>
        <v>44.2</v>
      </c>
      <c r="AE67">
        <f>ROUND(((EU67*1.25)),6)</f>
        <v>8.6</v>
      </c>
      <c r="AF67">
        <f>ROUND(((EV67*1.15)),6)</f>
        <v>1757.4185</v>
      </c>
      <c r="AG67">
        <f t="shared" si="78"/>
        <v>0</v>
      </c>
      <c r="AH67">
        <f>((EW67*1.15))</f>
        <v>191.44049999999999</v>
      </c>
      <c r="AI67">
        <f>((EX67*1.25))</f>
        <v>0.72499999999999998</v>
      </c>
      <c r="AJ67">
        <f t="shared" si="79"/>
        <v>0</v>
      </c>
      <c r="AK67">
        <v>1563.91</v>
      </c>
      <c r="AL67">
        <v>0.36</v>
      </c>
      <c r="AM67">
        <v>35.36</v>
      </c>
      <c r="AN67">
        <v>6.88</v>
      </c>
      <c r="AO67">
        <v>1528.19</v>
      </c>
      <c r="AP67">
        <v>0</v>
      </c>
      <c r="AQ67">
        <v>166.47</v>
      </c>
      <c r="AR67">
        <v>0.57999999999999996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5.99</v>
      </c>
      <c r="BA67">
        <v>5.99</v>
      </c>
      <c r="BB67">
        <v>5.99</v>
      </c>
      <c r="BC67">
        <v>5.99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128</v>
      </c>
      <c r="BM67">
        <v>15001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5.99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659</v>
      </c>
      <c r="CO67">
        <v>0</v>
      </c>
      <c r="CP67">
        <f t="shared" si="80"/>
        <v>2069.17</v>
      </c>
      <c r="CQ67">
        <f t="shared" si="81"/>
        <v>2.1564000000000001</v>
      </c>
      <c r="CR67">
        <f t="shared" si="82"/>
        <v>264.75800000000004</v>
      </c>
      <c r="CS67">
        <f t="shared" si="83"/>
        <v>51.514000000000003</v>
      </c>
      <c r="CT67">
        <f t="shared" si="84"/>
        <v>10526.936815000001</v>
      </c>
      <c r="CU67">
        <f t="shared" si="85"/>
        <v>0</v>
      </c>
      <c r="CV67">
        <f t="shared" si="86"/>
        <v>191.44049999999999</v>
      </c>
      <c r="CW67">
        <f t="shared" si="87"/>
        <v>0.72499999999999998</v>
      </c>
      <c r="CX67">
        <f t="shared" si="88"/>
        <v>0</v>
      </c>
      <c r="CY67">
        <f t="shared" si="89"/>
        <v>1926.4955000000002</v>
      </c>
      <c r="CZ67">
        <f t="shared" si="90"/>
        <v>953.10829999999999</v>
      </c>
      <c r="DC67" t="s">
        <v>6</v>
      </c>
      <c r="DD67" t="s">
        <v>6</v>
      </c>
      <c r="DE67" t="s">
        <v>70</v>
      </c>
      <c r="DF67" t="s">
        <v>70</v>
      </c>
      <c r="DG67" t="s">
        <v>71</v>
      </c>
      <c r="DH67" t="s">
        <v>6</v>
      </c>
      <c r="DI67" t="s">
        <v>71</v>
      </c>
      <c r="DJ67" t="s">
        <v>70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18</v>
      </c>
      <c r="DW67" t="s">
        <v>18</v>
      </c>
      <c r="DX67">
        <v>100</v>
      </c>
      <c r="EE67">
        <v>16510513</v>
      </c>
      <c r="EF67">
        <v>2</v>
      </c>
      <c r="EG67" t="s">
        <v>20</v>
      </c>
      <c r="EH67">
        <v>0</v>
      </c>
      <c r="EI67" t="s">
        <v>6</v>
      </c>
      <c r="EJ67">
        <v>1</v>
      </c>
      <c r="EK67">
        <v>15001</v>
      </c>
      <c r="EL67" t="s">
        <v>63</v>
      </c>
      <c r="EM67" t="s">
        <v>64</v>
      </c>
      <c r="EO67" t="s">
        <v>74</v>
      </c>
      <c r="EQ67">
        <v>0</v>
      </c>
      <c r="ER67">
        <v>1563.91</v>
      </c>
      <c r="ES67">
        <v>0.36</v>
      </c>
      <c r="ET67">
        <v>35.36</v>
      </c>
      <c r="EU67">
        <v>6.88</v>
      </c>
      <c r="EV67">
        <v>1528.19</v>
      </c>
      <c r="EW67">
        <v>166.47</v>
      </c>
      <c r="EX67">
        <v>0.57999999999999996</v>
      </c>
      <c r="EY67">
        <v>0</v>
      </c>
      <c r="FQ67">
        <v>0</v>
      </c>
      <c r="FR67">
        <f t="shared" si="91"/>
        <v>0</v>
      </c>
      <c r="FS67">
        <v>0</v>
      </c>
      <c r="FT67" t="s">
        <v>23</v>
      </c>
      <c r="FU67" t="s">
        <v>24</v>
      </c>
      <c r="FX67">
        <v>94.5</v>
      </c>
      <c r="FY67">
        <v>46.75</v>
      </c>
      <c r="GA67" t="s">
        <v>6</v>
      </c>
      <c r="GD67">
        <v>0</v>
      </c>
      <c r="GF67">
        <v>251333065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92"/>
        <v>0</v>
      </c>
      <c r="GM67">
        <f t="shared" si="93"/>
        <v>4948.78</v>
      </c>
      <c r="GN67">
        <f t="shared" si="94"/>
        <v>4948.78</v>
      </c>
      <c r="GO67">
        <f t="shared" si="95"/>
        <v>0</v>
      </c>
      <c r="GP67">
        <f t="shared" si="96"/>
        <v>0</v>
      </c>
      <c r="GR67">
        <v>0</v>
      </c>
      <c r="GS67">
        <v>3</v>
      </c>
      <c r="GT67">
        <v>0</v>
      </c>
      <c r="GU67" t="s">
        <v>6</v>
      </c>
      <c r="GV67">
        <f t="shared" si="97"/>
        <v>0</v>
      </c>
      <c r="GW67">
        <v>1</v>
      </c>
      <c r="GX67">
        <f t="shared" si="98"/>
        <v>0</v>
      </c>
      <c r="HA67">
        <v>0</v>
      </c>
      <c r="HB67">
        <v>0</v>
      </c>
      <c r="IK67">
        <v>0</v>
      </c>
    </row>
    <row r="68" spans="1:255" x14ac:dyDescent="0.25">
      <c r="A68" s="2">
        <v>18</v>
      </c>
      <c r="B68" s="2">
        <v>1</v>
      </c>
      <c r="C68" s="2">
        <v>165</v>
      </c>
      <c r="D68" s="2"/>
      <c r="E68" s="2" t="s">
        <v>129</v>
      </c>
      <c r="F68" s="2" t="s">
        <v>130</v>
      </c>
      <c r="G68" s="2" t="s">
        <v>131</v>
      </c>
      <c r="H68" s="2" t="s">
        <v>78</v>
      </c>
      <c r="I68" s="2">
        <f>I66*J68</f>
        <v>20.128499999999999</v>
      </c>
      <c r="J68" s="2">
        <v>104.99999999999999</v>
      </c>
      <c r="K68" s="2"/>
      <c r="L68" s="2"/>
      <c r="M68" s="2"/>
      <c r="N68" s="2"/>
      <c r="O68" s="2">
        <f t="shared" si="66"/>
        <v>0</v>
      </c>
      <c r="P68" s="2">
        <f t="shared" si="67"/>
        <v>0</v>
      </c>
      <c r="Q68" s="2">
        <f t="shared" si="68"/>
        <v>0</v>
      </c>
      <c r="R68" s="2">
        <f t="shared" si="69"/>
        <v>0</v>
      </c>
      <c r="S68" s="2">
        <f t="shared" si="70"/>
        <v>0</v>
      </c>
      <c r="T68" s="2">
        <f t="shared" si="71"/>
        <v>0</v>
      </c>
      <c r="U68" s="2">
        <f t="shared" si="72"/>
        <v>0</v>
      </c>
      <c r="V68" s="2">
        <f t="shared" si="73"/>
        <v>0</v>
      </c>
      <c r="W68" s="2">
        <f t="shared" si="74"/>
        <v>0</v>
      </c>
      <c r="X68" s="2">
        <f t="shared" si="75"/>
        <v>0</v>
      </c>
      <c r="Y68" s="2">
        <f t="shared" si="76"/>
        <v>0</v>
      </c>
      <c r="Z68" s="2"/>
      <c r="AA68" s="2">
        <v>16671550</v>
      </c>
      <c r="AB68" s="2">
        <f t="shared" si="77"/>
        <v>0</v>
      </c>
      <c r="AC68" s="2">
        <f t="shared" si="60"/>
        <v>0</v>
      </c>
      <c r="AD68" s="2">
        <f t="shared" ref="AD68:AD79" si="99">ROUND((((ET68)-(EU68))+AE68),6)</f>
        <v>0</v>
      </c>
      <c r="AE68" s="2">
        <f t="shared" ref="AE68:AE79" si="100">ROUND((EU68),6)</f>
        <v>0</v>
      </c>
      <c r="AF68" s="2">
        <f t="shared" ref="AF68:AF79" si="101">ROUND((EV68),6)</f>
        <v>0</v>
      </c>
      <c r="AG68" s="2">
        <f t="shared" si="78"/>
        <v>0</v>
      </c>
      <c r="AH68" s="2">
        <f t="shared" ref="AH68:AH79" si="102">(EW68)</f>
        <v>0</v>
      </c>
      <c r="AI68" s="2">
        <f t="shared" ref="AI68:AI79" si="103">(EX68)</f>
        <v>0</v>
      </c>
      <c r="AJ68" s="2">
        <f t="shared" si="79"/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95</v>
      </c>
      <c r="AU68" s="2">
        <v>47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1</v>
      </c>
      <c r="BJ68" s="2" t="s">
        <v>6</v>
      </c>
      <c r="BK68" s="2"/>
      <c r="BL68" s="2"/>
      <c r="BM68" s="2">
        <v>15001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105</v>
      </c>
      <c r="CA68" s="2">
        <v>55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80"/>
        <v>0</v>
      </c>
      <c r="CQ68" s="2">
        <f t="shared" si="81"/>
        <v>0</v>
      </c>
      <c r="CR68" s="2">
        <f t="shared" si="82"/>
        <v>0</v>
      </c>
      <c r="CS68" s="2">
        <f t="shared" si="83"/>
        <v>0</v>
      </c>
      <c r="CT68" s="2">
        <f t="shared" si="84"/>
        <v>0</v>
      </c>
      <c r="CU68" s="2">
        <f t="shared" si="85"/>
        <v>0</v>
      </c>
      <c r="CV68" s="2">
        <f t="shared" si="86"/>
        <v>0</v>
      </c>
      <c r="CW68" s="2">
        <f t="shared" si="87"/>
        <v>0</v>
      </c>
      <c r="CX68" s="2">
        <f t="shared" si="88"/>
        <v>0</v>
      </c>
      <c r="CY68" s="2">
        <f t="shared" si="89"/>
        <v>0</v>
      </c>
      <c r="CZ68" s="2">
        <f t="shared" si="90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78</v>
      </c>
      <c r="DW68" s="2" t="s">
        <v>78</v>
      </c>
      <c r="DX68" s="2">
        <v>1</v>
      </c>
      <c r="DY68" s="2"/>
      <c r="DZ68" s="2"/>
      <c r="EA68" s="2"/>
      <c r="EB68" s="2"/>
      <c r="EC68" s="2"/>
      <c r="ED68" s="2"/>
      <c r="EE68" s="2">
        <v>16510513</v>
      </c>
      <c r="EF68" s="2">
        <v>2</v>
      </c>
      <c r="EG68" s="2" t="s">
        <v>20</v>
      </c>
      <c r="EH68" s="2">
        <v>0</v>
      </c>
      <c r="EI68" s="2" t="s">
        <v>6</v>
      </c>
      <c r="EJ68" s="2">
        <v>1</v>
      </c>
      <c r="EK68" s="2">
        <v>15001</v>
      </c>
      <c r="EL68" s="2" t="s">
        <v>63</v>
      </c>
      <c r="EM68" s="2" t="s">
        <v>64</v>
      </c>
      <c r="EN68" s="2"/>
      <c r="EO68" s="2" t="s">
        <v>6</v>
      </c>
      <c r="EP68" s="2"/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1"/>
        <v>0</v>
      </c>
      <c r="FS68" s="2">
        <v>0</v>
      </c>
      <c r="FT68" s="2" t="s">
        <v>23</v>
      </c>
      <c r="FU68" s="2" t="s">
        <v>24</v>
      </c>
      <c r="FV68" s="2"/>
      <c r="FW68" s="2"/>
      <c r="FX68" s="2">
        <v>94.5</v>
      </c>
      <c r="FY68" s="2">
        <v>46.75</v>
      </c>
      <c r="FZ68" s="2"/>
      <c r="GA68" s="2" t="s">
        <v>6</v>
      </c>
      <c r="GB68" s="2"/>
      <c r="GC68" s="2"/>
      <c r="GD68" s="2">
        <v>0</v>
      </c>
      <c r="GE68" s="2"/>
      <c r="GF68" s="2">
        <v>-112006704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2"/>
        <v>0</v>
      </c>
      <c r="GM68" s="2">
        <f t="shared" si="93"/>
        <v>0</v>
      </c>
      <c r="GN68" s="2">
        <f t="shared" si="94"/>
        <v>0</v>
      </c>
      <c r="GO68" s="2">
        <f t="shared" si="95"/>
        <v>0</v>
      </c>
      <c r="GP68" s="2">
        <f t="shared" si="96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97"/>
        <v>0</v>
      </c>
      <c r="GW68" s="2">
        <v>1</v>
      </c>
      <c r="GX68" s="2">
        <f t="shared" si="98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5">
      <c r="A69">
        <v>18</v>
      </c>
      <c r="B69">
        <v>1</v>
      </c>
      <c r="C69">
        <v>176</v>
      </c>
      <c r="E69" t="s">
        <v>129</v>
      </c>
      <c r="F69" t="s">
        <v>130</v>
      </c>
      <c r="G69" t="s">
        <v>131</v>
      </c>
      <c r="H69" t="s">
        <v>78</v>
      </c>
      <c r="I69">
        <f>I67*J69</f>
        <v>20.128499999999999</v>
      </c>
      <c r="J69">
        <v>104.99999999999999</v>
      </c>
      <c r="O69">
        <f t="shared" si="66"/>
        <v>0</v>
      </c>
      <c r="P69">
        <f t="shared" si="67"/>
        <v>0</v>
      </c>
      <c r="Q69">
        <f t="shared" si="68"/>
        <v>0</v>
      </c>
      <c r="R69">
        <f t="shared" si="69"/>
        <v>0</v>
      </c>
      <c r="S69">
        <f t="shared" si="70"/>
        <v>0</v>
      </c>
      <c r="T69">
        <f t="shared" si="71"/>
        <v>0</v>
      </c>
      <c r="U69">
        <f t="shared" si="72"/>
        <v>0</v>
      </c>
      <c r="V69">
        <f t="shared" si="73"/>
        <v>0</v>
      </c>
      <c r="W69">
        <f t="shared" si="74"/>
        <v>0</v>
      </c>
      <c r="X69">
        <f t="shared" si="75"/>
        <v>0</v>
      </c>
      <c r="Y69">
        <f t="shared" si="76"/>
        <v>0</v>
      </c>
      <c r="AA69">
        <v>16671551</v>
      </c>
      <c r="AB69">
        <f t="shared" si="77"/>
        <v>0</v>
      </c>
      <c r="AC69">
        <f t="shared" si="60"/>
        <v>0</v>
      </c>
      <c r="AD69">
        <f t="shared" si="99"/>
        <v>0</v>
      </c>
      <c r="AE69">
        <f t="shared" si="100"/>
        <v>0</v>
      </c>
      <c r="AF69">
        <f t="shared" si="101"/>
        <v>0</v>
      </c>
      <c r="AG69">
        <f t="shared" si="78"/>
        <v>0</v>
      </c>
      <c r="AH69">
        <f t="shared" si="102"/>
        <v>0</v>
      </c>
      <c r="AI69">
        <f t="shared" si="103"/>
        <v>0</v>
      </c>
      <c r="AJ69">
        <f t="shared" si="79"/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5.99</v>
      </c>
      <c r="BA69">
        <v>1</v>
      </c>
      <c r="BB69">
        <v>1</v>
      </c>
      <c r="BC69">
        <v>5.99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6</v>
      </c>
      <c r="BM69">
        <v>15001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80"/>
        <v>0</v>
      </c>
      <c r="CQ69">
        <f t="shared" si="81"/>
        <v>0</v>
      </c>
      <c r="CR69">
        <f t="shared" si="82"/>
        <v>0</v>
      </c>
      <c r="CS69">
        <f t="shared" si="83"/>
        <v>0</v>
      </c>
      <c r="CT69">
        <f t="shared" si="84"/>
        <v>0</v>
      </c>
      <c r="CU69">
        <f t="shared" si="85"/>
        <v>0</v>
      </c>
      <c r="CV69">
        <f t="shared" si="86"/>
        <v>0</v>
      </c>
      <c r="CW69">
        <f t="shared" si="87"/>
        <v>0</v>
      </c>
      <c r="CX69">
        <f t="shared" si="88"/>
        <v>0</v>
      </c>
      <c r="CY69">
        <f t="shared" si="89"/>
        <v>0</v>
      </c>
      <c r="CZ69">
        <f t="shared" si="90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78</v>
      </c>
      <c r="DW69" t="s">
        <v>78</v>
      </c>
      <c r="DX69">
        <v>1</v>
      </c>
      <c r="EE69">
        <v>16510513</v>
      </c>
      <c r="EF69">
        <v>2</v>
      </c>
      <c r="EG69" t="s">
        <v>20</v>
      </c>
      <c r="EH69">
        <v>0</v>
      </c>
      <c r="EI69" t="s">
        <v>6</v>
      </c>
      <c r="EJ69">
        <v>1</v>
      </c>
      <c r="EK69">
        <v>15001</v>
      </c>
      <c r="EL69" t="s">
        <v>63</v>
      </c>
      <c r="EM69" t="s">
        <v>64</v>
      </c>
      <c r="EO69" t="s">
        <v>6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1"/>
        <v>0</v>
      </c>
      <c r="FS69">
        <v>0</v>
      </c>
      <c r="FT69" t="s">
        <v>23</v>
      </c>
      <c r="FU69" t="s">
        <v>24</v>
      </c>
      <c r="FX69">
        <v>94.5</v>
      </c>
      <c r="FY69">
        <v>46.75</v>
      </c>
      <c r="GA69" t="s">
        <v>6</v>
      </c>
      <c r="GD69">
        <v>0</v>
      </c>
      <c r="GF69">
        <v>-112006704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92"/>
        <v>0</v>
      </c>
      <c r="GM69">
        <f t="shared" si="93"/>
        <v>0</v>
      </c>
      <c r="GN69">
        <f t="shared" si="94"/>
        <v>0</v>
      </c>
      <c r="GO69">
        <f t="shared" si="95"/>
        <v>0</v>
      </c>
      <c r="GP69">
        <f t="shared" si="96"/>
        <v>0</v>
      </c>
      <c r="GR69">
        <v>0</v>
      </c>
      <c r="GS69">
        <v>3</v>
      </c>
      <c r="GT69">
        <v>0</v>
      </c>
      <c r="GU69" t="s">
        <v>6</v>
      </c>
      <c r="GV69">
        <f t="shared" si="97"/>
        <v>0</v>
      </c>
      <c r="GW69">
        <v>1</v>
      </c>
      <c r="GX69">
        <f t="shared" si="98"/>
        <v>0</v>
      </c>
      <c r="HA69">
        <v>0</v>
      </c>
      <c r="HB69">
        <v>0</v>
      </c>
      <c r="IK69">
        <v>0</v>
      </c>
    </row>
    <row r="70" spans="1:255" x14ac:dyDescent="0.25">
      <c r="A70" s="2">
        <v>18</v>
      </c>
      <c r="B70" s="2">
        <v>1</v>
      </c>
      <c r="C70" s="2">
        <v>167</v>
      </c>
      <c r="D70" s="2"/>
      <c r="E70" s="2" t="s">
        <v>132</v>
      </c>
      <c r="F70" s="2" t="s">
        <v>133</v>
      </c>
      <c r="G70" s="2" t="s">
        <v>134</v>
      </c>
      <c r="H70" s="2" t="s">
        <v>78</v>
      </c>
      <c r="I70" s="2">
        <f>I66*J70</f>
        <v>20.128499999999999</v>
      </c>
      <c r="J70" s="2">
        <v>104.99999999999999</v>
      </c>
      <c r="K70" s="2"/>
      <c r="L70" s="2"/>
      <c r="M70" s="2"/>
      <c r="N70" s="2"/>
      <c r="O70" s="2">
        <f t="shared" si="66"/>
        <v>692.02</v>
      </c>
      <c r="P70" s="2">
        <f t="shared" si="67"/>
        <v>692.02</v>
      </c>
      <c r="Q70" s="2">
        <f t="shared" si="68"/>
        <v>0</v>
      </c>
      <c r="R70" s="2">
        <f t="shared" si="69"/>
        <v>0</v>
      </c>
      <c r="S70" s="2">
        <f t="shared" si="70"/>
        <v>0</v>
      </c>
      <c r="T70" s="2">
        <f t="shared" si="71"/>
        <v>0</v>
      </c>
      <c r="U70" s="2">
        <f t="shared" si="72"/>
        <v>0</v>
      </c>
      <c r="V70" s="2">
        <f t="shared" si="73"/>
        <v>0</v>
      </c>
      <c r="W70" s="2">
        <f t="shared" si="74"/>
        <v>0</v>
      </c>
      <c r="X70" s="2">
        <f t="shared" si="75"/>
        <v>0</v>
      </c>
      <c r="Y70" s="2">
        <f t="shared" si="76"/>
        <v>0</v>
      </c>
      <c r="Z70" s="2"/>
      <c r="AA70" s="2">
        <v>16671550</v>
      </c>
      <c r="AB70" s="2">
        <f t="shared" si="77"/>
        <v>34.380000000000003</v>
      </c>
      <c r="AC70" s="2">
        <f t="shared" si="60"/>
        <v>34.380000000000003</v>
      </c>
      <c r="AD70" s="2">
        <f t="shared" si="99"/>
        <v>0</v>
      </c>
      <c r="AE70" s="2">
        <f t="shared" si="100"/>
        <v>0</v>
      </c>
      <c r="AF70" s="2">
        <f t="shared" si="101"/>
        <v>0</v>
      </c>
      <c r="AG70" s="2">
        <f t="shared" si="78"/>
        <v>0</v>
      </c>
      <c r="AH70" s="2">
        <f t="shared" si="102"/>
        <v>0</v>
      </c>
      <c r="AI70" s="2">
        <f t="shared" si="103"/>
        <v>0</v>
      </c>
      <c r="AJ70" s="2">
        <f t="shared" si="79"/>
        <v>0</v>
      </c>
      <c r="AK70" s="2">
        <v>34.380000000000003</v>
      </c>
      <c r="AL70" s="2">
        <v>34.380000000000003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135</v>
      </c>
      <c r="BK70" s="2"/>
      <c r="BL70" s="2"/>
      <c r="BM70" s="2">
        <v>15001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105</v>
      </c>
      <c r="CA70" s="2">
        <v>55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80"/>
        <v>692.02</v>
      </c>
      <c r="CQ70" s="2">
        <f t="shared" si="81"/>
        <v>34.380000000000003</v>
      </c>
      <c r="CR70" s="2">
        <f t="shared" si="82"/>
        <v>0</v>
      </c>
      <c r="CS70" s="2">
        <f t="shared" si="83"/>
        <v>0</v>
      </c>
      <c r="CT70" s="2">
        <f t="shared" si="84"/>
        <v>0</v>
      </c>
      <c r="CU70" s="2">
        <f t="shared" si="85"/>
        <v>0</v>
      </c>
      <c r="CV70" s="2">
        <f t="shared" si="86"/>
        <v>0</v>
      </c>
      <c r="CW70" s="2">
        <f t="shared" si="87"/>
        <v>0</v>
      </c>
      <c r="CX70" s="2">
        <f t="shared" si="88"/>
        <v>0</v>
      </c>
      <c r="CY70" s="2">
        <f t="shared" si="89"/>
        <v>0</v>
      </c>
      <c r="CZ70" s="2">
        <f t="shared" si="90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1005</v>
      </c>
      <c r="DV70" s="2" t="s">
        <v>78</v>
      </c>
      <c r="DW70" s="2" t="s">
        <v>78</v>
      </c>
      <c r="DX70" s="2">
        <v>1</v>
      </c>
      <c r="DY70" s="2"/>
      <c r="DZ70" s="2"/>
      <c r="EA70" s="2"/>
      <c r="EB70" s="2"/>
      <c r="EC70" s="2"/>
      <c r="ED70" s="2"/>
      <c r="EE70" s="2">
        <v>16510513</v>
      </c>
      <c r="EF70" s="2">
        <v>2</v>
      </c>
      <c r="EG70" s="2" t="s">
        <v>20</v>
      </c>
      <c r="EH70" s="2">
        <v>0</v>
      </c>
      <c r="EI70" s="2" t="s">
        <v>6</v>
      </c>
      <c r="EJ70" s="2">
        <v>1</v>
      </c>
      <c r="EK70" s="2">
        <v>15001</v>
      </c>
      <c r="EL70" s="2" t="s">
        <v>63</v>
      </c>
      <c r="EM70" s="2" t="s">
        <v>64</v>
      </c>
      <c r="EN70" s="2"/>
      <c r="EO70" s="2" t="s">
        <v>6</v>
      </c>
      <c r="EP70" s="2"/>
      <c r="EQ70" s="2">
        <v>0</v>
      </c>
      <c r="ER70" s="2">
        <v>34.380000000000003</v>
      </c>
      <c r="ES70" s="2">
        <v>34.380000000000003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1"/>
        <v>0</v>
      </c>
      <c r="FS70" s="2">
        <v>0</v>
      </c>
      <c r="FT70" s="2" t="s">
        <v>23</v>
      </c>
      <c r="FU70" s="2" t="s">
        <v>24</v>
      </c>
      <c r="FV70" s="2"/>
      <c r="FW70" s="2"/>
      <c r="FX70" s="2">
        <v>94.5</v>
      </c>
      <c r="FY70" s="2">
        <v>46.75</v>
      </c>
      <c r="FZ70" s="2"/>
      <c r="GA70" s="2" t="s">
        <v>6</v>
      </c>
      <c r="GB70" s="2"/>
      <c r="GC70" s="2"/>
      <c r="GD70" s="2">
        <v>0</v>
      </c>
      <c r="GE70" s="2"/>
      <c r="GF70" s="2">
        <v>-956992290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2"/>
        <v>0</v>
      </c>
      <c r="GM70" s="2">
        <f t="shared" si="93"/>
        <v>692.02</v>
      </c>
      <c r="GN70" s="2">
        <f t="shared" si="94"/>
        <v>692.02</v>
      </c>
      <c r="GO70" s="2">
        <f t="shared" si="95"/>
        <v>0</v>
      </c>
      <c r="GP70" s="2">
        <f t="shared" si="96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97"/>
        <v>0</v>
      </c>
      <c r="GW70" s="2">
        <v>1</v>
      </c>
      <c r="GX70" s="2">
        <f t="shared" si="98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5">
      <c r="A71">
        <v>18</v>
      </c>
      <c r="B71">
        <v>1</v>
      </c>
      <c r="C71">
        <v>178</v>
      </c>
      <c r="E71" t="s">
        <v>132</v>
      </c>
      <c r="F71" t="s">
        <v>133</v>
      </c>
      <c r="G71" t="s">
        <v>134</v>
      </c>
      <c r="H71" t="s">
        <v>78</v>
      </c>
      <c r="I71">
        <f>I67*J71</f>
        <v>20.128499999999999</v>
      </c>
      <c r="J71">
        <v>104.99999999999999</v>
      </c>
      <c r="O71">
        <f t="shared" si="66"/>
        <v>4145.1899999999996</v>
      </c>
      <c r="P71">
        <f t="shared" si="67"/>
        <v>4145.1899999999996</v>
      </c>
      <c r="Q71">
        <f t="shared" si="68"/>
        <v>0</v>
      </c>
      <c r="R71">
        <f t="shared" si="69"/>
        <v>0</v>
      </c>
      <c r="S71">
        <f t="shared" si="70"/>
        <v>0</v>
      </c>
      <c r="T71">
        <f t="shared" si="71"/>
        <v>0</v>
      </c>
      <c r="U71">
        <f t="shared" si="72"/>
        <v>0</v>
      </c>
      <c r="V71">
        <f t="shared" si="73"/>
        <v>0</v>
      </c>
      <c r="W71">
        <f t="shared" si="74"/>
        <v>0</v>
      </c>
      <c r="X71">
        <f t="shared" si="75"/>
        <v>0</v>
      </c>
      <c r="Y71">
        <f t="shared" si="76"/>
        <v>0</v>
      </c>
      <c r="AA71">
        <v>16671551</v>
      </c>
      <c r="AB71">
        <f t="shared" si="77"/>
        <v>34.380000000000003</v>
      </c>
      <c r="AC71">
        <f t="shared" si="60"/>
        <v>34.380000000000003</v>
      </c>
      <c r="AD71">
        <f t="shared" si="99"/>
        <v>0</v>
      </c>
      <c r="AE71">
        <f t="shared" si="100"/>
        <v>0</v>
      </c>
      <c r="AF71">
        <f t="shared" si="101"/>
        <v>0</v>
      </c>
      <c r="AG71">
        <f t="shared" si="78"/>
        <v>0</v>
      </c>
      <c r="AH71">
        <f t="shared" si="102"/>
        <v>0</v>
      </c>
      <c r="AI71">
        <f t="shared" si="103"/>
        <v>0</v>
      </c>
      <c r="AJ71">
        <f t="shared" si="79"/>
        <v>0</v>
      </c>
      <c r="AK71">
        <v>34.380000000000003</v>
      </c>
      <c r="AL71">
        <v>34.380000000000003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5.99</v>
      </c>
      <c r="BA71">
        <v>1</v>
      </c>
      <c r="BB71">
        <v>1</v>
      </c>
      <c r="BC71">
        <v>5.99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135</v>
      </c>
      <c r="BM71">
        <v>15001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80"/>
        <v>4145.1899999999996</v>
      </c>
      <c r="CQ71">
        <f t="shared" si="81"/>
        <v>205.93620000000001</v>
      </c>
      <c r="CR71">
        <f t="shared" si="82"/>
        <v>0</v>
      </c>
      <c r="CS71">
        <f t="shared" si="83"/>
        <v>0</v>
      </c>
      <c r="CT71">
        <f t="shared" si="84"/>
        <v>0</v>
      </c>
      <c r="CU71">
        <f t="shared" si="85"/>
        <v>0</v>
      </c>
      <c r="CV71">
        <f t="shared" si="86"/>
        <v>0</v>
      </c>
      <c r="CW71">
        <f t="shared" si="87"/>
        <v>0</v>
      </c>
      <c r="CX71">
        <f t="shared" si="88"/>
        <v>0</v>
      </c>
      <c r="CY71">
        <f t="shared" si="89"/>
        <v>0</v>
      </c>
      <c r="CZ71">
        <f t="shared" si="90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1005</v>
      </c>
      <c r="DV71" t="s">
        <v>78</v>
      </c>
      <c r="DW71" t="s">
        <v>78</v>
      </c>
      <c r="DX71">
        <v>1</v>
      </c>
      <c r="EE71">
        <v>16510513</v>
      </c>
      <c r="EF71">
        <v>2</v>
      </c>
      <c r="EG71" t="s">
        <v>20</v>
      </c>
      <c r="EH71">
        <v>0</v>
      </c>
      <c r="EI71" t="s">
        <v>6</v>
      </c>
      <c r="EJ71">
        <v>1</v>
      </c>
      <c r="EK71">
        <v>15001</v>
      </c>
      <c r="EL71" t="s">
        <v>63</v>
      </c>
      <c r="EM71" t="s">
        <v>64</v>
      </c>
      <c r="EO71" t="s">
        <v>6</v>
      </c>
      <c r="EQ71">
        <v>0</v>
      </c>
      <c r="ER71">
        <v>34.380000000000003</v>
      </c>
      <c r="ES71">
        <v>34.380000000000003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1"/>
        <v>0</v>
      </c>
      <c r="FS71">
        <v>0</v>
      </c>
      <c r="FT71" t="s">
        <v>23</v>
      </c>
      <c r="FU71" t="s">
        <v>24</v>
      </c>
      <c r="FX71">
        <v>94.5</v>
      </c>
      <c r="FY71">
        <v>46.75</v>
      </c>
      <c r="GA71" t="s">
        <v>6</v>
      </c>
      <c r="GD71">
        <v>0</v>
      </c>
      <c r="GF71">
        <v>-956992290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92"/>
        <v>0</v>
      </c>
      <c r="GM71">
        <f t="shared" si="93"/>
        <v>4145.1899999999996</v>
      </c>
      <c r="GN71">
        <f t="shared" si="94"/>
        <v>4145.1899999999996</v>
      </c>
      <c r="GO71">
        <f t="shared" si="95"/>
        <v>0</v>
      </c>
      <c r="GP71">
        <f t="shared" si="96"/>
        <v>0</v>
      </c>
      <c r="GR71">
        <v>0</v>
      </c>
      <c r="GS71">
        <v>3</v>
      </c>
      <c r="GT71">
        <v>0</v>
      </c>
      <c r="GU71" t="s">
        <v>6</v>
      </c>
      <c r="GV71">
        <f t="shared" si="97"/>
        <v>0</v>
      </c>
      <c r="GW71">
        <v>1</v>
      </c>
      <c r="GX71">
        <f t="shared" si="98"/>
        <v>0</v>
      </c>
      <c r="HA71">
        <v>0</v>
      </c>
      <c r="HB71">
        <v>0</v>
      </c>
      <c r="IK71">
        <v>0</v>
      </c>
    </row>
    <row r="72" spans="1:255" x14ac:dyDescent="0.25">
      <c r="A72" s="2">
        <v>18</v>
      </c>
      <c r="B72" s="2">
        <v>1</v>
      </c>
      <c r="C72" s="2">
        <v>169</v>
      </c>
      <c r="D72" s="2"/>
      <c r="E72" s="2" t="s">
        <v>136</v>
      </c>
      <c r="F72" s="2" t="s">
        <v>137</v>
      </c>
      <c r="G72" s="2" t="s">
        <v>138</v>
      </c>
      <c r="H72" s="2" t="s">
        <v>139</v>
      </c>
      <c r="I72" s="2">
        <f>I66*J72</f>
        <v>5.7510000000000003</v>
      </c>
      <c r="J72" s="2">
        <v>30</v>
      </c>
      <c r="K72" s="2"/>
      <c r="L72" s="2"/>
      <c r="M72" s="2"/>
      <c r="N72" s="2"/>
      <c r="O72" s="2">
        <f t="shared" si="66"/>
        <v>0</v>
      </c>
      <c r="P72" s="2">
        <f t="shared" si="67"/>
        <v>0</v>
      </c>
      <c r="Q72" s="2">
        <f t="shared" si="68"/>
        <v>0</v>
      </c>
      <c r="R72" s="2">
        <f t="shared" si="69"/>
        <v>0</v>
      </c>
      <c r="S72" s="2">
        <f t="shared" si="70"/>
        <v>0</v>
      </c>
      <c r="T72" s="2">
        <f t="shared" si="71"/>
        <v>0</v>
      </c>
      <c r="U72" s="2">
        <f t="shared" si="72"/>
        <v>0</v>
      </c>
      <c r="V72" s="2">
        <f t="shared" si="73"/>
        <v>0</v>
      </c>
      <c r="W72" s="2">
        <f t="shared" si="74"/>
        <v>0</v>
      </c>
      <c r="X72" s="2">
        <f t="shared" si="75"/>
        <v>0</v>
      </c>
      <c r="Y72" s="2">
        <f t="shared" si="76"/>
        <v>0</v>
      </c>
      <c r="Z72" s="2"/>
      <c r="AA72" s="2">
        <v>16671550</v>
      </c>
      <c r="AB72" s="2">
        <f t="shared" si="77"/>
        <v>0</v>
      </c>
      <c r="AC72" s="2">
        <f t="shared" si="60"/>
        <v>0</v>
      </c>
      <c r="AD72" s="2">
        <f t="shared" si="99"/>
        <v>0</v>
      </c>
      <c r="AE72" s="2">
        <f t="shared" si="100"/>
        <v>0</v>
      </c>
      <c r="AF72" s="2">
        <f t="shared" si="101"/>
        <v>0</v>
      </c>
      <c r="AG72" s="2">
        <f t="shared" si="78"/>
        <v>0</v>
      </c>
      <c r="AH72" s="2">
        <f t="shared" si="102"/>
        <v>0</v>
      </c>
      <c r="AI72" s="2">
        <f t="shared" si="103"/>
        <v>0</v>
      </c>
      <c r="AJ72" s="2">
        <f t="shared" si="79"/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95</v>
      </c>
      <c r="AU72" s="2">
        <v>47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6</v>
      </c>
      <c r="BK72" s="2"/>
      <c r="BL72" s="2"/>
      <c r="BM72" s="2">
        <v>15001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105</v>
      </c>
      <c r="CA72" s="2">
        <v>55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80"/>
        <v>0</v>
      </c>
      <c r="CQ72" s="2">
        <f t="shared" si="81"/>
        <v>0</v>
      </c>
      <c r="CR72" s="2">
        <f t="shared" si="82"/>
        <v>0</v>
      </c>
      <c r="CS72" s="2">
        <f t="shared" si="83"/>
        <v>0</v>
      </c>
      <c r="CT72" s="2">
        <f t="shared" si="84"/>
        <v>0</v>
      </c>
      <c r="CU72" s="2">
        <f t="shared" si="85"/>
        <v>0</v>
      </c>
      <c r="CV72" s="2">
        <f t="shared" si="86"/>
        <v>0</v>
      </c>
      <c r="CW72" s="2">
        <f t="shared" si="87"/>
        <v>0</v>
      </c>
      <c r="CX72" s="2">
        <f t="shared" si="88"/>
        <v>0</v>
      </c>
      <c r="CY72" s="2">
        <f t="shared" si="89"/>
        <v>0</v>
      </c>
      <c r="CZ72" s="2">
        <f t="shared" si="90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139</v>
      </c>
      <c r="DW72" s="2" t="s">
        <v>139</v>
      </c>
      <c r="DX72" s="2">
        <v>1</v>
      </c>
      <c r="DY72" s="2"/>
      <c r="DZ72" s="2"/>
      <c r="EA72" s="2"/>
      <c r="EB72" s="2"/>
      <c r="EC72" s="2"/>
      <c r="ED72" s="2"/>
      <c r="EE72" s="2">
        <v>16510513</v>
      </c>
      <c r="EF72" s="2">
        <v>2</v>
      </c>
      <c r="EG72" s="2" t="s">
        <v>20</v>
      </c>
      <c r="EH72" s="2">
        <v>0</v>
      </c>
      <c r="EI72" s="2" t="s">
        <v>6</v>
      </c>
      <c r="EJ72" s="2">
        <v>1</v>
      </c>
      <c r="EK72" s="2">
        <v>15001</v>
      </c>
      <c r="EL72" s="2" t="s">
        <v>63</v>
      </c>
      <c r="EM72" s="2" t="s">
        <v>64</v>
      </c>
      <c r="EN72" s="2"/>
      <c r="EO72" s="2" t="s">
        <v>6</v>
      </c>
      <c r="EP72" s="2"/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1"/>
        <v>0</v>
      </c>
      <c r="FS72" s="2">
        <v>0</v>
      </c>
      <c r="FT72" s="2" t="s">
        <v>23</v>
      </c>
      <c r="FU72" s="2" t="s">
        <v>24</v>
      </c>
      <c r="FV72" s="2"/>
      <c r="FW72" s="2"/>
      <c r="FX72" s="2">
        <v>94.5</v>
      </c>
      <c r="FY72" s="2">
        <v>46.75</v>
      </c>
      <c r="FZ72" s="2"/>
      <c r="GA72" s="2" t="s">
        <v>6</v>
      </c>
      <c r="GB72" s="2"/>
      <c r="GC72" s="2"/>
      <c r="GD72" s="2">
        <v>0</v>
      </c>
      <c r="GE72" s="2"/>
      <c r="GF72" s="2">
        <v>-1516100259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2"/>
        <v>0</v>
      </c>
      <c r="GM72" s="2">
        <f t="shared" si="93"/>
        <v>0</v>
      </c>
      <c r="GN72" s="2">
        <f t="shared" si="94"/>
        <v>0</v>
      </c>
      <c r="GO72" s="2">
        <f t="shared" si="95"/>
        <v>0</v>
      </c>
      <c r="GP72" s="2">
        <f t="shared" si="96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97"/>
        <v>0</v>
      </c>
      <c r="GW72" s="2">
        <v>1</v>
      </c>
      <c r="GX72" s="2">
        <f t="shared" si="98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5">
      <c r="A73">
        <v>18</v>
      </c>
      <c r="B73">
        <v>1</v>
      </c>
      <c r="C73">
        <v>180</v>
      </c>
      <c r="E73" t="s">
        <v>136</v>
      </c>
      <c r="F73" t="s">
        <v>137</v>
      </c>
      <c r="G73" t="s">
        <v>138</v>
      </c>
      <c r="H73" t="s">
        <v>139</v>
      </c>
      <c r="I73">
        <f>I67*J73</f>
        <v>5.7510000000000003</v>
      </c>
      <c r="J73">
        <v>30</v>
      </c>
      <c r="O73">
        <f t="shared" si="66"/>
        <v>0</v>
      </c>
      <c r="P73">
        <f t="shared" si="67"/>
        <v>0</v>
      </c>
      <c r="Q73">
        <f t="shared" si="68"/>
        <v>0</v>
      </c>
      <c r="R73">
        <f t="shared" si="69"/>
        <v>0</v>
      </c>
      <c r="S73">
        <f t="shared" si="70"/>
        <v>0</v>
      </c>
      <c r="T73">
        <f t="shared" si="71"/>
        <v>0</v>
      </c>
      <c r="U73">
        <f t="shared" si="72"/>
        <v>0</v>
      </c>
      <c r="V73">
        <f t="shared" si="73"/>
        <v>0</v>
      </c>
      <c r="W73">
        <f t="shared" si="74"/>
        <v>0</v>
      </c>
      <c r="X73">
        <f t="shared" si="75"/>
        <v>0</v>
      </c>
      <c r="Y73">
        <f t="shared" si="76"/>
        <v>0</v>
      </c>
      <c r="AA73">
        <v>16671551</v>
      </c>
      <c r="AB73">
        <f t="shared" si="77"/>
        <v>0</v>
      </c>
      <c r="AC73">
        <f t="shared" si="60"/>
        <v>0</v>
      </c>
      <c r="AD73">
        <f t="shared" si="99"/>
        <v>0</v>
      </c>
      <c r="AE73">
        <f t="shared" si="100"/>
        <v>0</v>
      </c>
      <c r="AF73">
        <f t="shared" si="101"/>
        <v>0</v>
      </c>
      <c r="AG73">
        <f t="shared" si="78"/>
        <v>0</v>
      </c>
      <c r="AH73">
        <f t="shared" si="102"/>
        <v>0</v>
      </c>
      <c r="AI73">
        <f t="shared" si="103"/>
        <v>0</v>
      </c>
      <c r="AJ73">
        <f t="shared" si="79"/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5.99</v>
      </c>
      <c r="BA73">
        <v>1</v>
      </c>
      <c r="BB73">
        <v>1</v>
      </c>
      <c r="BC73">
        <v>5.99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6</v>
      </c>
      <c r="BM73">
        <v>15001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105</v>
      </c>
      <c r="CA73">
        <v>55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80"/>
        <v>0</v>
      </c>
      <c r="CQ73">
        <f t="shared" si="81"/>
        <v>0</v>
      </c>
      <c r="CR73">
        <f t="shared" si="82"/>
        <v>0</v>
      </c>
      <c r="CS73">
        <f t="shared" si="83"/>
        <v>0</v>
      </c>
      <c r="CT73">
        <f t="shared" si="84"/>
        <v>0</v>
      </c>
      <c r="CU73">
        <f t="shared" si="85"/>
        <v>0</v>
      </c>
      <c r="CV73">
        <f t="shared" si="86"/>
        <v>0</v>
      </c>
      <c r="CW73">
        <f t="shared" si="87"/>
        <v>0</v>
      </c>
      <c r="CX73">
        <f t="shared" si="88"/>
        <v>0</v>
      </c>
      <c r="CY73">
        <f t="shared" si="89"/>
        <v>0</v>
      </c>
      <c r="CZ73">
        <f t="shared" si="90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139</v>
      </c>
      <c r="DW73" t="s">
        <v>139</v>
      </c>
      <c r="DX73">
        <v>1</v>
      </c>
      <c r="EE73">
        <v>16510513</v>
      </c>
      <c r="EF73">
        <v>2</v>
      </c>
      <c r="EG73" t="s">
        <v>20</v>
      </c>
      <c r="EH73">
        <v>0</v>
      </c>
      <c r="EI73" t="s">
        <v>6</v>
      </c>
      <c r="EJ73">
        <v>1</v>
      </c>
      <c r="EK73">
        <v>15001</v>
      </c>
      <c r="EL73" t="s">
        <v>63</v>
      </c>
      <c r="EM73" t="s">
        <v>64</v>
      </c>
      <c r="EO73" t="s">
        <v>6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1"/>
        <v>0</v>
      </c>
      <c r="FS73">
        <v>0</v>
      </c>
      <c r="FT73" t="s">
        <v>23</v>
      </c>
      <c r="FU73" t="s">
        <v>24</v>
      </c>
      <c r="FX73">
        <v>94.5</v>
      </c>
      <c r="FY73">
        <v>46.75</v>
      </c>
      <c r="GA73" t="s">
        <v>6</v>
      </c>
      <c r="GD73">
        <v>0</v>
      </c>
      <c r="GF73">
        <v>-1516100259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92"/>
        <v>0</v>
      </c>
      <c r="GM73">
        <f t="shared" si="93"/>
        <v>0</v>
      </c>
      <c r="GN73">
        <f t="shared" si="94"/>
        <v>0</v>
      </c>
      <c r="GO73">
        <f t="shared" si="95"/>
        <v>0</v>
      </c>
      <c r="GP73">
        <f t="shared" si="96"/>
        <v>0</v>
      </c>
      <c r="GR73">
        <v>0</v>
      </c>
      <c r="GS73">
        <v>3</v>
      </c>
      <c r="GT73">
        <v>0</v>
      </c>
      <c r="GU73" t="s">
        <v>6</v>
      </c>
      <c r="GV73">
        <f t="shared" si="97"/>
        <v>0</v>
      </c>
      <c r="GW73">
        <v>1</v>
      </c>
      <c r="GX73">
        <f t="shared" si="98"/>
        <v>0</v>
      </c>
      <c r="HA73">
        <v>0</v>
      </c>
      <c r="HB73">
        <v>0</v>
      </c>
      <c r="IK73">
        <v>0</v>
      </c>
    </row>
    <row r="74" spans="1:255" x14ac:dyDescent="0.25">
      <c r="A74" s="2">
        <v>18</v>
      </c>
      <c r="B74" s="2">
        <v>1</v>
      </c>
      <c r="C74" s="2">
        <v>168</v>
      </c>
      <c r="D74" s="2"/>
      <c r="E74" s="2" t="s">
        <v>140</v>
      </c>
      <c r="F74" s="2" t="s">
        <v>141</v>
      </c>
      <c r="G74" s="2" t="s">
        <v>142</v>
      </c>
      <c r="H74" s="2" t="s">
        <v>139</v>
      </c>
      <c r="I74" s="2">
        <f>I66*J74</f>
        <v>5.7510000000000003</v>
      </c>
      <c r="J74" s="2">
        <v>30</v>
      </c>
      <c r="K74" s="2"/>
      <c r="L74" s="2"/>
      <c r="M74" s="2"/>
      <c r="N74" s="2"/>
      <c r="O74" s="2">
        <f t="shared" si="66"/>
        <v>147</v>
      </c>
      <c r="P74" s="2">
        <f t="shared" si="67"/>
        <v>147</v>
      </c>
      <c r="Q74" s="2">
        <f t="shared" si="68"/>
        <v>0</v>
      </c>
      <c r="R74" s="2">
        <f t="shared" si="69"/>
        <v>0</v>
      </c>
      <c r="S74" s="2">
        <f t="shared" si="70"/>
        <v>0</v>
      </c>
      <c r="T74" s="2">
        <f t="shared" si="71"/>
        <v>0</v>
      </c>
      <c r="U74" s="2">
        <f t="shared" si="72"/>
        <v>0</v>
      </c>
      <c r="V74" s="2">
        <f t="shared" si="73"/>
        <v>0</v>
      </c>
      <c r="W74" s="2">
        <f t="shared" si="74"/>
        <v>0</v>
      </c>
      <c r="X74" s="2">
        <f t="shared" si="75"/>
        <v>0</v>
      </c>
      <c r="Y74" s="2">
        <f t="shared" si="76"/>
        <v>0</v>
      </c>
      <c r="Z74" s="2"/>
      <c r="AA74" s="2">
        <v>16671550</v>
      </c>
      <c r="AB74" s="2">
        <f t="shared" si="77"/>
        <v>25.56</v>
      </c>
      <c r="AC74" s="2">
        <f t="shared" ref="AC74:AC105" si="104">ROUND((ES74),6)</f>
        <v>25.56</v>
      </c>
      <c r="AD74" s="2">
        <f t="shared" si="99"/>
        <v>0</v>
      </c>
      <c r="AE74" s="2">
        <f t="shared" si="100"/>
        <v>0</v>
      </c>
      <c r="AF74" s="2">
        <f t="shared" si="101"/>
        <v>0</v>
      </c>
      <c r="AG74" s="2">
        <f t="shared" si="78"/>
        <v>0</v>
      </c>
      <c r="AH74" s="2">
        <f t="shared" si="102"/>
        <v>0</v>
      </c>
      <c r="AI74" s="2">
        <f t="shared" si="103"/>
        <v>0</v>
      </c>
      <c r="AJ74" s="2">
        <f t="shared" si="79"/>
        <v>0</v>
      </c>
      <c r="AK74" s="2">
        <v>25.56</v>
      </c>
      <c r="AL74" s="2">
        <v>25.56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95</v>
      </c>
      <c r="AU74" s="2">
        <v>47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143</v>
      </c>
      <c r="BK74" s="2"/>
      <c r="BL74" s="2"/>
      <c r="BM74" s="2">
        <v>15001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105</v>
      </c>
      <c r="CA74" s="2">
        <v>55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80"/>
        <v>147</v>
      </c>
      <c r="CQ74" s="2">
        <f t="shared" si="81"/>
        <v>25.56</v>
      </c>
      <c r="CR74" s="2">
        <f t="shared" si="82"/>
        <v>0</v>
      </c>
      <c r="CS74" s="2">
        <f t="shared" si="83"/>
        <v>0</v>
      </c>
      <c r="CT74" s="2">
        <f t="shared" si="84"/>
        <v>0</v>
      </c>
      <c r="CU74" s="2">
        <f t="shared" si="85"/>
        <v>0</v>
      </c>
      <c r="CV74" s="2">
        <f t="shared" si="86"/>
        <v>0</v>
      </c>
      <c r="CW74" s="2">
        <f t="shared" si="87"/>
        <v>0</v>
      </c>
      <c r="CX74" s="2">
        <f t="shared" si="88"/>
        <v>0</v>
      </c>
      <c r="CY74" s="2">
        <f t="shared" si="89"/>
        <v>0</v>
      </c>
      <c r="CZ74" s="2">
        <f t="shared" si="90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1009</v>
      </c>
      <c r="DV74" s="2" t="s">
        <v>139</v>
      </c>
      <c r="DW74" s="2" t="s">
        <v>139</v>
      </c>
      <c r="DX74" s="2">
        <v>1</v>
      </c>
      <c r="DY74" s="2"/>
      <c r="DZ74" s="2"/>
      <c r="EA74" s="2"/>
      <c r="EB74" s="2"/>
      <c r="EC74" s="2"/>
      <c r="ED74" s="2"/>
      <c r="EE74" s="2">
        <v>16510513</v>
      </c>
      <c r="EF74" s="2">
        <v>2</v>
      </c>
      <c r="EG74" s="2" t="s">
        <v>20</v>
      </c>
      <c r="EH74" s="2">
        <v>0</v>
      </c>
      <c r="EI74" s="2" t="s">
        <v>6</v>
      </c>
      <c r="EJ74" s="2">
        <v>1</v>
      </c>
      <c r="EK74" s="2">
        <v>15001</v>
      </c>
      <c r="EL74" s="2" t="s">
        <v>63</v>
      </c>
      <c r="EM74" s="2" t="s">
        <v>64</v>
      </c>
      <c r="EN74" s="2"/>
      <c r="EO74" s="2" t="s">
        <v>6</v>
      </c>
      <c r="EP74" s="2"/>
      <c r="EQ74" s="2">
        <v>0</v>
      </c>
      <c r="ER74" s="2">
        <v>25.56</v>
      </c>
      <c r="ES74" s="2">
        <v>25.56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1"/>
        <v>0</v>
      </c>
      <c r="FS74" s="2">
        <v>0</v>
      </c>
      <c r="FT74" s="2" t="s">
        <v>23</v>
      </c>
      <c r="FU74" s="2" t="s">
        <v>24</v>
      </c>
      <c r="FV74" s="2"/>
      <c r="FW74" s="2"/>
      <c r="FX74" s="2">
        <v>94.5</v>
      </c>
      <c r="FY74" s="2">
        <v>46.75</v>
      </c>
      <c r="FZ74" s="2"/>
      <c r="GA74" s="2" t="s">
        <v>6</v>
      </c>
      <c r="GB74" s="2"/>
      <c r="GC74" s="2"/>
      <c r="GD74" s="2">
        <v>0</v>
      </c>
      <c r="GE74" s="2"/>
      <c r="GF74" s="2">
        <v>-89726692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2"/>
        <v>0</v>
      </c>
      <c r="GM74" s="2">
        <f t="shared" si="93"/>
        <v>147</v>
      </c>
      <c r="GN74" s="2">
        <f t="shared" si="94"/>
        <v>147</v>
      </c>
      <c r="GO74" s="2">
        <f t="shared" si="95"/>
        <v>0</v>
      </c>
      <c r="GP74" s="2">
        <f t="shared" si="96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97"/>
        <v>0</v>
      </c>
      <c r="GW74" s="2">
        <v>1</v>
      </c>
      <c r="GX74" s="2">
        <f t="shared" si="98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5">
      <c r="A75">
        <v>18</v>
      </c>
      <c r="B75">
        <v>1</v>
      </c>
      <c r="C75">
        <v>179</v>
      </c>
      <c r="E75" t="s">
        <v>140</v>
      </c>
      <c r="F75" t="s">
        <v>141</v>
      </c>
      <c r="G75" t="s">
        <v>142</v>
      </c>
      <c r="H75" t="s">
        <v>139</v>
      </c>
      <c r="I75">
        <f>I67*J75</f>
        <v>5.7510000000000003</v>
      </c>
      <c r="J75">
        <v>30</v>
      </c>
      <c r="O75">
        <f t="shared" si="66"/>
        <v>880.5</v>
      </c>
      <c r="P75">
        <f t="shared" si="67"/>
        <v>880.5</v>
      </c>
      <c r="Q75">
        <f t="shared" si="68"/>
        <v>0</v>
      </c>
      <c r="R75">
        <f t="shared" si="69"/>
        <v>0</v>
      </c>
      <c r="S75">
        <f t="shared" si="70"/>
        <v>0</v>
      </c>
      <c r="T75">
        <f t="shared" si="71"/>
        <v>0</v>
      </c>
      <c r="U75">
        <f t="shared" si="72"/>
        <v>0</v>
      </c>
      <c r="V75">
        <f t="shared" si="73"/>
        <v>0</v>
      </c>
      <c r="W75">
        <f t="shared" si="74"/>
        <v>0</v>
      </c>
      <c r="X75">
        <f t="shared" si="75"/>
        <v>0</v>
      </c>
      <c r="Y75">
        <f t="shared" si="76"/>
        <v>0</v>
      </c>
      <c r="AA75">
        <v>16671551</v>
      </c>
      <c r="AB75">
        <f t="shared" si="77"/>
        <v>25.56</v>
      </c>
      <c r="AC75">
        <f t="shared" si="104"/>
        <v>25.56</v>
      </c>
      <c r="AD75">
        <f t="shared" si="99"/>
        <v>0</v>
      </c>
      <c r="AE75">
        <f t="shared" si="100"/>
        <v>0</v>
      </c>
      <c r="AF75">
        <f t="shared" si="101"/>
        <v>0</v>
      </c>
      <c r="AG75">
        <f t="shared" si="78"/>
        <v>0</v>
      </c>
      <c r="AH75">
        <f t="shared" si="102"/>
        <v>0</v>
      </c>
      <c r="AI75">
        <f t="shared" si="103"/>
        <v>0</v>
      </c>
      <c r="AJ75">
        <f t="shared" si="79"/>
        <v>0</v>
      </c>
      <c r="AK75">
        <v>25.56</v>
      </c>
      <c r="AL75">
        <v>25.56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95</v>
      </c>
      <c r="AU75">
        <v>47</v>
      </c>
      <c r="AV75">
        <v>1</v>
      </c>
      <c r="AW75">
        <v>1</v>
      </c>
      <c r="AZ75">
        <v>5.99</v>
      </c>
      <c r="BA75">
        <v>1</v>
      </c>
      <c r="BB75">
        <v>1</v>
      </c>
      <c r="BC75">
        <v>5.99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143</v>
      </c>
      <c r="BM75">
        <v>15001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105</v>
      </c>
      <c r="CA75">
        <v>55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80"/>
        <v>880.5</v>
      </c>
      <c r="CQ75">
        <f t="shared" si="81"/>
        <v>153.1044</v>
      </c>
      <c r="CR75">
        <f t="shared" si="82"/>
        <v>0</v>
      </c>
      <c r="CS75">
        <f t="shared" si="83"/>
        <v>0</v>
      </c>
      <c r="CT75">
        <f t="shared" si="84"/>
        <v>0</v>
      </c>
      <c r="CU75">
        <f t="shared" si="85"/>
        <v>0</v>
      </c>
      <c r="CV75">
        <f t="shared" si="86"/>
        <v>0</v>
      </c>
      <c r="CW75">
        <f t="shared" si="87"/>
        <v>0</v>
      </c>
      <c r="CX75">
        <f t="shared" si="88"/>
        <v>0</v>
      </c>
      <c r="CY75">
        <f t="shared" si="89"/>
        <v>0</v>
      </c>
      <c r="CZ75">
        <f t="shared" si="90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139</v>
      </c>
      <c r="DW75" t="s">
        <v>139</v>
      </c>
      <c r="DX75">
        <v>1</v>
      </c>
      <c r="EE75">
        <v>16510513</v>
      </c>
      <c r="EF75">
        <v>2</v>
      </c>
      <c r="EG75" t="s">
        <v>20</v>
      </c>
      <c r="EH75">
        <v>0</v>
      </c>
      <c r="EI75" t="s">
        <v>6</v>
      </c>
      <c r="EJ75">
        <v>1</v>
      </c>
      <c r="EK75">
        <v>15001</v>
      </c>
      <c r="EL75" t="s">
        <v>63</v>
      </c>
      <c r="EM75" t="s">
        <v>64</v>
      </c>
      <c r="EO75" t="s">
        <v>6</v>
      </c>
      <c r="EQ75">
        <v>0</v>
      </c>
      <c r="ER75">
        <v>25.56</v>
      </c>
      <c r="ES75">
        <v>25.56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1"/>
        <v>0</v>
      </c>
      <c r="FS75">
        <v>0</v>
      </c>
      <c r="FT75" t="s">
        <v>23</v>
      </c>
      <c r="FU75" t="s">
        <v>24</v>
      </c>
      <c r="FX75">
        <v>94.5</v>
      </c>
      <c r="FY75">
        <v>46.75</v>
      </c>
      <c r="GA75" t="s">
        <v>6</v>
      </c>
      <c r="GD75">
        <v>0</v>
      </c>
      <c r="GF75">
        <v>-89726692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92"/>
        <v>0</v>
      </c>
      <c r="GM75">
        <f t="shared" si="93"/>
        <v>880.5</v>
      </c>
      <c r="GN75">
        <f t="shared" si="94"/>
        <v>880.5</v>
      </c>
      <c r="GO75">
        <f t="shared" si="95"/>
        <v>0</v>
      </c>
      <c r="GP75">
        <f t="shared" si="96"/>
        <v>0</v>
      </c>
      <c r="GR75">
        <v>0</v>
      </c>
      <c r="GS75">
        <v>3</v>
      </c>
      <c r="GT75">
        <v>0</v>
      </c>
      <c r="GU75" t="s">
        <v>6</v>
      </c>
      <c r="GV75">
        <f t="shared" si="97"/>
        <v>0</v>
      </c>
      <c r="GW75">
        <v>1</v>
      </c>
      <c r="GX75">
        <f t="shared" si="98"/>
        <v>0</v>
      </c>
      <c r="HA75">
        <v>0</v>
      </c>
      <c r="HB75">
        <v>0</v>
      </c>
      <c r="IK75">
        <v>0</v>
      </c>
    </row>
    <row r="76" spans="1:255" x14ac:dyDescent="0.25">
      <c r="A76" s="2">
        <v>18</v>
      </c>
      <c r="B76" s="2">
        <v>1</v>
      </c>
      <c r="C76" s="2">
        <v>171</v>
      </c>
      <c r="D76" s="2"/>
      <c r="E76" s="2" t="s">
        <v>144</v>
      </c>
      <c r="F76" s="2" t="s">
        <v>145</v>
      </c>
      <c r="G76" s="2" t="s">
        <v>146</v>
      </c>
      <c r="H76" s="2" t="s">
        <v>147</v>
      </c>
      <c r="I76" s="2">
        <f>I66*J76</f>
        <v>1.7060000000000003E-3</v>
      </c>
      <c r="J76" s="2">
        <v>8.8993218570683364E-3</v>
      </c>
      <c r="K76" s="2"/>
      <c r="L76" s="2"/>
      <c r="M76" s="2"/>
      <c r="N76" s="2"/>
      <c r="O76" s="2">
        <f t="shared" si="66"/>
        <v>0</v>
      </c>
      <c r="P76" s="2">
        <f t="shared" si="67"/>
        <v>0</v>
      </c>
      <c r="Q76" s="2">
        <f t="shared" si="68"/>
        <v>0</v>
      </c>
      <c r="R76" s="2">
        <f t="shared" si="69"/>
        <v>0</v>
      </c>
      <c r="S76" s="2">
        <f t="shared" si="70"/>
        <v>0</v>
      </c>
      <c r="T76" s="2">
        <f t="shared" si="71"/>
        <v>0</v>
      </c>
      <c r="U76" s="2">
        <f t="shared" si="72"/>
        <v>0</v>
      </c>
      <c r="V76" s="2">
        <f t="shared" si="73"/>
        <v>0</v>
      </c>
      <c r="W76" s="2">
        <f t="shared" si="74"/>
        <v>0</v>
      </c>
      <c r="X76" s="2">
        <f t="shared" si="75"/>
        <v>0</v>
      </c>
      <c r="Y76" s="2">
        <f t="shared" si="76"/>
        <v>0</v>
      </c>
      <c r="Z76" s="2"/>
      <c r="AA76" s="2">
        <v>16671550</v>
      </c>
      <c r="AB76" s="2">
        <f t="shared" si="77"/>
        <v>0</v>
      </c>
      <c r="AC76" s="2">
        <f t="shared" si="104"/>
        <v>0</v>
      </c>
      <c r="AD76" s="2">
        <f t="shared" si="99"/>
        <v>0</v>
      </c>
      <c r="AE76" s="2">
        <f t="shared" si="100"/>
        <v>0</v>
      </c>
      <c r="AF76" s="2">
        <f t="shared" si="101"/>
        <v>0</v>
      </c>
      <c r="AG76" s="2">
        <f t="shared" si="78"/>
        <v>0</v>
      </c>
      <c r="AH76" s="2">
        <f t="shared" si="102"/>
        <v>0</v>
      </c>
      <c r="AI76" s="2">
        <f t="shared" si="103"/>
        <v>0</v>
      </c>
      <c r="AJ76" s="2">
        <f t="shared" si="79"/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95</v>
      </c>
      <c r="AU76" s="2">
        <v>47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6</v>
      </c>
      <c r="BK76" s="2"/>
      <c r="BL76" s="2"/>
      <c r="BM76" s="2">
        <v>15001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105</v>
      </c>
      <c r="CA76" s="2">
        <v>55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80"/>
        <v>0</v>
      </c>
      <c r="CQ76" s="2">
        <f t="shared" si="81"/>
        <v>0</v>
      </c>
      <c r="CR76" s="2">
        <f t="shared" si="82"/>
        <v>0</v>
      </c>
      <c r="CS76" s="2">
        <f t="shared" si="83"/>
        <v>0</v>
      </c>
      <c r="CT76" s="2">
        <f t="shared" si="84"/>
        <v>0</v>
      </c>
      <c r="CU76" s="2">
        <f t="shared" si="85"/>
        <v>0</v>
      </c>
      <c r="CV76" s="2">
        <f t="shared" si="86"/>
        <v>0</v>
      </c>
      <c r="CW76" s="2">
        <f t="shared" si="87"/>
        <v>0</v>
      </c>
      <c r="CX76" s="2">
        <f t="shared" si="88"/>
        <v>0</v>
      </c>
      <c r="CY76" s="2">
        <f t="shared" si="89"/>
        <v>0</v>
      </c>
      <c r="CZ76" s="2">
        <f t="shared" si="90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1009</v>
      </c>
      <c r="DV76" s="2" t="s">
        <v>147</v>
      </c>
      <c r="DW76" s="2" t="s">
        <v>147</v>
      </c>
      <c r="DX76" s="2">
        <v>1000</v>
      </c>
      <c r="DY76" s="2"/>
      <c r="DZ76" s="2"/>
      <c r="EA76" s="2"/>
      <c r="EB76" s="2"/>
      <c r="EC76" s="2"/>
      <c r="ED76" s="2"/>
      <c r="EE76" s="2">
        <v>16510513</v>
      </c>
      <c r="EF76" s="2">
        <v>2</v>
      </c>
      <c r="EG76" s="2" t="s">
        <v>20</v>
      </c>
      <c r="EH76" s="2">
        <v>0</v>
      </c>
      <c r="EI76" s="2" t="s">
        <v>6</v>
      </c>
      <c r="EJ76" s="2">
        <v>1</v>
      </c>
      <c r="EK76" s="2">
        <v>15001</v>
      </c>
      <c r="EL76" s="2" t="s">
        <v>63</v>
      </c>
      <c r="EM76" s="2" t="s">
        <v>64</v>
      </c>
      <c r="EN76" s="2"/>
      <c r="EO76" s="2" t="s">
        <v>6</v>
      </c>
      <c r="EP76" s="2"/>
      <c r="EQ76" s="2">
        <v>0</v>
      </c>
      <c r="ER76" s="2">
        <v>0</v>
      </c>
      <c r="ES76" s="2">
        <v>0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1"/>
        <v>0</v>
      </c>
      <c r="FS76" s="2">
        <v>0</v>
      </c>
      <c r="FT76" s="2" t="s">
        <v>23</v>
      </c>
      <c r="FU76" s="2" t="s">
        <v>24</v>
      </c>
      <c r="FV76" s="2"/>
      <c r="FW76" s="2"/>
      <c r="FX76" s="2">
        <v>94.5</v>
      </c>
      <c r="FY76" s="2">
        <v>46.75</v>
      </c>
      <c r="FZ76" s="2"/>
      <c r="GA76" s="2" t="s">
        <v>6</v>
      </c>
      <c r="GB76" s="2"/>
      <c r="GC76" s="2"/>
      <c r="GD76" s="2">
        <v>0</v>
      </c>
      <c r="GE76" s="2"/>
      <c r="GF76" s="2">
        <v>-1212923053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2"/>
        <v>0</v>
      </c>
      <c r="GM76" s="2">
        <f t="shared" si="93"/>
        <v>0</v>
      </c>
      <c r="GN76" s="2">
        <f t="shared" si="94"/>
        <v>0</v>
      </c>
      <c r="GO76" s="2">
        <f t="shared" si="95"/>
        <v>0</v>
      </c>
      <c r="GP76" s="2">
        <f t="shared" si="96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97"/>
        <v>0</v>
      </c>
      <c r="GW76" s="2">
        <v>1</v>
      </c>
      <c r="GX76" s="2">
        <f t="shared" si="98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5">
      <c r="A77">
        <v>18</v>
      </c>
      <c r="B77">
        <v>1</v>
      </c>
      <c r="C77">
        <v>182</v>
      </c>
      <c r="E77" t="s">
        <v>144</v>
      </c>
      <c r="F77" t="s">
        <v>145</v>
      </c>
      <c r="G77" t="s">
        <v>146</v>
      </c>
      <c r="H77" t="s">
        <v>147</v>
      </c>
      <c r="I77">
        <f>I67*J77</f>
        <v>1.7060000000000003E-3</v>
      </c>
      <c r="J77">
        <v>8.8993218570683364E-3</v>
      </c>
      <c r="O77">
        <f t="shared" si="66"/>
        <v>0</v>
      </c>
      <c r="P77">
        <f t="shared" si="67"/>
        <v>0</v>
      </c>
      <c r="Q77">
        <f t="shared" si="68"/>
        <v>0</v>
      </c>
      <c r="R77">
        <f t="shared" si="69"/>
        <v>0</v>
      </c>
      <c r="S77">
        <f t="shared" si="70"/>
        <v>0</v>
      </c>
      <c r="T77">
        <f t="shared" si="71"/>
        <v>0</v>
      </c>
      <c r="U77">
        <f t="shared" si="72"/>
        <v>0</v>
      </c>
      <c r="V77">
        <f t="shared" si="73"/>
        <v>0</v>
      </c>
      <c r="W77">
        <f t="shared" si="74"/>
        <v>0</v>
      </c>
      <c r="X77">
        <f t="shared" si="75"/>
        <v>0</v>
      </c>
      <c r="Y77">
        <f t="shared" si="76"/>
        <v>0</v>
      </c>
      <c r="AA77">
        <v>16671551</v>
      </c>
      <c r="AB77">
        <f t="shared" si="77"/>
        <v>0</v>
      </c>
      <c r="AC77">
        <f t="shared" si="104"/>
        <v>0</v>
      </c>
      <c r="AD77">
        <f t="shared" si="99"/>
        <v>0</v>
      </c>
      <c r="AE77">
        <f t="shared" si="100"/>
        <v>0</v>
      </c>
      <c r="AF77">
        <f t="shared" si="101"/>
        <v>0</v>
      </c>
      <c r="AG77">
        <f t="shared" si="78"/>
        <v>0</v>
      </c>
      <c r="AH77">
        <f t="shared" si="102"/>
        <v>0</v>
      </c>
      <c r="AI77">
        <f t="shared" si="103"/>
        <v>0</v>
      </c>
      <c r="AJ77">
        <f t="shared" si="79"/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5.99</v>
      </c>
      <c r="BA77">
        <v>1</v>
      </c>
      <c r="BB77">
        <v>1</v>
      </c>
      <c r="BC77">
        <v>5.99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6</v>
      </c>
      <c r="BM77">
        <v>15001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105</v>
      </c>
      <c r="CA77">
        <v>55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80"/>
        <v>0</v>
      </c>
      <c r="CQ77">
        <f t="shared" si="81"/>
        <v>0</v>
      </c>
      <c r="CR77">
        <f t="shared" si="82"/>
        <v>0</v>
      </c>
      <c r="CS77">
        <f t="shared" si="83"/>
        <v>0</v>
      </c>
      <c r="CT77">
        <f t="shared" si="84"/>
        <v>0</v>
      </c>
      <c r="CU77">
        <f t="shared" si="85"/>
        <v>0</v>
      </c>
      <c r="CV77">
        <f t="shared" si="86"/>
        <v>0</v>
      </c>
      <c r="CW77">
        <f t="shared" si="87"/>
        <v>0</v>
      </c>
      <c r="CX77">
        <f t="shared" si="88"/>
        <v>0</v>
      </c>
      <c r="CY77">
        <f t="shared" si="89"/>
        <v>0</v>
      </c>
      <c r="CZ77">
        <f t="shared" si="90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147</v>
      </c>
      <c r="DW77" t="s">
        <v>147</v>
      </c>
      <c r="DX77">
        <v>1000</v>
      </c>
      <c r="EE77">
        <v>16510513</v>
      </c>
      <c r="EF77">
        <v>2</v>
      </c>
      <c r="EG77" t="s">
        <v>20</v>
      </c>
      <c r="EH77">
        <v>0</v>
      </c>
      <c r="EI77" t="s">
        <v>6</v>
      </c>
      <c r="EJ77">
        <v>1</v>
      </c>
      <c r="EK77">
        <v>15001</v>
      </c>
      <c r="EL77" t="s">
        <v>63</v>
      </c>
      <c r="EM77" t="s">
        <v>64</v>
      </c>
      <c r="EO77" t="s">
        <v>6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1"/>
        <v>0</v>
      </c>
      <c r="FS77">
        <v>0</v>
      </c>
      <c r="FT77" t="s">
        <v>23</v>
      </c>
      <c r="FU77" t="s">
        <v>24</v>
      </c>
      <c r="FX77">
        <v>94.5</v>
      </c>
      <c r="FY77">
        <v>46.75</v>
      </c>
      <c r="GA77" t="s">
        <v>6</v>
      </c>
      <c r="GD77">
        <v>0</v>
      </c>
      <c r="GF77">
        <v>-1212923053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92"/>
        <v>0</v>
      </c>
      <c r="GM77">
        <f t="shared" si="93"/>
        <v>0</v>
      </c>
      <c r="GN77">
        <f t="shared" si="94"/>
        <v>0</v>
      </c>
      <c r="GO77">
        <f t="shared" si="95"/>
        <v>0</v>
      </c>
      <c r="GP77">
        <f t="shared" si="96"/>
        <v>0</v>
      </c>
      <c r="GR77">
        <v>0</v>
      </c>
      <c r="GS77">
        <v>3</v>
      </c>
      <c r="GT77">
        <v>0</v>
      </c>
      <c r="GU77" t="s">
        <v>6</v>
      </c>
      <c r="GV77">
        <f t="shared" si="97"/>
        <v>0</v>
      </c>
      <c r="GW77">
        <v>1</v>
      </c>
      <c r="GX77">
        <f t="shared" si="98"/>
        <v>0</v>
      </c>
      <c r="HA77">
        <v>0</v>
      </c>
      <c r="HB77">
        <v>0</v>
      </c>
      <c r="IK77">
        <v>0</v>
      </c>
    </row>
    <row r="78" spans="1:255" x14ac:dyDescent="0.25">
      <c r="A78" s="2">
        <v>18</v>
      </c>
      <c r="B78" s="2">
        <v>1</v>
      </c>
      <c r="C78" s="2">
        <v>170</v>
      </c>
      <c r="D78" s="2"/>
      <c r="E78" s="2" t="s">
        <v>148</v>
      </c>
      <c r="F78" s="2" t="s">
        <v>149</v>
      </c>
      <c r="G78" s="2" t="s">
        <v>150</v>
      </c>
      <c r="H78" s="2" t="s">
        <v>139</v>
      </c>
      <c r="I78" s="2">
        <f>I66*J78</f>
        <v>1.706</v>
      </c>
      <c r="J78" s="2">
        <v>8.899321857068335</v>
      </c>
      <c r="K78" s="2"/>
      <c r="L78" s="2"/>
      <c r="M78" s="2"/>
      <c r="N78" s="2"/>
      <c r="O78" s="2">
        <f t="shared" si="66"/>
        <v>25.74</v>
      </c>
      <c r="P78" s="2">
        <f t="shared" si="67"/>
        <v>25.74</v>
      </c>
      <c r="Q78" s="2">
        <f t="shared" si="68"/>
        <v>0</v>
      </c>
      <c r="R78" s="2">
        <f t="shared" si="69"/>
        <v>0</v>
      </c>
      <c r="S78" s="2">
        <f t="shared" si="70"/>
        <v>0</v>
      </c>
      <c r="T78" s="2">
        <f t="shared" si="71"/>
        <v>0</v>
      </c>
      <c r="U78" s="2">
        <f t="shared" si="72"/>
        <v>0</v>
      </c>
      <c r="V78" s="2">
        <f t="shared" si="73"/>
        <v>0</v>
      </c>
      <c r="W78" s="2">
        <f t="shared" si="74"/>
        <v>0</v>
      </c>
      <c r="X78" s="2">
        <f t="shared" si="75"/>
        <v>0</v>
      </c>
      <c r="Y78" s="2">
        <f t="shared" si="76"/>
        <v>0</v>
      </c>
      <c r="Z78" s="2"/>
      <c r="AA78" s="2">
        <v>16671550</v>
      </c>
      <c r="AB78" s="2">
        <f t="shared" si="77"/>
        <v>15.09</v>
      </c>
      <c r="AC78" s="2">
        <f t="shared" si="104"/>
        <v>15.09</v>
      </c>
      <c r="AD78" s="2">
        <f t="shared" si="99"/>
        <v>0</v>
      </c>
      <c r="AE78" s="2">
        <f t="shared" si="100"/>
        <v>0</v>
      </c>
      <c r="AF78" s="2">
        <f t="shared" si="101"/>
        <v>0</v>
      </c>
      <c r="AG78" s="2">
        <f t="shared" si="78"/>
        <v>0</v>
      </c>
      <c r="AH78" s="2">
        <f t="shared" si="102"/>
        <v>0</v>
      </c>
      <c r="AI78" s="2">
        <f t="shared" si="103"/>
        <v>0</v>
      </c>
      <c r="AJ78" s="2">
        <f t="shared" si="79"/>
        <v>0</v>
      </c>
      <c r="AK78" s="2">
        <v>15.09</v>
      </c>
      <c r="AL78" s="2">
        <v>15.09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95</v>
      </c>
      <c r="AU78" s="2">
        <v>47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151</v>
      </c>
      <c r="BK78" s="2"/>
      <c r="BL78" s="2"/>
      <c r="BM78" s="2">
        <v>15001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105</v>
      </c>
      <c r="CA78" s="2">
        <v>55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80"/>
        <v>25.74</v>
      </c>
      <c r="CQ78" s="2">
        <f t="shared" si="81"/>
        <v>15.09</v>
      </c>
      <c r="CR78" s="2">
        <f t="shared" si="82"/>
        <v>0</v>
      </c>
      <c r="CS78" s="2">
        <f t="shared" si="83"/>
        <v>0</v>
      </c>
      <c r="CT78" s="2">
        <f t="shared" si="84"/>
        <v>0</v>
      </c>
      <c r="CU78" s="2">
        <f t="shared" si="85"/>
        <v>0</v>
      </c>
      <c r="CV78" s="2">
        <f t="shared" si="86"/>
        <v>0</v>
      </c>
      <c r="CW78" s="2">
        <f t="shared" si="87"/>
        <v>0</v>
      </c>
      <c r="CX78" s="2">
        <f t="shared" si="88"/>
        <v>0</v>
      </c>
      <c r="CY78" s="2">
        <f t="shared" si="89"/>
        <v>0</v>
      </c>
      <c r="CZ78" s="2">
        <f t="shared" si="90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139</v>
      </c>
      <c r="DW78" s="2" t="s">
        <v>139</v>
      </c>
      <c r="DX78" s="2">
        <v>1</v>
      </c>
      <c r="DY78" s="2"/>
      <c r="DZ78" s="2"/>
      <c r="EA78" s="2"/>
      <c r="EB78" s="2"/>
      <c r="EC78" s="2"/>
      <c r="ED78" s="2"/>
      <c r="EE78" s="2">
        <v>16510513</v>
      </c>
      <c r="EF78" s="2">
        <v>2</v>
      </c>
      <c r="EG78" s="2" t="s">
        <v>20</v>
      </c>
      <c r="EH78" s="2">
        <v>0</v>
      </c>
      <c r="EI78" s="2" t="s">
        <v>6</v>
      </c>
      <c r="EJ78" s="2">
        <v>1</v>
      </c>
      <c r="EK78" s="2">
        <v>15001</v>
      </c>
      <c r="EL78" s="2" t="s">
        <v>63</v>
      </c>
      <c r="EM78" s="2" t="s">
        <v>64</v>
      </c>
      <c r="EN78" s="2"/>
      <c r="EO78" s="2" t="s">
        <v>6</v>
      </c>
      <c r="EP78" s="2"/>
      <c r="EQ78" s="2">
        <v>0</v>
      </c>
      <c r="ER78" s="2">
        <v>15.09</v>
      </c>
      <c r="ES78" s="2">
        <v>15.09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1"/>
        <v>0</v>
      </c>
      <c r="FS78" s="2">
        <v>0</v>
      </c>
      <c r="FT78" s="2" t="s">
        <v>23</v>
      </c>
      <c r="FU78" s="2" t="s">
        <v>24</v>
      </c>
      <c r="FV78" s="2"/>
      <c r="FW78" s="2"/>
      <c r="FX78" s="2">
        <v>94.5</v>
      </c>
      <c r="FY78" s="2">
        <v>46.75</v>
      </c>
      <c r="FZ78" s="2"/>
      <c r="GA78" s="2" t="s">
        <v>6</v>
      </c>
      <c r="GB78" s="2"/>
      <c r="GC78" s="2"/>
      <c r="GD78" s="2">
        <v>0</v>
      </c>
      <c r="GE78" s="2"/>
      <c r="GF78" s="2">
        <v>1453462043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2"/>
        <v>0</v>
      </c>
      <c r="GM78" s="2">
        <f t="shared" si="93"/>
        <v>25.74</v>
      </c>
      <c r="GN78" s="2">
        <f t="shared" si="94"/>
        <v>25.74</v>
      </c>
      <c r="GO78" s="2">
        <f t="shared" si="95"/>
        <v>0</v>
      </c>
      <c r="GP78" s="2">
        <f t="shared" si="96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97"/>
        <v>0</v>
      </c>
      <c r="GW78" s="2">
        <v>1</v>
      </c>
      <c r="GX78" s="2">
        <f t="shared" si="98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5">
      <c r="A79">
        <v>18</v>
      </c>
      <c r="B79">
        <v>1</v>
      </c>
      <c r="C79">
        <v>181</v>
      </c>
      <c r="E79" t="s">
        <v>148</v>
      </c>
      <c r="F79" t="s">
        <v>149</v>
      </c>
      <c r="G79" t="s">
        <v>150</v>
      </c>
      <c r="H79" t="s">
        <v>139</v>
      </c>
      <c r="I79">
        <f>I67*J79</f>
        <v>1.706</v>
      </c>
      <c r="J79">
        <v>8.899321857068335</v>
      </c>
      <c r="O79">
        <f t="shared" si="66"/>
        <v>154.19999999999999</v>
      </c>
      <c r="P79">
        <f t="shared" si="67"/>
        <v>154.19999999999999</v>
      </c>
      <c r="Q79">
        <f t="shared" si="68"/>
        <v>0</v>
      </c>
      <c r="R79">
        <f t="shared" si="69"/>
        <v>0</v>
      </c>
      <c r="S79">
        <f t="shared" si="70"/>
        <v>0</v>
      </c>
      <c r="T79">
        <f t="shared" si="71"/>
        <v>0</v>
      </c>
      <c r="U79">
        <f t="shared" si="72"/>
        <v>0</v>
      </c>
      <c r="V79">
        <f t="shared" si="73"/>
        <v>0</v>
      </c>
      <c r="W79">
        <f t="shared" si="74"/>
        <v>0</v>
      </c>
      <c r="X79">
        <f t="shared" si="75"/>
        <v>0</v>
      </c>
      <c r="Y79">
        <f t="shared" si="76"/>
        <v>0</v>
      </c>
      <c r="AA79">
        <v>16671551</v>
      </c>
      <c r="AB79">
        <f t="shared" si="77"/>
        <v>15.09</v>
      </c>
      <c r="AC79">
        <f t="shared" si="104"/>
        <v>15.09</v>
      </c>
      <c r="AD79">
        <f t="shared" si="99"/>
        <v>0</v>
      </c>
      <c r="AE79">
        <f t="shared" si="100"/>
        <v>0</v>
      </c>
      <c r="AF79">
        <f t="shared" si="101"/>
        <v>0</v>
      </c>
      <c r="AG79">
        <f t="shared" si="78"/>
        <v>0</v>
      </c>
      <c r="AH79">
        <f t="shared" si="102"/>
        <v>0</v>
      </c>
      <c r="AI79">
        <f t="shared" si="103"/>
        <v>0</v>
      </c>
      <c r="AJ79">
        <f t="shared" si="79"/>
        <v>0</v>
      </c>
      <c r="AK79">
        <v>15.09</v>
      </c>
      <c r="AL79">
        <v>15.09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5.99</v>
      </c>
      <c r="BA79">
        <v>1</v>
      </c>
      <c r="BB79">
        <v>1</v>
      </c>
      <c r="BC79">
        <v>5.99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151</v>
      </c>
      <c r="BM79">
        <v>15001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105</v>
      </c>
      <c r="CA79">
        <v>55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80"/>
        <v>154.19999999999999</v>
      </c>
      <c r="CQ79">
        <f t="shared" si="81"/>
        <v>90.389099999999999</v>
      </c>
      <c r="CR79">
        <f t="shared" si="82"/>
        <v>0</v>
      </c>
      <c r="CS79">
        <f t="shared" si="83"/>
        <v>0</v>
      </c>
      <c r="CT79">
        <f t="shared" si="84"/>
        <v>0</v>
      </c>
      <c r="CU79">
        <f t="shared" si="85"/>
        <v>0</v>
      </c>
      <c r="CV79">
        <f t="shared" si="86"/>
        <v>0</v>
      </c>
      <c r="CW79">
        <f t="shared" si="87"/>
        <v>0</v>
      </c>
      <c r="CX79">
        <f t="shared" si="88"/>
        <v>0</v>
      </c>
      <c r="CY79">
        <f t="shared" si="89"/>
        <v>0</v>
      </c>
      <c r="CZ79">
        <f t="shared" si="90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139</v>
      </c>
      <c r="DW79" t="s">
        <v>139</v>
      </c>
      <c r="DX79">
        <v>1</v>
      </c>
      <c r="EE79">
        <v>16510513</v>
      </c>
      <c r="EF79">
        <v>2</v>
      </c>
      <c r="EG79" t="s">
        <v>20</v>
      </c>
      <c r="EH79">
        <v>0</v>
      </c>
      <c r="EI79" t="s">
        <v>6</v>
      </c>
      <c r="EJ79">
        <v>1</v>
      </c>
      <c r="EK79">
        <v>15001</v>
      </c>
      <c r="EL79" t="s">
        <v>63</v>
      </c>
      <c r="EM79" t="s">
        <v>64</v>
      </c>
      <c r="EO79" t="s">
        <v>6</v>
      </c>
      <c r="EQ79">
        <v>0</v>
      </c>
      <c r="ER79">
        <v>15.09</v>
      </c>
      <c r="ES79">
        <v>15.09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1"/>
        <v>0</v>
      </c>
      <c r="FS79">
        <v>0</v>
      </c>
      <c r="FT79" t="s">
        <v>23</v>
      </c>
      <c r="FU79" t="s">
        <v>24</v>
      </c>
      <c r="FX79">
        <v>94.5</v>
      </c>
      <c r="FY79">
        <v>46.75</v>
      </c>
      <c r="GA79" t="s">
        <v>6</v>
      </c>
      <c r="GD79">
        <v>0</v>
      </c>
      <c r="GF79">
        <v>1453462043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92"/>
        <v>0</v>
      </c>
      <c r="GM79">
        <f t="shared" si="93"/>
        <v>154.19999999999999</v>
      </c>
      <c r="GN79">
        <f t="shared" si="94"/>
        <v>154.19999999999999</v>
      </c>
      <c r="GO79">
        <f t="shared" si="95"/>
        <v>0</v>
      </c>
      <c r="GP79">
        <f t="shared" si="96"/>
        <v>0</v>
      </c>
      <c r="GR79">
        <v>0</v>
      </c>
      <c r="GS79">
        <v>3</v>
      </c>
      <c r="GT79">
        <v>0</v>
      </c>
      <c r="GU79" t="s">
        <v>6</v>
      </c>
      <c r="GV79">
        <f t="shared" si="97"/>
        <v>0</v>
      </c>
      <c r="GW79">
        <v>1</v>
      </c>
      <c r="GX79">
        <f t="shared" si="98"/>
        <v>0</v>
      </c>
      <c r="HA79">
        <v>0</v>
      </c>
      <c r="HB79">
        <v>0</v>
      </c>
      <c r="IK79">
        <v>0</v>
      </c>
    </row>
    <row r="80" spans="1:255" x14ac:dyDescent="0.25">
      <c r="A80" s="2">
        <v>17</v>
      </c>
      <c r="B80" s="2">
        <v>1</v>
      </c>
      <c r="C80" s="2">
        <f>ROW(SmtRes!A186)</f>
        <v>186</v>
      </c>
      <c r="D80" s="2">
        <f>ROW(EtalonRes!A191)</f>
        <v>191</v>
      </c>
      <c r="E80" s="2" t="s">
        <v>152</v>
      </c>
      <c r="F80" s="2" t="s">
        <v>153</v>
      </c>
      <c r="G80" s="2" t="s">
        <v>154</v>
      </c>
      <c r="H80" s="2" t="s">
        <v>112</v>
      </c>
      <c r="I80" s="2">
        <f>ROUND(63.9/100,9)</f>
        <v>0.63900000000000001</v>
      </c>
      <c r="J80" s="2">
        <v>0</v>
      </c>
      <c r="K80" s="2"/>
      <c r="L80" s="2"/>
      <c r="M80" s="2"/>
      <c r="N80" s="2"/>
      <c r="O80" s="2">
        <f t="shared" si="66"/>
        <v>65</v>
      </c>
      <c r="P80" s="2">
        <f t="shared" si="67"/>
        <v>23</v>
      </c>
      <c r="Q80" s="2">
        <f t="shared" si="68"/>
        <v>0</v>
      </c>
      <c r="R80" s="2">
        <f t="shared" si="69"/>
        <v>0</v>
      </c>
      <c r="S80" s="2">
        <f t="shared" si="70"/>
        <v>42</v>
      </c>
      <c r="T80" s="2">
        <f t="shared" si="71"/>
        <v>0</v>
      </c>
      <c r="U80" s="2">
        <f t="shared" si="72"/>
        <v>4.923495</v>
      </c>
      <c r="V80" s="2">
        <f t="shared" si="73"/>
        <v>0</v>
      </c>
      <c r="W80" s="2">
        <f t="shared" si="74"/>
        <v>0</v>
      </c>
      <c r="X80" s="2">
        <f t="shared" si="75"/>
        <v>44.52</v>
      </c>
      <c r="Y80" s="2">
        <f t="shared" si="76"/>
        <v>22.68</v>
      </c>
      <c r="Z80" s="2"/>
      <c r="AA80" s="2">
        <v>16671550</v>
      </c>
      <c r="AB80" s="2">
        <f t="shared" si="77"/>
        <v>101.7225</v>
      </c>
      <c r="AC80" s="2">
        <f t="shared" si="104"/>
        <v>36</v>
      </c>
      <c r="AD80" s="2">
        <f>ROUND(((((ET80*1.25))-((EU80*1.25)))+AE80),6)</f>
        <v>0</v>
      </c>
      <c r="AE80" s="2">
        <f>ROUND(((EU80*1.25)),6)</f>
        <v>0</v>
      </c>
      <c r="AF80" s="2">
        <f>ROUND(((EV80*1.15)),6)</f>
        <v>65.722499999999997</v>
      </c>
      <c r="AG80" s="2">
        <f t="shared" si="78"/>
        <v>0</v>
      </c>
      <c r="AH80" s="2">
        <f>((EW80*1.15))</f>
        <v>7.7049999999999992</v>
      </c>
      <c r="AI80" s="2">
        <f>((EX80*1.25))</f>
        <v>0</v>
      </c>
      <c r="AJ80" s="2">
        <f t="shared" si="79"/>
        <v>0</v>
      </c>
      <c r="AK80" s="2">
        <v>93.15</v>
      </c>
      <c r="AL80" s="2">
        <v>36</v>
      </c>
      <c r="AM80" s="2">
        <v>0</v>
      </c>
      <c r="AN80" s="2">
        <v>0</v>
      </c>
      <c r="AO80" s="2">
        <v>57.15</v>
      </c>
      <c r="AP80" s="2">
        <v>0</v>
      </c>
      <c r="AQ80" s="2">
        <v>6.7</v>
      </c>
      <c r="AR80" s="2">
        <v>0</v>
      </c>
      <c r="AS80" s="2">
        <v>0</v>
      </c>
      <c r="AT80" s="2">
        <v>106</v>
      </c>
      <c r="AU80" s="2">
        <v>54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155</v>
      </c>
      <c r="BK80" s="2"/>
      <c r="BL80" s="2"/>
      <c r="BM80" s="2">
        <v>10001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118</v>
      </c>
      <c r="CA80" s="2">
        <v>63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659</v>
      </c>
      <c r="CO80" s="2">
        <v>0</v>
      </c>
      <c r="CP80" s="2">
        <f t="shared" si="80"/>
        <v>65</v>
      </c>
      <c r="CQ80" s="2">
        <f t="shared" si="81"/>
        <v>36</v>
      </c>
      <c r="CR80" s="2">
        <f t="shared" si="82"/>
        <v>0</v>
      </c>
      <c r="CS80" s="2">
        <f t="shared" si="83"/>
        <v>0</v>
      </c>
      <c r="CT80" s="2">
        <f t="shared" si="84"/>
        <v>65.722499999999997</v>
      </c>
      <c r="CU80" s="2">
        <f t="shared" si="85"/>
        <v>0</v>
      </c>
      <c r="CV80" s="2">
        <f t="shared" si="86"/>
        <v>7.7049999999999992</v>
      </c>
      <c r="CW80" s="2">
        <f t="shared" si="87"/>
        <v>0</v>
      </c>
      <c r="CX80" s="2">
        <f t="shared" si="88"/>
        <v>0</v>
      </c>
      <c r="CY80" s="2">
        <f t="shared" si="89"/>
        <v>44.52</v>
      </c>
      <c r="CZ80" s="2">
        <f t="shared" si="90"/>
        <v>22.68</v>
      </c>
      <c r="DA80" s="2"/>
      <c r="DB80" s="2"/>
      <c r="DC80" s="2" t="s">
        <v>6</v>
      </c>
      <c r="DD80" s="2" t="s">
        <v>6</v>
      </c>
      <c r="DE80" s="2" t="s">
        <v>70</v>
      </c>
      <c r="DF80" s="2" t="s">
        <v>70</v>
      </c>
      <c r="DG80" s="2" t="s">
        <v>71</v>
      </c>
      <c r="DH80" s="2" t="s">
        <v>6</v>
      </c>
      <c r="DI80" s="2" t="s">
        <v>71</v>
      </c>
      <c r="DJ80" s="2" t="s">
        <v>70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1003</v>
      </c>
      <c r="DV80" s="2" t="s">
        <v>112</v>
      </c>
      <c r="DW80" s="2" t="s">
        <v>112</v>
      </c>
      <c r="DX80" s="2">
        <v>100</v>
      </c>
      <c r="DY80" s="2"/>
      <c r="DZ80" s="2"/>
      <c r="EA80" s="2"/>
      <c r="EB80" s="2"/>
      <c r="EC80" s="2"/>
      <c r="ED80" s="2"/>
      <c r="EE80" s="2">
        <v>16510487</v>
      </c>
      <c r="EF80" s="2">
        <v>2</v>
      </c>
      <c r="EG80" s="2" t="s">
        <v>20</v>
      </c>
      <c r="EH80" s="2">
        <v>0</v>
      </c>
      <c r="EI80" s="2" t="s">
        <v>6</v>
      </c>
      <c r="EJ80" s="2">
        <v>1</v>
      </c>
      <c r="EK80" s="2">
        <v>10001</v>
      </c>
      <c r="EL80" s="2" t="s">
        <v>72</v>
      </c>
      <c r="EM80" s="2" t="s">
        <v>73</v>
      </c>
      <c r="EN80" s="2"/>
      <c r="EO80" s="2" t="s">
        <v>74</v>
      </c>
      <c r="EP80" s="2"/>
      <c r="EQ80" s="2">
        <v>0</v>
      </c>
      <c r="ER80" s="2">
        <v>93.15</v>
      </c>
      <c r="ES80" s="2">
        <v>36</v>
      </c>
      <c r="ET80" s="2">
        <v>0</v>
      </c>
      <c r="EU80" s="2">
        <v>0</v>
      </c>
      <c r="EV80" s="2">
        <v>57.15</v>
      </c>
      <c r="EW80" s="2">
        <v>6.7</v>
      </c>
      <c r="EX80" s="2">
        <v>0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1"/>
        <v>0</v>
      </c>
      <c r="FS80" s="2">
        <v>0</v>
      </c>
      <c r="FT80" s="2" t="s">
        <v>23</v>
      </c>
      <c r="FU80" s="2" t="s">
        <v>24</v>
      </c>
      <c r="FV80" s="2"/>
      <c r="FW80" s="2"/>
      <c r="FX80" s="2">
        <v>106.2</v>
      </c>
      <c r="FY80" s="2">
        <v>53.55</v>
      </c>
      <c r="FZ80" s="2"/>
      <c r="GA80" s="2" t="s">
        <v>6</v>
      </c>
      <c r="GB80" s="2"/>
      <c r="GC80" s="2"/>
      <c r="GD80" s="2">
        <v>0</v>
      </c>
      <c r="GE80" s="2"/>
      <c r="GF80" s="2">
        <v>-1862938563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2"/>
        <v>0</v>
      </c>
      <c r="GM80" s="2">
        <f t="shared" si="93"/>
        <v>132.19999999999999</v>
      </c>
      <c r="GN80" s="2">
        <f t="shared" si="94"/>
        <v>132.19999999999999</v>
      </c>
      <c r="GO80" s="2">
        <f t="shared" si="95"/>
        <v>0</v>
      </c>
      <c r="GP80" s="2">
        <f t="shared" si="96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97"/>
        <v>0</v>
      </c>
      <c r="GW80" s="2">
        <v>1</v>
      </c>
      <c r="GX80" s="2">
        <f t="shared" si="98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5">
      <c r="A81">
        <v>17</v>
      </c>
      <c r="B81">
        <v>1</v>
      </c>
      <c r="C81">
        <f>ROW(SmtRes!A190)</f>
        <v>190</v>
      </c>
      <c r="D81">
        <f>ROW(EtalonRes!A194)</f>
        <v>194</v>
      </c>
      <c r="E81" t="s">
        <v>152</v>
      </c>
      <c r="F81" t="s">
        <v>153</v>
      </c>
      <c r="G81" t="s">
        <v>154</v>
      </c>
      <c r="H81" t="s">
        <v>112</v>
      </c>
      <c r="I81">
        <f>ROUND(63.9/100,9)</f>
        <v>0.63900000000000001</v>
      </c>
      <c r="J81">
        <v>0</v>
      </c>
      <c r="O81">
        <f t="shared" si="66"/>
        <v>389.35</v>
      </c>
      <c r="P81">
        <f t="shared" si="67"/>
        <v>137.79</v>
      </c>
      <c r="Q81">
        <f t="shared" si="68"/>
        <v>0</v>
      </c>
      <c r="R81">
        <f t="shared" si="69"/>
        <v>0</v>
      </c>
      <c r="S81">
        <f t="shared" si="70"/>
        <v>251.56</v>
      </c>
      <c r="T81">
        <f t="shared" si="71"/>
        <v>0</v>
      </c>
      <c r="U81">
        <f t="shared" si="72"/>
        <v>4.923495</v>
      </c>
      <c r="V81">
        <f t="shared" si="73"/>
        <v>0</v>
      </c>
      <c r="W81">
        <f t="shared" si="74"/>
        <v>0</v>
      </c>
      <c r="X81">
        <f t="shared" si="75"/>
        <v>266.64999999999998</v>
      </c>
      <c r="Y81">
        <f t="shared" si="76"/>
        <v>135.84</v>
      </c>
      <c r="AA81">
        <v>16671551</v>
      </c>
      <c r="AB81">
        <f t="shared" si="77"/>
        <v>101.7225</v>
      </c>
      <c r="AC81">
        <f t="shared" si="104"/>
        <v>36</v>
      </c>
      <c r="AD81">
        <f>ROUND(((((ET81*1.25))-((EU81*1.25)))+AE81),6)</f>
        <v>0</v>
      </c>
      <c r="AE81">
        <f>ROUND(((EU81*1.25)),6)</f>
        <v>0</v>
      </c>
      <c r="AF81">
        <f>ROUND(((EV81*1.15)),6)</f>
        <v>65.722499999999997</v>
      </c>
      <c r="AG81">
        <f t="shared" si="78"/>
        <v>0</v>
      </c>
      <c r="AH81">
        <f>((EW81*1.15))</f>
        <v>7.7049999999999992</v>
      </c>
      <c r="AI81">
        <f>((EX81*1.25))</f>
        <v>0</v>
      </c>
      <c r="AJ81">
        <f t="shared" si="79"/>
        <v>0</v>
      </c>
      <c r="AK81">
        <v>93.15</v>
      </c>
      <c r="AL81">
        <v>36</v>
      </c>
      <c r="AM81">
        <v>0</v>
      </c>
      <c r="AN81">
        <v>0</v>
      </c>
      <c r="AO81">
        <v>57.15</v>
      </c>
      <c r="AP81">
        <v>0</v>
      </c>
      <c r="AQ81">
        <v>6.7</v>
      </c>
      <c r="AR81">
        <v>0</v>
      </c>
      <c r="AS81">
        <v>0</v>
      </c>
      <c r="AT81">
        <v>106</v>
      </c>
      <c r="AU81">
        <v>54</v>
      </c>
      <c r="AV81">
        <v>1</v>
      </c>
      <c r="AW81">
        <v>1</v>
      </c>
      <c r="AZ81">
        <v>5.99</v>
      </c>
      <c r="BA81">
        <v>5.99</v>
      </c>
      <c r="BB81">
        <v>5.99</v>
      </c>
      <c r="BC81">
        <v>5.99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155</v>
      </c>
      <c r="BM81">
        <v>10001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5.99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118</v>
      </c>
      <c r="CA81">
        <v>63</v>
      </c>
      <c r="CF81">
        <v>0</v>
      </c>
      <c r="CG81">
        <v>0</v>
      </c>
      <c r="CM81">
        <v>0</v>
      </c>
      <c r="CN81" t="s">
        <v>659</v>
      </c>
      <c r="CO81">
        <v>0</v>
      </c>
      <c r="CP81">
        <f t="shared" si="80"/>
        <v>389.35</v>
      </c>
      <c r="CQ81">
        <f t="shared" si="81"/>
        <v>215.64000000000001</v>
      </c>
      <c r="CR81">
        <f t="shared" si="82"/>
        <v>0</v>
      </c>
      <c r="CS81">
        <f t="shared" si="83"/>
        <v>0</v>
      </c>
      <c r="CT81">
        <f t="shared" si="84"/>
        <v>393.677775</v>
      </c>
      <c r="CU81">
        <f t="shared" si="85"/>
        <v>0</v>
      </c>
      <c r="CV81">
        <f t="shared" si="86"/>
        <v>7.7049999999999992</v>
      </c>
      <c r="CW81">
        <f t="shared" si="87"/>
        <v>0</v>
      </c>
      <c r="CX81">
        <f t="shared" si="88"/>
        <v>0</v>
      </c>
      <c r="CY81">
        <f t="shared" si="89"/>
        <v>266.65359999999998</v>
      </c>
      <c r="CZ81">
        <f t="shared" si="90"/>
        <v>135.8424</v>
      </c>
      <c r="DC81" t="s">
        <v>6</v>
      </c>
      <c r="DD81" t="s">
        <v>6</v>
      </c>
      <c r="DE81" t="s">
        <v>70</v>
      </c>
      <c r="DF81" t="s">
        <v>70</v>
      </c>
      <c r="DG81" t="s">
        <v>71</v>
      </c>
      <c r="DH81" t="s">
        <v>6</v>
      </c>
      <c r="DI81" t="s">
        <v>71</v>
      </c>
      <c r="DJ81" t="s">
        <v>70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1003</v>
      </c>
      <c r="DV81" t="s">
        <v>112</v>
      </c>
      <c r="DW81" t="s">
        <v>112</v>
      </c>
      <c r="DX81">
        <v>100</v>
      </c>
      <c r="EE81">
        <v>16510487</v>
      </c>
      <c r="EF81">
        <v>2</v>
      </c>
      <c r="EG81" t="s">
        <v>20</v>
      </c>
      <c r="EH81">
        <v>0</v>
      </c>
      <c r="EI81" t="s">
        <v>6</v>
      </c>
      <c r="EJ81">
        <v>1</v>
      </c>
      <c r="EK81">
        <v>10001</v>
      </c>
      <c r="EL81" t="s">
        <v>72</v>
      </c>
      <c r="EM81" t="s">
        <v>73</v>
      </c>
      <c r="EO81" t="s">
        <v>74</v>
      </c>
      <c r="EQ81">
        <v>0</v>
      </c>
      <c r="ER81">
        <v>93.15</v>
      </c>
      <c r="ES81">
        <v>36</v>
      </c>
      <c r="ET81">
        <v>0</v>
      </c>
      <c r="EU81">
        <v>0</v>
      </c>
      <c r="EV81">
        <v>57.15</v>
      </c>
      <c r="EW81">
        <v>6.7</v>
      </c>
      <c r="EX81">
        <v>0</v>
      </c>
      <c r="EY81">
        <v>0</v>
      </c>
      <c r="FQ81">
        <v>0</v>
      </c>
      <c r="FR81">
        <f t="shared" si="91"/>
        <v>0</v>
      </c>
      <c r="FS81">
        <v>0</v>
      </c>
      <c r="FT81" t="s">
        <v>23</v>
      </c>
      <c r="FU81" t="s">
        <v>24</v>
      </c>
      <c r="FX81">
        <v>106.2</v>
      </c>
      <c r="FY81">
        <v>53.55</v>
      </c>
      <c r="GA81" t="s">
        <v>6</v>
      </c>
      <c r="GD81">
        <v>0</v>
      </c>
      <c r="GF81">
        <v>-1862938563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92"/>
        <v>0</v>
      </c>
      <c r="GM81">
        <f t="shared" si="93"/>
        <v>791.84</v>
      </c>
      <c r="GN81">
        <f t="shared" si="94"/>
        <v>791.84</v>
      </c>
      <c r="GO81">
        <f t="shared" si="95"/>
        <v>0</v>
      </c>
      <c r="GP81">
        <f t="shared" si="96"/>
        <v>0</v>
      </c>
      <c r="GR81">
        <v>0</v>
      </c>
      <c r="GS81">
        <v>3</v>
      </c>
      <c r="GT81">
        <v>0</v>
      </c>
      <c r="GU81" t="s">
        <v>6</v>
      </c>
      <c r="GV81">
        <f t="shared" si="97"/>
        <v>0</v>
      </c>
      <c r="GW81">
        <v>1</v>
      </c>
      <c r="GX81">
        <f t="shared" si="98"/>
        <v>0</v>
      </c>
      <c r="HA81">
        <v>0</v>
      </c>
      <c r="HB81">
        <v>0</v>
      </c>
      <c r="IK81">
        <v>0</v>
      </c>
    </row>
    <row r="82" spans="1:255" x14ac:dyDescent="0.25">
      <c r="A82" s="2">
        <v>18</v>
      </c>
      <c r="B82" s="2">
        <v>1</v>
      </c>
      <c r="C82" s="2">
        <v>184</v>
      </c>
      <c r="D82" s="2"/>
      <c r="E82" s="2" t="s">
        <v>156</v>
      </c>
      <c r="F82" s="2" t="s">
        <v>157</v>
      </c>
      <c r="G82" s="2" t="s">
        <v>158</v>
      </c>
      <c r="H82" s="2" t="s">
        <v>159</v>
      </c>
      <c r="I82" s="2">
        <f>I80*J82</f>
        <v>63.9</v>
      </c>
      <c r="J82" s="2">
        <v>100</v>
      </c>
      <c r="K82" s="2"/>
      <c r="L82" s="2"/>
      <c r="M82" s="2"/>
      <c r="N82" s="2"/>
      <c r="O82" s="2">
        <f t="shared" si="66"/>
        <v>0</v>
      </c>
      <c r="P82" s="2">
        <f t="shared" si="67"/>
        <v>0</v>
      </c>
      <c r="Q82" s="2">
        <f t="shared" si="68"/>
        <v>0</v>
      </c>
      <c r="R82" s="2">
        <f t="shared" si="69"/>
        <v>0</v>
      </c>
      <c r="S82" s="2">
        <f t="shared" si="70"/>
        <v>0</v>
      </c>
      <c r="T82" s="2">
        <f t="shared" si="71"/>
        <v>0</v>
      </c>
      <c r="U82" s="2">
        <f t="shared" si="72"/>
        <v>0</v>
      </c>
      <c r="V82" s="2">
        <f t="shared" si="73"/>
        <v>0</v>
      </c>
      <c r="W82" s="2">
        <f t="shared" si="74"/>
        <v>0</v>
      </c>
      <c r="X82" s="2">
        <f t="shared" si="75"/>
        <v>0</v>
      </c>
      <c r="Y82" s="2">
        <f t="shared" si="76"/>
        <v>0</v>
      </c>
      <c r="Z82" s="2"/>
      <c r="AA82" s="2">
        <v>16671550</v>
      </c>
      <c r="AB82" s="2">
        <f t="shared" si="77"/>
        <v>0</v>
      </c>
      <c r="AC82" s="2">
        <f t="shared" si="104"/>
        <v>0</v>
      </c>
      <c r="AD82" s="2">
        <f>ROUND((((ET82)-(EU82))+AE82),6)</f>
        <v>0</v>
      </c>
      <c r="AE82" s="2">
        <f t="shared" ref="AE82:AF85" si="105">ROUND((EU82),6)</f>
        <v>0</v>
      </c>
      <c r="AF82" s="2">
        <f t="shared" si="105"/>
        <v>0</v>
      </c>
      <c r="AG82" s="2">
        <f t="shared" si="78"/>
        <v>0</v>
      </c>
      <c r="AH82" s="2">
        <f t="shared" ref="AH82:AI85" si="106">(EW82)</f>
        <v>0</v>
      </c>
      <c r="AI82" s="2">
        <f t="shared" si="106"/>
        <v>0</v>
      </c>
      <c r="AJ82" s="2">
        <f t="shared" si="79"/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106</v>
      </c>
      <c r="AU82" s="2">
        <v>54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6</v>
      </c>
      <c r="BK82" s="2"/>
      <c r="BL82" s="2"/>
      <c r="BM82" s="2">
        <v>10001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118</v>
      </c>
      <c r="CA82" s="2">
        <v>63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80"/>
        <v>0</v>
      </c>
      <c r="CQ82" s="2">
        <f t="shared" si="81"/>
        <v>0</v>
      </c>
      <c r="CR82" s="2">
        <f t="shared" si="82"/>
        <v>0</v>
      </c>
      <c r="CS82" s="2">
        <f t="shared" si="83"/>
        <v>0</v>
      </c>
      <c r="CT82" s="2">
        <f t="shared" si="84"/>
        <v>0</v>
      </c>
      <c r="CU82" s="2">
        <f t="shared" si="85"/>
        <v>0</v>
      </c>
      <c r="CV82" s="2">
        <f t="shared" si="86"/>
        <v>0</v>
      </c>
      <c r="CW82" s="2">
        <f t="shared" si="87"/>
        <v>0</v>
      </c>
      <c r="CX82" s="2">
        <f t="shared" si="88"/>
        <v>0</v>
      </c>
      <c r="CY82" s="2">
        <f t="shared" si="89"/>
        <v>0</v>
      </c>
      <c r="CZ82" s="2">
        <f t="shared" si="90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1013</v>
      </c>
      <c r="DV82" s="2" t="s">
        <v>159</v>
      </c>
      <c r="DW82" s="2" t="s">
        <v>159</v>
      </c>
      <c r="DX82" s="2">
        <v>1</v>
      </c>
      <c r="DY82" s="2"/>
      <c r="DZ82" s="2"/>
      <c r="EA82" s="2"/>
      <c r="EB82" s="2"/>
      <c r="EC82" s="2"/>
      <c r="ED82" s="2"/>
      <c r="EE82" s="2">
        <v>16510487</v>
      </c>
      <c r="EF82" s="2">
        <v>2</v>
      </c>
      <c r="EG82" s="2" t="s">
        <v>20</v>
      </c>
      <c r="EH82" s="2">
        <v>0</v>
      </c>
      <c r="EI82" s="2" t="s">
        <v>6</v>
      </c>
      <c r="EJ82" s="2">
        <v>1</v>
      </c>
      <c r="EK82" s="2">
        <v>10001</v>
      </c>
      <c r="EL82" s="2" t="s">
        <v>72</v>
      </c>
      <c r="EM82" s="2" t="s">
        <v>73</v>
      </c>
      <c r="EN82" s="2"/>
      <c r="EO82" s="2" t="s">
        <v>6</v>
      </c>
      <c r="EP82" s="2"/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1"/>
        <v>0</v>
      </c>
      <c r="FS82" s="2">
        <v>0</v>
      </c>
      <c r="FT82" s="2" t="s">
        <v>23</v>
      </c>
      <c r="FU82" s="2" t="s">
        <v>24</v>
      </c>
      <c r="FV82" s="2"/>
      <c r="FW82" s="2"/>
      <c r="FX82" s="2">
        <v>106.2</v>
      </c>
      <c r="FY82" s="2">
        <v>53.55</v>
      </c>
      <c r="FZ82" s="2"/>
      <c r="GA82" s="2" t="s">
        <v>6</v>
      </c>
      <c r="GB82" s="2"/>
      <c r="GC82" s="2"/>
      <c r="GD82" s="2">
        <v>0</v>
      </c>
      <c r="GE82" s="2"/>
      <c r="GF82" s="2">
        <v>-1710570218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2"/>
        <v>0</v>
      </c>
      <c r="GM82" s="2">
        <f t="shared" si="93"/>
        <v>0</v>
      </c>
      <c r="GN82" s="2">
        <f t="shared" si="94"/>
        <v>0</v>
      </c>
      <c r="GO82" s="2">
        <f t="shared" si="95"/>
        <v>0</v>
      </c>
      <c r="GP82" s="2">
        <f t="shared" si="96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97"/>
        <v>0</v>
      </c>
      <c r="GW82" s="2">
        <v>1</v>
      </c>
      <c r="GX82" s="2">
        <f t="shared" si="98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5">
      <c r="A83">
        <v>18</v>
      </c>
      <c r="B83">
        <v>1</v>
      </c>
      <c r="C83">
        <v>188</v>
      </c>
      <c r="E83" t="s">
        <v>156</v>
      </c>
      <c r="F83" t="s">
        <v>157</v>
      </c>
      <c r="G83" t="s">
        <v>158</v>
      </c>
      <c r="H83" t="s">
        <v>159</v>
      </c>
      <c r="I83">
        <f>I81*J83</f>
        <v>63.9</v>
      </c>
      <c r="J83">
        <v>100</v>
      </c>
      <c r="O83">
        <f t="shared" si="66"/>
        <v>0</v>
      </c>
      <c r="P83">
        <f t="shared" si="67"/>
        <v>0</v>
      </c>
      <c r="Q83">
        <f t="shared" si="68"/>
        <v>0</v>
      </c>
      <c r="R83">
        <f t="shared" si="69"/>
        <v>0</v>
      </c>
      <c r="S83">
        <f t="shared" si="70"/>
        <v>0</v>
      </c>
      <c r="T83">
        <f t="shared" si="71"/>
        <v>0</v>
      </c>
      <c r="U83">
        <f t="shared" si="72"/>
        <v>0</v>
      </c>
      <c r="V83">
        <f t="shared" si="73"/>
        <v>0</v>
      </c>
      <c r="W83">
        <f t="shared" si="74"/>
        <v>0</v>
      </c>
      <c r="X83">
        <f t="shared" si="75"/>
        <v>0</v>
      </c>
      <c r="Y83">
        <f t="shared" si="76"/>
        <v>0</v>
      </c>
      <c r="AA83">
        <v>16671551</v>
      </c>
      <c r="AB83">
        <f t="shared" si="77"/>
        <v>0</v>
      </c>
      <c r="AC83">
        <f t="shared" si="104"/>
        <v>0</v>
      </c>
      <c r="AD83">
        <f>ROUND((((ET83)-(EU83))+AE83),6)</f>
        <v>0</v>
      </c>
      <c r="AE83">
        <f t="shared" si="105"/>
        <v>0</v>
      </c>
      <c r="AF83">
        <f t="shared" si="105"/>
        <v>0</v>
      </c>
      <c r="AG83">
        <f t="shared" si="78"/>
        <v>0</v>
      </c>
      <c r="AH83">
        <f t="shared" si="106"/>
        <v>0</v>
      </c>
      <c r="AI83">
        <f t="shared" si="106"/>
        <v>0</v>
      </c>
      <c r="AJ83">
        <f t="shared" si="79"/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106</v>
      </c>
      <c r="AU83">
        <v>54</v>
      </c>
      <c r="AV83">
        <v>1</v>
      </c>
      <c r="AW83">
        <v>1</v>
      </c>
      <c r="AZ83">
        <v>5.99</v>
      </c>
      <c r="BA83">
        <v>1</v>
      </c>
      <c r="BB83">
        <v>1</v>
      </c>
      <c r="BC83">
        <v>5.99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6</v>
      </c>
      <c r="BM83">
        <v>10001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118</v>
      </c>
      <c r="CA83">
        <v>63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80"/>
        <v>0</v>
      </c>
      <c r="CQ83">
        <f t="shared" si="81"/>
        <v>0</v>
      </c>
      <c r="CR83">
        <f t="shared" si="82"/>
        <v>0</v>
      </c>
      <c r="CS83">
        <f t="shared" si="83"/>
        <v>0</v>
      </c>
      <c r="CT83">
        <f t="shared" si="84"/>
        <v>0</v>
      </c>
      <c r="CU83">
        <f t="shared" si="85"/>
        <v>0</v>
      </c>
      <c r="CV83">
        <f t="shared" si="86"/>
        <v>0</v>
      </c>
      <c r="CW83">
        <f t="shared" si="87"/>
        <v>0</v>
      </c>
      <c r="CX83">
        <f t="shared" si="88"/>
        <v>0</v>
      </c>
      <c r="CY83">
        <f t="shared" si="89"/>
        <v>0</v>
      </c>
      <c r="CZ83">
        <f t="shared" si="90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159</v>
      </c>
      <c r="DW83" t="s">
        <v>159</v>
      </c>
      <c r="DX83">
        <v>1</v>
      </c>
      <c r="EE83">
        <v>16510487</v>
      </c>
      <c r="EF83">
        <v>2</v>
      </c>
      <c r="EG83" t="s">
        <v>20</v>
      </c>
      <c r="EH83">
        <v>0</v>
      </c>
      <c r="EI83" t="s">
        <v>6</v>
      </c>
      <c r="EJ83">
        <v>1</v>
      </c>
      <c r="EK83">
        <v>10001</v>
      </c>
      <c r="EL83" t="s">
        <v>72</v>
      </c>
      <c r="EM83" t="s">
        <v>73</v>
      </c>
      <c r="EO83" t="s">
        <v>6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1"/>
        <v>0</v>
      </c>
      <c r="FS83">
        <v>0</v>
      </c>
      <c r="FT83" t="s">
        <v>23</v>
      </c>
      <c r="FU83" t="s">
        <v>24</v>
      </c>
      <c r="FX83">
        <v>106.2</v>
      </c>
      <c r="FY83">
        <v>53.55</v>
      </c>
      <c r="GA83" t="s">
        <v>6</v>
      </c>
      <c r="GD83">
        <v>0</v>
      </c>
      <c r="GF83">
        <v>-1710570218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92"/>
        <v>0</v>
      </c>
      <c r="GM83">
        <f t="shared" si="93"/>
        <v>0</v>
      </c>
      <c r="GN83">
        <f t="shared" si="94"/>
        <v>0</v>
      </c>
      <c r="GO83">
        <f t="shared" si="95"/>
        <v>0</v>
      </c>
      <c r="GP83">
        <f t="shared" si="96"/>
        <v>0</v>
      </c>
      <c r="GR83">
        <v>0</v>
      </c>
      <c r="GS83">
        <v>3</v>
      </c>
      <c r="GT83">
        <v>0</v>
      </c>
      <c r="GU83" t="s">
        <v>6</v>
      </c>
      <c r="GV83">
        <f t="shared" si="97"/>
        <v>0</v>
      </c>
      <c r="GW83">
        <v>1</v>
      </c>
      <c r="GX83">
        <f t="shared" si="98"/>
        <v>0</v>
      </c>
      <c r="HA83">
        <v>0</v>
      </c>
      <c r="HB83">
        <v>0</v>
      </c>
      <c r="IK83">
        <v>0</v>
      </c>
    </row>
    <row r="84" spans="1:255" x14ac:dyDescent="0.25">
      <c r="A84" s="2">
        <v>18</v>
      </c>
      <c r="B84" s="2">
        <v>1</v>
      </c>
      <c r="C84" s="2">
        <v>185</v>
      </c>
      <c r="D84" s="2"/>
      <c r="E84" s="2" t="s">
        <v>160</v>
      </c>
      <c r="F84" s="2" t="s">
        <v>161</v>
      </c>
      <c r="G84" s="2" t="s">
        <v>162</v>
      </c>
      <c r="H84" s="2" t="s">
        <v>163</v>
      </c>
      <c r="I84" s="2">
        <f>I80*J84</f>
        <v>6.3900000000000006</v>
      </c>
      <c r="J84" s="2">
        <v>10</v>
      </c>
      <c r="K84" s="2"/>
      <c r="L84" s="2"/>
      <c r="M84" s="2"/>
      <c r="N84" s="2"/>
      <c r="O84" s="2">
        <f t="shared" si="66"/>
        <v>191.06</v>
      </c>
      <c r="P84" s="2">
        <f t="shared" si="67"/>
        <v>191.06</v>
      </c>
      <c r="Q84" s="2">
        <f t="shared" si="68"/>
        <v>0</v>
      </c>
      <c r="R84" s="2">
        <f t="shared" si="69"/>
        <v>0</v>
      </c>
      <c r="S84" s="2">
        <f t="shared" si="70"/>
        <v>0</v>
      </c>
      <c r="T84" s="2">
        <f t="shared" si="71"/>
        <v>0</v>
      </c>
      <c r="U84" s="2">
        <f t="shared" si="72"/>
        <v>0</v>
      </c>
      <c r="V84" s="2">
        <f t="shared" si="73"/>
        <v>0</v>
      </c>
      <c r="W84" s="2">
        <f t="shared" si="74"/>
        <v>0</v>
      </c>
      <c r="X84" s="2">
        <f t="shared" si="75"/>
        <v>0</v>
      </c>
      <c r="Y84" s="2">
        <f t="shared" si="76"/>
        <v>0</v>
      </c>
      <c r="Z84" s="2"/>
      <c r="AA84" s="2">
        <v>16671550</v>
      </c>
      <c r="AB84" s="2">
        <f t="shared" si="77"/>
        <v>29.9</v>
      </c>
      <c r="AC84" s="2">
        <f t="shared" si="104"/>
        <v>29.9</v>
      </c>
      <c r="AD84" s="2">
        <f>ROUND((((ET84)-(EU84))+AE84),6)</f>
        <v>0</v>
      </c>
      <c r="AE84" s="2">
        <f t="shared" si="105"/>
        <v>0</v>
      </c>
      <c r="AF84" s="2">
        <f t="shared" si="105"/>
        <v>0</v>
      </c>
      <c r="AG84" s="2">
        <f t="shared" si="78"/>
        <v>0</v>
      </c>
      <c r="AH84" s="2">
        <f t="shared" si="106"/>
        <v>0</v>
      </c>
      <c r="AI84" s="2">
        <f t="shared" si="106"/>
        <v>0</v>
      </c>
      <c r="AJ84" s="2">
        <f t="shared" si="79"/>
        <v>0</v>
      </c>
      <c r="AK84" s="2">
        <v>29.9</v>
      </c>
      <c r="AL84" s="2">
        <v>29.9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106</v>
      </c>
      <c r="AU84" s="2">
        <v>54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3</v>
      </c>
      <c r="BI84" s="2">
        <v>1</v>
      </c>
      <c r="BJ84" s="2" t="s">
        <v>164</v>
      </c>
      <c r="BK84" s="2"/>
      <c r="BL84" s="2"/>
      <c r="BM84" s="2">
        <v>10001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118</v>
      </c>
      <c r="CA84" s="2">
        <v>63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80"/>
        <v>191.06</v>
      </c>
      <c r="CQ84" s="2">
        <f t="shared" si="81"/>
        <v>29.9</v>
      </c>
      <c r="CR84" s="2">
        <f t="shared" si="82"/>
        <v>0</v>
      </c>
      <c r="CS84" s="2">
        <f t="shared" si="83"/>
        <v>0</v>
      </c>
      <c r="CT84" s="2">
        <f t="shared" si="84"/>
        <v>0</v>
      </c>
      <c r="CU84" s="2">
        <f t="shared" si="85"/>
        <v>0</v>
      </c>
      <c r="CV84" s="2">
        <f t="shared" si="86"/>
        <v>0</v>
      </c>
      <c r="CW84" s="2">
        <f t="shared" si="87"/>
        <v>0</v>
      </c>
      <c r="CX84" s="2">
        <f t="shared" si="88"/>
        <v>0</v>
      </c>
      <c r="CY84" s="2">
        <f t="shared" si="89"/>
        <v>0</v>
      </c>
      <c r="CZ84" s="2">
        <f t="shared" si="90"/>
        <v>0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1003</v>
      </c>
      <c r="DV84" s="2" t="s">
        <v>163</v>
      </c>
      <c r="DW84" s="2" t="s">
        <v>163</v>
      </c>
      <c r="DX84" s="2">
        <v>10</v>
      </c>
      <c r="DY84" s="2"/>
      <c r="DZ84" s="2"/>
      <c r="EA84" s="2"/>
      <c r="EB84" s="2"/>
      <c r="EC84" s="2"/>
      <c r="ED84" s="2"/>
      <c r="EE84" s="2">
        <v>16510487</v>
      </c>
      <c r="EF84" s="2">
        <v>2</v>
      </c>
      <c r="EG84" s="2" t="s">
        <v>20</v>
      </c>
      <c r="EH84" s="2">
        <v>0</v>
      </c>
      <c r="EI84" s="2" t="s">
        <v>6</v>
      </c>
      <c r="EJ84" s="2">
        <v>1</v>
      </c>
      <c r="EK84" s="2">
        <v>10001</v>
      </c>
      <c r="EL84" s="2" t="s">
        <v>72</v>
      </c>
      <c r="EM84" s="2" t="s">
        <v>73</v>
      </c>
      <c r="EN84" s="2"/>
      <c r="EO84" s="2" t="s">
        <v>6</v>
      </c>
      <c r="EP84" s="2"/>
      <c r="EQ84" s="2">
        <v>0</v>
      </c>
      <c r="ER84" s="2">
        <v>29.9</v>
      </c>
      <c r="ES84" s="2">
        <v>29.9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1"/>
        <v>0</v>
      </c>
      <c r="FS84" s="2">
        <v>0</v>
      </c>
      <c r="FT84" s="2" t="s">
        <v>23</v>
      </c>
      <c r="FU84" s="2" t="s">
        <v>24</v>
      </c>
      <c r="FV84" s="2"/>
      <c r="FW84" s="2"/>
      <c r="FX84" s="2">
        <v>106.2</v>
      </c>
      <c r="FY84" s="2">
        <v>53.55</v>
      </c>
      <c r="FZ84" s="2"/>
      <c r="GA84" s="2" t="s">
        <v>6</v>
      </c>
      <c r="GB84" s="2"/>
      <c r="GC84" s="2"/>
      <c r="GD84" s="2">
        <v>0</v>
      </c>
      <c r="GE84" s="2"/>
      <c r="GF84" s="2">
        <v>-1113193828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2"/>
        <v>0</v>
      </c>
      <c r="GM84" s="2">
        <f t="shared" si="93"/>
        <v>191.06</v>
      </c>
      <c r="GN84" s="2">
        <f t="shared" si="94"/>
        <v>191.06</v>
      </c>
      <c r="GO84" s="2">
        <f t="shared" si="95"/>
        <v>0</v>
      </c>
      <c r="GP84" s="2">
        <f t="shared" si="96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97"/>
        <v>0</v>
      </c>
      <c r="GW84" s="2">
        <v>1</v>
      </c>
      <c r="GX84" s="2">
        <f t="shared" si="98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5">
      <c r="A85">
        <v>18</v>
      </c>
      <c r="B85">
        <v>1</v>
      </c>
      <c r="C85">
        <v>189</v>
      </c>
      <c r="E85" t="s">
        <v>160</v>
      </c>
      <c r="F85" t="s">
        <v>161</v>
      </c>
      <c r="G85" t="s">
        <v>162</v>
      </c>
      <c r="H85" t="s">
        <v>163</v>
      </c>
      <c r="I85">
        <f>I81*J85</f>
        <v>6.3900000000000006</v>
      </c>
      <c r="J85">
        <v>10</v>
      </c>
      <c r="O85">
        <f t="shared" si="66"/>
        <v>1144.46</v>
      </c>
      <c r="P85">
        <f t="shared" si="67"/>
        <v>1144.46</v>
      </c>
      <c r="Q85">
        <f t="shared" si="68"/>
        <v>0</v>
      </c>
      <c r="R85">
        <f t="shared" si="69"/>
        <v>0</v>
      </c>
      <c r="S85">
        <f t="shared" si="70"/>
        <v>0</v>
      </c>
      <c r="T85">
        <f t="shared" si="71"/>
        <v>0</v>
      </c>
      <c r="U85">
        <f t="shared" si="72"/>
        <v>0</v>
      </c>
      <c r="V85">
        <f t="shared" si="73"/>
        <v>0</v>
      </c>
      <c r="W85">
        <f t="shared" si="74"/>
        <v>0</v>
      </c>
      <c r="X85">
        <f t="shared" si="75"/>
        <v>0</v>
      </c>
      <c r="Y85">
        <f t="shared" si="76"/>
        <v>0</v>
      </c>
      <c r="AA85">
        <v>16671551</v>
      </c>
      <c r="AB85">
        <f t="shared" si="77"/>
        <v>29.9</v>
      </c>
      <c r="AC85">
        <f t="shared" si="104"/>
        <v>29.9</v>
      </c>
      <c r="AD85">
        <f>ROUND((((ET85)-(EU85))+AE85),6)</f>
        <v>0</v>
      </c>
      <c r="AE85">
        <f t="shared" si="105"/>
        <v>0</v>
      </c>
      <c r="AF85">
        <f t="shared" si="105"/>
        <v>0</v>
      </c>
      <c r="AG85">
        <f t="shared" si="78"/>
        <v>0</v>
      </c>
      <c r="AH85">
        <f t="shared" si="106"/>
        <v>0</v>
      </c>
      <c r="AI85">
        <f t="shared" si="106"/>
        <v>0</v>
      </c>
      <c r="AJ85">
        <f t="shared" si="79"/>
        <v>0</v>
      </c>
      <c r="AK85">
        <v>29.9</v>
      </c>
      <c r="AL85">
        <v>29.9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5.99</v>
      </c>
      <c r="BA85">
        <v>1</v>
      </c>
      <c r="BB85">
        <v>1</v>
      </c>
      <c r="BC85">
        <v>5.99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164</v>
      </c>
      <c r="BM85">
        <v>10001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118</v>
      </c>
      <c r="CA85">
        <v>63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80"/>
        <v>1144.46</v>
      </c>
      <c r="CQ85">
        <f t="shared" si="81"/>
        <v>179.101</v>
      </c>
      <c r="CR85">
        <f t="shared" si="82"/>
        <v>0</v>
      </c>
      <c r="CS85">
        <f t="shared" si="83"/>
        <v>0</v>
      </c>
      <c r="CT85">
        <f t="shared" si="84"/>
        <v>0</v>
      </c>
      <c r="CU85">
        <f t="shared" si="85"/>
        <v>0</v>
      </c>
      <c r="CV85">
        <f t="shared" si="86"/>
        <v>0</v>
      </c>
      <c r="CW85">
        <f t="shared" si="87"/>
        <v>0</v>
      </c>
      <c r="CX85">
        <f t="shared" si="88"/>
        <v>0</v>
      </c>
      <c r="CY85">
        <f t="shared" si="89"/>
        <v>0</v>
      </c>
      <c r="CZ85">
        <f t="shared" si="90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1003</v>
      </c>
      <c r="DV85" t="s">
        <v>163</v>
      </c>
      <c r="DW85" t="s">
        <v>163</v>
      </c>
      <c r="DX85">
        <v>10</v>
      </c>
      <c r="EE85">
        <v>16510487</v>
      </c>
      <c r="EF85">
        <v>2</v>
      </c>
      <c r="EG85" t="s">
        <v>20</v>
      </c>
      <c r="EH85">
        <v>0</v>
      </c>
      <c r="EI85" t="s">
        <v>6</v>
      </c>
      <c r="EJ85">
        <v>1</v>
      </c>
      <c r="EK85">
        <v>10001</v>
      </c>
      <c r="EL85" t="s">
        <v>72</v>
      </c>
      <c r="EM85" t="s">
        <v>73</v>
      </c>
      <c r="EO85" t="s">
        <v>6</v>
      </c>
      <c r="EQ85">
        <v>0</v>
      </c>
      <c r="ER85">
        <v>29.9</v>
      </c>
      <c r="ES85">
        <v>29.9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1"/>
        <v>0</v>
      </c>
      <c r="FS85">
        <v>0</v>
      </c>
      <c r="FT85" t="s">
        <v>23</v>
      </c>
      <c r="FU85" t="s">
        <v>24</v>
      </c>
      <c r="FX85">
        <v>106.2</v>
      </c>
      <c r="FY85">
        <v>53.55</v>
      </c>
      <c r="GA85" t="s">
        <v>6</v>
      </c>
      <c r="GD85">
        <v>0</v>
      </c>
      <c r="GF85">
        <v>-1113193828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92"/>
        <v>0</v>
      </c>
      <c r="GM85">
        <f t="shared" si="93"/>
        <v>1144.46</v>
      </c>
      <c r="GN85">
        <f t="shared" si="94"/>
        <v>1144.46</v>
      </c>
      <c r="GO85">
        <f t="shared" si="95"/>
        <v>0</v>
      </c>
      <c r="GP85">
        <f t="shared" si="96"/>
        <v>0</v>
      </c>
      <c r="GR85">
        <v>0</v>
      </c>
      <c r="GS85">
        <v>3</v>
      </c>
      <c r="GT85">
        <v>0</v>
      </c>
      <c r="GU85" t="s">
        <v>6</v>
      </c>
      <c r="GV85">
        <f t="shared" si="97"/>
        <v>0</v>
      </c>
      <c r="GW85">
        <v>1</v>
      </c>
      <c r="GX85">
        <f t="shared" si="98"/>
        <v>0</v>
      </c>
      <c r="HA85">
        <v>0</v>
      </c>
      <c r="HB85">
        <v>0</v>
      </c>
      <c r="IK85">
        <v>0</v>
      </c>
    </row>
    <row r="86" spans="1:255" x14ac:dyDescent="0.25">
      <c r="A86" s="2">
        <v>17</v>
      </c>
      <c r="B86" s="2">
        <v>1</v>
      </c>
      <c r="C86" s="2">
        <f>ROW(SmtRes!A204)</f>
        <v>204</v>
      </c>
      <c r="D86" s="2">
        <f>ROW(EtalonRes!A208)</f>
        <v>208</v>
      </c>
      <c r="E86" s="2" t="s">
        <v>165</v>
      </c>
      <c r="F86" s="2" t="s">
        <v>166</v>
      </c>
      <c r="G86" s="2" t="s">
        <v>167</v>
      </c>
      <c r="H86" s="2" t="s">
        <v>18</v>
      </c>
      <c r="I86" s="2">
        <f>ROUND(135.85/100,9)</f>
        <v>1.3585</v>
      </c>
      <c r="J86" s="2">
        <v>0</v>
      </c>
      <c r="K86" s="2"/>
      <c r="L86" s="2"/>
      <c r="M86" s="2"/>
      <c r="N86" s="2"/>
      <c r="O86" s="2">
        <f t="shared" si="66"/>
        <v>10701.05</v>
      </c>
      <c r="P86" s="2">
        <f t="shared" si="67"/>
        <v>8719.49</v>
      </c>
      <c r="Q86" s="2">
        <f t="shared" si="68"/>
        <v>745.21</v>
      </c>
      <c r="R86" s="2">
        <f t="shared" si="69"/>
        <v>394.03</v>
      </c>
      <c r="S86" s="2">
        <f t="shared" si="70"/>
        <v>1236.3499999999999</v>
      </c>
      <c r="T86" s="2">
        <f t="shared" si="71"/>
        <v>0</v>
      </c>
      <c r="U86" s="2">
        <f t="shared" si="72"/>
        <v>139.54240299999998</v>
      </c>
      <c r="V86" s="2">
        <f t="shared" si="73"/>
        <v>38.462531249999998</v>
      </c>
      <c r="W86" s="2">
        <f t="shared" si="74"/>
        <v>0</v>
      </c>
      <c r="X86" s="2">
        <f t="shared" si="75"/>
        <v>1809.72</v>
      </c>
      <c r="Y86" s="2">
        <f t="shared" si="76"/>
        <v>1043.44</v>
      </c>
      <c r="Z86" s="2"/>
      <c r="AA86" s="2">
        <v>16671550</v>
      </c>
      <c r="AB86" s="2">
        <f t="shared" si="77"/>
        <v>7877.107</v>
      </c>
      <c r="AC86" s="2">
        <f t="shared" si="104"/>
        <v>6418.47</v>
      </c>
      <c r="AD86" s="2">
        <f>ROUND(((((ET86*1.25))-((EU86*1.25)))+AE86),6)</f>
        <v>548.54999999999995</v>
      </c>
      <c r="AE86" s="2">
        <f>ROUND(((EU86*1.25)),6)</f>
        <v>290.05</v>
      </c>
      <c r="AF86" s="2">
        <f>ROUND(((EV86*1.15)),6)</f>
        <v>910.08699999999999</v>
      </c>
      <c r="AG86" s="2">
        <f t="shared" si="78"/>
        <v>0</v>
      </c>
      <c r="AH86" s="2">
        <f>((EW86*1.15))</f>
        <v>102.71799999999999</v>
      </c>
      <c r="AI86" s="2">
        <f>((EX86*1.25))</f>
        <v>28.3125</v>
      </c>
      <c r="AJ86" s="2">
        <f t="shared" si="79"/>
        <v>0</v>
      </c>
      <c r="AK86" s="2">
        <v>7648.69</v>
      </c>
      <c r="AL86" s="2">
        <v>6418.47</v>
      </c>
      <c r="AM86" s="2">
        <v>438.84</v>
      </c>
      <c r="AN86" s="2">
        <v>232.04</v>
      </c>
      <c r="AO86" s="2">
        <v>791.38</v>
      </c>
      <c r="AP86" s="2">
        <v>0</v>
      </c>
      <c r="AQ86" s="2">
        <v>89.32</v>
      </c>
      <c r="AR86" s="2">
        <v>22.65</v>
      </c>
      <c r="AS86" s="2">
        <v>0</v>
      </c>
      <c r="AT86" s="2">
        <v>111</v>
      </c>
      <c r="AU86" s="2">
        <v>64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0</v>
      </c>
      <c r="BI86" s="2">
        <v>1</v>
      </c>
      <c r="BJ86" s="2" t="s">
        <v>168</v>
      </c>
      <c r="BK86" s="2"/>
      <c r="BL86" s="2"/>
      <c r="BM86" s="2">
        <v>11001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123</v>
      </c>
      <c r="CA86" s="2">
        <v>75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659</v>
      </c>
      <c r="CO86" s="2">
        <v>0</v>
      </c>
      <c r="CP86" s="2">
        <f t="shared" si="80"/>
        <v>10701.050000000001</v>
      </c>
      <c r="CQ86" s="2">
        <f t="shared" si="81"/>
        <v>6418.47</v>
      </c>
      <c r="CR86" s="2">
        <f t="shared" si="82"/>
        <v>548.54999999999995</v>
      </c>
      <c r="CS86" s="2">
        <f t="shared" si="83"/>
        <v>290.05</v>
      </c>
      <c r="CT86" s="2">
        <f t="shared" si="84"/>
        <v>910.08699999999999</v>
      </c>
      <c r="CU86" s="2">
        <f t="shared" si="85"/>
        <v>0</v>
      </c>
      <c r="CV86" s="2">
        <f t="shared" si="86"/>
        <v>102.71799999999999</v>
      </c>
      <c r="CW86" s="2">
        <f t="shared" si="87"/>
        <v>28.3125</v>
      </c>
      <c r="CX86" s="2">
        <f t="shared" si="88"/>
        <v>0</v>
      </c>
      <c r="CY86" s="2">
        <f t="shared" si="89"/>
        <v>1809.7218</v>
      </c>
      <c r="CZ86" s="2">
        <f t="shared" si="90"/>
        <v>1043.4431999999999</v>
      </c>
      <c r="DA86" s="2"/>
      <c r="DB86" s="2"/>
      <c r="DC86" s="2" t="s">
        <v>6</v>
      </c>
      <c r="DD86" s="2" t="s">
        <v>6</v>
      </c>
      <c r="DE86" s="2" t="s">
        <v>70</v>
      </c>
      <c r="DF86" s="2" t="s">
        <v>70</v>
      </c>
      <c r="DG86" s="2" t="s">
        <v>71</v>
      </c>
      <c r="DH86" s="2" t="s">
        <v>6</v>
      </c>
      <c r="DI86" s="2" t="s">
        <v>71</v>
      </c>
      <c r="DJ86" s="2" t="s">
        <v>70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1005</v>
      </c>
      <c r="DV86" s="2" t="s">
        <v>18</v>
      </c>
      <c r="DW86" s="2" t="s">
        <v>18</v>
      </c>
      <c r="DX86" s="2">
        <v>100</v>
      </c>
      <c r="DY86" s="2"/>
      <c r="DZ86" s="2"/>
      <c r="EA86" s="2"/>
      <c r="EB86" s="2"/>
      <c r="EC86" s="2"/>
      <c r="ED86" s="2"/>
      <c r="EE86" s="2">
        <v>16510488</v>
      </c>
      <c r="EF86" s="2">
        <v>2</v>
      </c>
      <c r="EG86" s="2" t="s">
        <v>20</v>
      </c>
      <c r="EH86" s="2">
        <v>0</v>
      </c>
      <c r="EI86" s="2" t="s">
        <v>6</v>
      </c>
      <c r="EJ86" s="2">
        <v>1</v>
      </c>
      <c r="EK86" s="2">
        <v>11001</v>
      </c>
      <c r="EL86" s="2" t="s">
        <v>45</v>
      </c>
      <c r="EM86" s="2" t="s">
        <v>169</v>
      </c>
      <c r="EN86" s="2"/>
      <c r="EO86" s="2" t="s">
        <v>74</v>
      </c>
      <c r="EP86" s="2"/>
      <c r="EQ86" s="2">
        <v>0</v>
      </c>
      <c r="ER86" s="2">
        <v>7648.69</v>
      </c>
      <c r="ES86" s="2">
        <v>6418.47</v>
      </c>
      <c r="ET86" s="2">
        <v>438.84</v>
      </c>
      <c r="EU86" s="2">
        <v>232.04</v>
      </c>
      <c r="EV86" s="2">
        <v>791.38</v>
      </c>
      <c r="EW86" s="2">
        <v>89.32</v>
      </c>
      <c r="EX86" s="2">
        <v>22.65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1"/>
        <v>0</v>
      </c>
      <c r="FS86" s="2">
        <v>0</v>
      </c>
      <c r="FT86" s="2" t="s">
        <v>23</v>
      </c>
      <c r="FU86" s="2" t="s">
        <v>24</v>
      </c>
      <c r="FV86" s="2"/>
      <c r="FW86" s="2"/>
      <c r="FX86" s="2">
        <v>110.7</v>
      </c>
      <c r="FY86" s="2">
        <v>63.75</v>
      </c>
      <c r="FZ86" s="2"/>
      <c r="GA86" s="2" t="s">
        <v>6</v>
      </c>
      <c r="GB86" s="2"/>
      <c r="GC86" s="2"/>
      <c r="GD86" s="2">
        <v>0</v>
      </c>
      <c r="GE86" s="2"/>
      <c r="GF86" s="2">
        <v>-553927075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2"/>
        <v>0</v>
      </c>
      <c r="GM86" s="2">
        <f t="shared" si="93"/>
        <v>13554.21</v>
      </c>
      <c r="GN86" s="2">
        <f t="shared" si="94"/>
        <v>13554.21</v>
      </c>
      <c r="GO86" s="2">
        <f t="shared" si="95"/>
        <v>0</v>
      </c>
      <c r="GP86" s="2">
        <f t="shared" si="96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97"/>
        <v>0</v>
      </c>
      <c r="GW86" s="2">
        <v>1</v>
      </c>
      <c r="GX86" s="2">
        <f t="shared" si="98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5">
      <c r="A87">
        <v>17</v>
      </c>
      <c r="B87">
        <v>1</v>
      </c>
      <c r="C87">
        <f>ROW(SmtRes!A218)</f>
        <v>218</v>
      </c>
      <c r="D87">
        <f>ROW(EtalonRes!A222)</f>
        <v>222</v>
      </c>
      <c r="E87" t="s">
        <v>165</v>
      </c>
      <c r="F87" t="s">
        <v>166</v>
      </c>
      <c r="G87" t="s">
        <v>167</v>
      </c>
      <c r="H87" t="s">
        <v>18</v>
      </c>
      <c r="I87">
        <f>ROUND(135.85/100,9)</f>
        <v>1.3585</v>
      </c>
      <c r="J87">
        <v>0</v>
      </c>
      <c r="O87">
        <f t="shared" si="66"/>
        <v>64099.29</v>
      </c>
      <c r="P87">
        <f t="shared" si="67"/>
        <v>52229.75</v>
      </c>
      <c r="Q87">
        <f t="shared" si="68"/>
        <v>4463.78</v>
      </c>
      <c r="R87">
        <f t="shared" si="69"/>
        <v>2360.2600000000002</v>
      </c>
      <c r="S87">
        <f t="shared" si="70"/>
        <v>7405.76</v>
      </c>
      <c r="T87">
        <f t="shared" si="71"/>
        <v>0</v>
      </c>
      <c r="U87">
        <f t="shared" si="72"/>
        <v>139.54240299999998</v>
      </c>
      <c r="V87">
        <f t="shared" si="73"/>
        <v>38.462531249999998</v>
      </c>
      <c r="W87">
        <f t="shared" si="74"/>
        <v>0</v>
      </c>
      <c r="X87">
        <f t="shared" si="75"/>
        <v>10840.28</v>
      </c>
      <c r="Y87">
        <f t="shared" si="76"/>
        <v>6250.25</v>
      </c>
      <c r="AA87">
        <v>16671551</v>
      </c>
      <c r="AB87">
        <f t="shared" si="77"/>
        <v>7877.107</v>
      </c>
      <c r="AC87">
        <f t="shared" si="104"/>
        <v>6418.47</v>
      </c>
      <c r="AD87">
        <f>ROUND(((((ET87*1.25))-((EU87*1.25)))+AE87),6)</f>
        <v>548.54999999999995</v>
      </c>
      <c r="AE87">
        <f>ROUND(((EU87*1.25)),6)</f>
        <v>290.05</v>
      </c>
      <c r="AF87">
        <f>ROUND(((EV87*1.15)),6)</f>
        <v>910.08699999999999</v>
      </c>
      <c r="AG87">
        <f t="shared" si="78"/>
        <v>0</v>
      </c>
      <c r="AH87">
        <f>((EW87*1.15))</f>
        <v>102.71799999999999</v>
      </c>
      <c r="AI87">
        <f>((EX87*1.25))</f>
        <v>28.3125</v>
      </c>
      <c r="AJ87">
        <f t="shared" si="79"/>
        <v>0</v>
      </c>
      <c r="AK87">
        <v>7648.69</v>
      </c>
      <c r="AL87">
        <v>6418.47</v>
      </c>
      <c r="AM87">
        <v>438.84</v>
      </c>
      <c r="AN87">
        <v>232.04</v>
      </c>
      <c r="AO87">
        <v>791.38</v>
      </c>
      <c r="AP87">
        <v>0</v>
      </c>
      <c r="AQ87">
        <v>89.32</v>
      </c>
      <c r="AR87">
        <v>22.65</v>
      </c>
      <c r="AS87">
        <v>0</v>
      </c>
      <c r="AT87">
        <v>111</v>
      </c>
      <c r="AU87">
        <v>64</v>
      </c>
      <c r="AV87">
        <v>1</v>
      </c>
      <c r="AW87">
        <v>1</v>
      </c>
      <c r="AZ87">
        <v>5.99</v>
      </c>
      <c r="BA87">
        <v>5.99</v>
      </c>
      <c r="BB87">
        <v>5.99</v>
      </c>
      <c r="BC87">
        <v>5.99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168</v>
      </c>
      <c r="BM87">
        <v>11001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5.99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123</v>
      </c>
      <c r="CA87">
        <v>75</v>
      </c>
      <c r="CF87">
        <v>0</v>
      </c>
      <c r="CG87">
        <v>0</v>
      </c>
      <c r="CM87">
        <v>0</v>
      </c>
      <c r="CN87" t="s">
        <v>659</v>
      </c>
      <c r="CO87">
        <v>0</v>
      </c>
      <c r="CP87">
        <f t="shared" si="80"/>
        <v>64099.29</v>
      </c>
      <c r="CQ87">
        <f t="shared" si="81"/>
        <v>38446.635300000002</v>
      </c>
      <c r="CR87">
        <f t="shared" si="82"/>
        <v>3285.8145</v>
      </c>
      <c r="CS87">
        <f t="shared" si="83"/>
        <v>1737.3995000000002</v>
      </c>
      <c r="CT87">
        <f t="shared" si="84"/>
        <v>5451.4211299999997</v>
      </c>
      <c r="CU87">
        <f t="shared" si="85"/>
        <v>0</v>
      </c>
      <c r="CV87">
        <f t="shared" si="86"/>
        <v>102.71799999999999</v>
      </c>
      <c r="CW87">
        <f t="shared" si="87"/>
        <v>28.3125</v>
      </c>
      <c r="CX87">
        <f t="shared" si="88"/>
        <v>0</v>
      </c>
      <c r="CY87">
        <f t="shared" si="89"/>
        <v>10840.2822</v>
      </c>
      <c r="CZ87">
        <f t="shared" si="90"/>
        <v>6250.2528000000002</v>
      </c>
      <c r="DC87" t="s">
        <v>6</v>
      </c>
      <c r="DD87" t="s">
        <v>6</v>
      </c>
      <c r="DE87" t="s">
        <v>70</v>
      </c>
      <c r="DF87" t="s">
        <v>70</v>
      </c>
      <c r="DG87" t="s">
        <v>71</v>
      </c>
      <c r="DH87" t="s">
        <v>6</v>
      </c>
      <c r="DI87" t="s">
        <v>71</v>
      </c>
      <c r="DJ87" t="s">
        <v>70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18</v>
      </c>
      <c r="DW87" t="s">
        <v>18</v>
      </c>
      <c r="DX87">
        <v>100</v>
      </c>
      <c r="EE87">
        <v>16510488</v>
      </c>
      <c r="EF87">
        <v>2</v>
      </c>
      <c r="EG87" t="s">
        <v>20</v>
      </c>
      <c r="EH87">
        <v>0</v>
      </c>
      <c r="EI87" t="s">
        <v>6</v>
      </c>
      <c r="EJ87">
        <v>1</v>
      </c>
      <c r="EK87">
        <v>11001</v>
      </c>
      <c r="EL87" t="s">
        <v>45</v>
      </c>
      <c r="EM87" t="s">
        <v>169</v>
      </c>
      <c r="EO87" t="s">
        <v>74</v>
      </c>
      <c r="EQ87">
        <v>0</v>
      </c>
      <c r="ER87">
        <v>7648.69</v>
      </c>
      <c r="ES87">
        <v>6418.47</v>
      </c>
      <c r="ET87">
        <v>438.84</v>
      </c>
      <c r="EU87">
        <v>232.04</v>
      </c>
      <c r="EV87">
        <v>791.38</v>
      </c>
      <c r="EW87">
        <v>89.32</v>
      </c>
      <c r="EX87">
        <v>22.65</v>
      </c>
      <c r="EY87">
        <v>0</v>
      </c>
      <c r="FQ87">
        <v>0</v>
      </c>
      <c r="FR87">
        <f t="shared" si="91"/>
        <v>0</v>
      </c>
      <c r="FS87">
        <v>0</v>
      </c>
      <c r="FT87" t="s">
        <v>23</v>
      </c>
      <c r="FU87" t="s">
        <v>24</v>
      </c>
      <c r="FX87">
        <v>110.7</v>
      </c>
      <c r="FY87">
        <v>63.75</v>
      </c>
      <c r="GA87" t="s">
        <v>6</v>
      </c>
      <c r="GD87">
        <v>0</v>
      </c>
      <c r="GF87">
        <v>-553927075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92"/>
        <v>0</v>
      </c>
      <c r="GM87">
        <f t="shared" si="93"/>
        <v>81189.820000000007</v>
      </c>
      <c r="GN87">
        <f t="shared" si="94"/>
        <v>81189.820000000007</v>
      </c>
      <c r="GO87">
        <f t="shared" si="95"/>
        <v>0</v>
      </c>
      <c r="GP87">
        <f t="shared" si="96"/>
        <v>0</v>
      </c>
      <c r="GR87">
        <v>0</v>
      </c>
      <c r="GS87">
        <v>3</v>
      </c>
      <c r="GT87">
        <v>0</v>
      </c>
      <c r="GU87" t="s">
        <v>6</v>
      </c>
      <c r="GV87">
        <f t="shared" si="97"/>
        <v>0</v>
      </c>
      <c r="GW87">
        <v>1</v>
      </c>
      <c r="GX87">
        <f t="shared" si="98"/>
        <v>0</v>
      </c>
      <c r="HA87">
        <v>0</v>
      </c>
      <c r="HB87">
        <v>0</v>
      </c>
      <c r="IK87">
        <v>0</v>
      </c>
    </row>
    <row r="88" spans="1:255" x14ac:dyDescent="0.25">
      <c r="A88" s="2">
        <v>17</v>
      </c>
      <c r="B88" s="2">
        <v>1</v>
      </c>
      <c r="C88" s="2">
        <f>ROW(SmtRes!A231)</f>
        <v>231</v>
      </c>
      <c r="D88" s="2">
        <f>ROW(EtalonRes!A234)</f>
        <v>234</v>
      </c>
      <c r="E88" s="2" t="s">
        <v>170</v>
      </c>
      <c r="F88" s="2" t="s">
        <v>171</v>
      </c>
      <c r="G88" s="2" t="s">
        <v>172</v>
      </c>
      <c r="H88" s="2" t="s">
        <v>18</v>
      </c>
      <c r="I88" s="2">
        <f>ROUND(522.71/100,9)</f>
        <v>5.2271000000000001</v>
      </c>
      <c r="J88" s="2">
        <v>0</v>
      </c>
      <c r="K88" s="2"/>
      <c r="L88" s="2"/>
      <c r="M88" s="2"/>
      <c r="N88" s="2"/>
      <c r="O88" s="2">
        <f t="shared" si="66"/>
        <v>4161.3</v>
      </c>
      <c r="P88" s="2">
        <f t="shared" si="67"/>
        <v>2593.79</v>
      </c>
      <c r="Q88" s="2">
        <f t="shared" si="68"/>
        <v>36.96</v>
      </c>
      <c r="R88" s="2">
        <f t="shared" si="69"/>
        <v>10.72</v>
      </c>
      <c r="S88" s="2">
        <f t="shared" si="70"/>
        <v>1530.55</v>
      </c>
      <c r="T88" s="2">
        <f t="shared" si="71"/>
        <v>0</v>
      </c>
      <c r="U88" s="2">
        <f t="shared" si="72"/>
        <v>177.14641900000001</v>
      </c>
      <c r="V88" s="2">
        <f t="shared" si="73"/>
        <v>0.83633600000000008</v>
      </c>
      <c r="W88" s="2">
        <f t="shared" si="74"/>
        <v>0</v>
      </c>
      <c r="X88" s="2">
        <f t="shared" si="75"/>
        <v>1233.02</v>
      </c>
      <c r="Y88" s="2">
        <f t="shared" si="76"/>
        <v>770.64</v>
      </c>
      <c r="Z88" s="2"/>
      <c r="AA88" s="2">
        <v>16671550</v>
      </c>
      <c r="AB88" s="2">
        <f t="shared" si="77"/>
        <v>796.1</v>
      </c>
      <c r="AC88" s="2">
        <f t="shared" si="104"/>
        <v>496.22</v>
      </c>
      <c r="AD88" s="2">
        <f t="shared" ref="AD88:AD99" si="107">ROUND((((ET88)-(EU88))+AE88),6)</f>
        <v>7.07</v>
      </c>
      <c r="AE88" s="2">
        <f t="shared" ref="AE88:AE99" si="108">ROUND((EU88),6)</f>
        <v>2.0499999999999998</v>
      </c>
      <c r="AF88" s="2">
        <f t="shared" ref="AF88:AF99" si="109">ROUND((EV88),6)</f>
        <v>292.81</v>
      </c>
      <c r="AG88" s="2">
        <f t="shared" si="78"/>
        <v>0</v>
      </c>
      <c r="AH88" s="2">
        <f t="shared" ref="AH88:AH99" si="110">(EW88)</f>
        <v>33.89</v>
      </c>
      <c r="AI88" s="2">
        <f t="shared" ref="AI88:AI99" si="111">(EX88)</f>
        <v>0.16</v>
      </c>
      <c r="AJ88" s="2">
        <f t="shared" si="79"/>
        <v>0</v>
      </c>
      <c r="AK88" s="2">
        <v>796.1</v>
      </c>
      <c r="AL88" s="2">
        <v>496.22</v>
      </c>
      <c r="AM88" s="2">
        <v>7.07</v>
      </c>
      <c r="AN88" s="2">
        <v>2.0499999999999998</v>
      </c>
      <c r="AO88" s="2">
        <v>292.81</v>
      </c>
      <c r="AP88" s="2">
        <v>0</v>
      </c>
      <c r="AQ88" s="2">
        <v>33.89</v>
      </c>
      <c r="AR88" s="2">
        <v>0.16</v>
      </c>
      <c r="AS88" s="2">
        <v>0</v>
      </c>
      <c r="AT88" s="2">
        <v>80</v>
      </c>
      <c r="AU88" s="2">
        <v>50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0</v>
      </c>
      <c r="BI88" s="2">
        <v>1</v>
      </c>
      <c r="BJ88" s="2" t="s">
        <v>173</v>
      </c>
      <c r="BK88" s="2"/>
      <c r="BL88" s="2"/>
      <c r="BM88" s="2">
        <v>62001</v>
      </c>
      <c r="BN88" s="2">
        <v>0</v>
      </c>
      <c r="BO88" s="2" t="s">
        <v>6</v>
      </c>
      <c r="BP88" s="2">
        <v>0</v>
      </c>
      <c r="BQ88" s="2">
        <v>6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80</v>
      </c>
      <c r="CA88" s="2">
        <v>50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80"/>
        <v>4161.3</v>
      </c>
      <c r="CQ88" s="2">
        <f t="shared" si="81"/>
        <v>496.22</v>
      </c>
      <c r="CR88" s="2">
        <f t="shared" si="82"/>
        <v>7.07</v>
      </c>
      <c r="CS88" s="2">
        <f t="shared" si="83"/>
        <v>2.0499999999999998</v>
      </c>
      <c r="CT88" s="2">
        <f t="shared" si="84"/>
        <v>292.81</v>
      </c>
      <c r="CU88" s="2">
        <f t="shared" si="85"/>
        <v>0</v>
      </c>
      <c r="CV88" s="2">
        <f t="shared" si="86"/>
        <v>33.89</v>
      </c>
      <c r="CW88" s="2">
        <f t="shared" si="87"/>
        <v>0.16</v>
      </c>
      <c r="CX88" s="2">
        <f t="shared" si="88"/>
        <v>0</v>
      </c>
      <c r="CY88" s="2">
        <f t="shared" si="89"/>
        <v>1233.0160000000001</v>
      </c>
      <c r="CZ88" s="2">
        <f t="shared" si="90"/>
        <v>770.63499999999999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18</v>
      </c>
      <c r="DW88" s="2" t="s">
        <v>18</v>
      </c>
      <c r="DX88" s="2">
        <v>100</v>
      </c>
      <c r="DY88" s="2"/>
      <c r="DZ88" s="2"/>
      <c r="EA88" s="2"/>
      <c r="EB88" s="2"/>
      <c r="EC88" s="2"/>
      <c r="ED88" s="2"/>
      <c r="EE88" s="2">
        <v>16510571</v>
      </c>
      <c r="EF88" s="2">
        <v>6</v>
      </c>
      <c r="EG88" s="2" t="s">
        <v>44</v>
      </c>
      <c r="EH88" s="2">
        <v>0</v>
      </c>
      <c r="EI88" s="2" t="s">
        <v>6</v>
      </c>
      <c r="EJ88" s="2">
        <v>1</v>
      </c>
      <c r="EK88" s="2">
        <v>62001</v>
      </c>
      <c r="EL88" s="2" t="s">
        <v>174</v>
      </c>
      <c r="EM88" s="2" t="s">
        <v>175</v>
      </c>
      <c r="EN88" s="2"/>
      <c r="EO88" s="2" t="s">
        <v>6</v>
      </c>
      <c r="EP88" s="2"/>
      <c r="EQ88" s="2">
        <v>0</v>
      </c>
      <c r="ER88" s="2">
        <v>796.1</v>
      </c>
      <c r="ES88" s="2">
        <v>496.22</v>
      </c>
      <c r="ET88" s="2">
        <v>7.07</v>
      </c>
      <c r="EU88" s="2">
        <v>2.0499999999999998</v>
      </c>
      <c r="EV88" s="2">
        <v>292.81</v>
      </c>
      <c r="EW88" s="2">
        <v>33.89</v>
      </c>
      <c r="EX88" s="2">
        <v>0.16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1"/>
        <v>0</v>
      </c>
      <c r="FS88" s="2">
        <v>0</v>
      </c>
      <c r="FT88" s="2"/>
      <c r="FU88" s="2"/>
      <c r="FV88" s="2"/>
      <c r="FW88" s="2"/>
      <c r="FX88" s="2">
        <v>80</v>
      </c>
      <c r="FY88" s="2">
        <v>50</v>
      </c>
      <c r="FZ88" s="2"/>
      <c r="GA88" s="2" t="s">
        <v>6</v>
      </c>
      <c r="GB88" s="2"/>
      <c r="GC88" s="2"/>
      <c r="GD88" s="2">
        <v>0</v>
      </c>
      <c r="GE88" s="2"/>
      <c r="GF88" s="2">
        <v>1256979024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2"/>
        <v>0</v>
      </c>
      <c r="GM88" s="2">
        <f t="shared" si="93"/>
        <v>6164.96</v>
      </c>
      <c r="GN88" s="2">
        <f t="shared" si="94"/>
        <v>6164.96</v>
      </c>
      <c r="GO88" s="2">
        <f t="shared" si="95"/>
        <v>0</v>
      </c>
      <c r="GP88" s="2">
        <f t="shared" si="96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97"/>
        <v>0</v>
      </c>
      <c r="GW88" s="2">
        <v>1</v>
      </c>
      <c r="GX88" s="2">
        <f t="shared" si="98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5">
      <c r="A89">
        <v>17</v>
      </c>
      <c r="B89">
        <v>1</v>
      </c>
      <c r="C89">
        <f>ROW(SmtRes!A244)</f>
        <v>244</v>
      </c>
      <c r="D89">
        <f>ROW(EtalonRes!A246)</f>
        <v>246</v>
      </c>
      <c r="E89" t="s">
        <v>170</v>
      </c>
      <c r="F89" t="s">
        <v>171</v>
      </c>
      <c r="G89" t="s">
        <v>172</v>
      </c>
      <c r="H89" t="s">
        <v>18</v>
      </c>
      <c r="I89">
        <f>ROUND(522.71/100,9)</f>
        <v>5.2271000000000001</v>
      </c>
      <c r="J89">
        <v>0</v>
      </c>
      <c r="O89">
        <f t="shared" si="66"/>
        <v>24926.15</v>
      </c>
      <c r="P89">
        <f t="shared" si="67"/>
        <v>15536.81</v>
      </c>
      <c r="Q89">
        <f t="shared" si="68"/>
        <v>221.36</v>
      </c>
      <c r="R89">
        <f t="shared" si="69"/>
        <v>64.19</v>
      </c>
      <c r="S89">
        <f t="shared" si="70"/>
        <v>9167.98</v>
      </c>
      <c r="T89">
        <f t="shared" si="71"/>
        <v>0</v>
      </c>
      <c r="U89">
        <f t="shared" si="72"/>
        <v>177.14641900000001</v>
      </c>
      <c r="V89">
        <f t="shared" si="73"/>
        <v>0.83633600000000008</v>
      </c>
      <c r="W89">
        <f t="shared" si="74"/>
        <v>0</v>
      </c>
      <c r="X89">
        <f t="shared" si="75"/>
        <v>7385.74</v>
      </c>
      <c r="Y89">
        <f t="shared" si="76"/>
        <v>4616.09</v>
      </c>
      <c r="AA89">
        <v>16671551</v>
      </c>
      <c r="AB89">
        <f t="shared" si="77"/>
        <v>796.1</v>
      </c>
      <c r="AC89">
        <f t="shared" si="104"/>
        <v>496.22</v>
      </c>
      <c r="AD89">
        <f t="shared" si="107"/>
        <v>7.07</v>
      </c>
      <c r="AE89">
        <f t="shared" si="108"/>
        <v>2.0499999999999998</v>
      </c>
      <c r="AF89">
        <f t="shared" si="109"/>
        <v>292.81</v>
      </c>
      <c r="AG89">
        <f t="shared" si="78"/>
        <v>0</v>
      </c>
      <c r="AH89">
        <f t="shared" si="110"/>
        <v>33.89</v>
      </c>
      <c r="AI89">
        <f t="shared" si="111"/>
        <v>0.16</v>
      </c>
      <c r="AJ89">
        <f t="shared" si="79"/>
        <v>0</v>
      </c>
      <c r="AK89">
        <v>796.1</v>
      </c>
      <c r="AL89">
        <v>496.22</v>
      </c>
      <c r="AM89">
        <v>7.07</v>
      </c>
      <c r="AN89">
        <v>2.0499999999999998</v>
      </c>
      <c r="AO89">
        <v>292.81</v>
      </c>
      <c r="AP89">
        <v>0</v>
      </c>
      <c r="AQ89">
        <v>33.89</v>
      </c>
      <c r="AR89">
        <v>0.16</v>
      </c>
      <c r="AS89">
        <v>0</v>
      </c>
      <c r="AT89">
        <v>80</v>
      </c>
      <c r="AU89">
        <v>50</v>
      </c>
      <c r="AV89">
        <v>1</v>
      </c>
      <c r="AW89">
        <v>1</v>
      </c>
      <c r="AZ89">
        <v>5.99</v>
      </c>
      <c r="BA89">
        <v>5.99</v>
      </c>
      <c r="BB89">
        <v>5.99</v>
      </c>
      <c r="BC89">
        <v>5.99</v>
      </c>
      <c r="BD89" t="s">
        <v>6</v>
      </c>
      <c r="BE89" t="s">
        <v>6</v>
      </c>
      <c r="BF89" t="s">
        <v>6</v>
      </c>
      <c r="BG89" t="s">
        <v>6</v>
      </c>
      <c r="BH89">
        <v>0</v>
      </c>
      <c r="BI89">
        <v>1</v>
      </c>
      <c r="BJ89" t="s">
        <v>173</v>
      </c>
      <c r="BM89">
        <v>62001</v>
      </c>
      <c r="BN89">
        <v>0</v>
      </c>
      <c r="BO89" t="s">
        <v>6</v>
      </c>
      <c r="BP89">
        <v>0</v>
      </c>
      <c r="BQ89">
        <v>6</v>
      </c>
      <c r="BR89">
        <v>0</v>
      </c>
      <c r="BS89">
        <v>5.99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80</v>
      </c>
      <c r="CA89">
        <v>50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80"/>
        <v>24926.15</v>
      </c>
      <c r="CQ89">
        <f t="shared" si="81"/>
        <v>2972.3578000000002</v>
      </c>
      <c r="CR89">
        <f t="shared" si="82"/>
        <v>42.349300000000007</v>
      </c>
      <c r="CS89">
        <f t="shared" si="83"/>
        <v>12.279499999999999</v>
      </c>
      <c r="CT89">
        <f t="shared" si="84"/>
        <v>1753.9319</v>
      </c>
      <c r="CU89">
        <f t="shared" si="85"/>
        <v>0</v>
      </c>
      <c r="CV89">
        <f t="shared" si="86"/>
        <v>33.89</v>
      </c>
      <c r="CW89">
        <f t="shared" si="87"/>
        <v>0.16</v>
      </c>
      <c r="CX89">
        <f t="shared" si="88"/>
        <v>0</v>
      </c>
      <c r="CY89">
        <f t="shared" si="89"/>
        <v>7385.7359999999999</v>
      </c>
      <c r="CZ89">
        <f t="shared" si="90"/>
        <v>4616.085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18</v>
      </c>
      <c r="DW89" t="s">
        <v>18</v>
      </c>
      <c r="DX89">
        <v>100</v>
      </c>
      <c r="EE89">
        <v>16510571</v>
      </c>
      <c r="EF89">
        <v>6</v>
      </c>
      <c r="EG89" t="s">
        <v>44</v>
      </c>
      <c r="EH89">
        <v>0</v>
      </c>
      <c r="EI89" t="s">
        <v>6</v>
      </c>
      <c r="EJ89">
        <v>1</v>
      </c>
      <c r="EK89">
        <v>62001</v>
      </c>
      <c r="EL89" t="s">
        <v>174</v>
      </c>
      <c r="EM89" t="s">
        <v>175</v>
      </c>
      <c r="EO89" t="s">
        <v>6</v>
      </c>
      <c r="EQ89">
        <v>0</v>
      </c>
      <c r="ER89">
        <v>796.1</v>
      </c>
      <c r="ES89">
        <v>496.22</v>
      </c>
      <c r="ET89">
        <v>7.07</v>
      </c>
      <c r="EU89">
        <v>2.0499999999999998</v>
      </c>
      <c r="EV89">
        <v>292.81</v>
      </c>
      <c r="EW89">
        <v>33.89</v>
      </c>
      <c r="EX89">
        <v>0.16</v>
      </c>
      <c r="EY89">
        <v>0</v>
      </c>
      <c r="FQ89">
        <v>0</v>
      </c>
      <c r="FR89">
        <f t="shared" si="91"/>
        <v>0</v>
      </c>
      <c r="FS89">
        <v>0</v>
      </c>
      <c r="FX89">
        <v>80</v>
      </c>
      <c r="FY89">
        <v>50</v>
      </c>
      <c r="GA89" t="s">
        <v>6</v>
      </c>
      <c r="GD89">
        <v>0</v>
      </c>
      <c r="GF89">
        <v>1256979024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92"/>
        <v>0</v>
      </c>
      <c r="GM89">
        <f t="shared" si="93"/>
        <v>36927.980000000003</v>
      </c>
      <c r="GN89">
        <f t="shared" si="94"/>
        <v>36927.980000000003</v>
      </c>
      <c r="GO89">
        <f t="shared" si="95"/>
        <v>0</v>
      </c>
      <c r="GP89">
        <f t="shared" si="96"/>
        <v>0</v>
      </c>
      <c r="GR89">
        <v>0</v>
      </c>
      <c r="GS89">
        <v>3</v>
      </c>
      <c r="GT89">
        <v>0</v>
      </c>
      <c r="GU89" t="s">
        <v>6</v>
      </c>
      <c r="GV89">
        <f t="shared" si="97"/>
        <v>0</v>
      </c>
      <c r="GW89">
        <v>1</v>
      </c>
      <c r="GX89">
        <f t="shared" si="98"/>
        <v>0</v>
      </c>
      <c r="HA89">
        <v>0</v>
      </c>
      <c r="HB89">
        <v>0</v>
      </c>
      <c r="IK89">
        <v>0</v>
      </c>
    </row>
    <row r="90" spans="1:255" x14ac:dyDescent="0.25">
      <c r="A90" s="2">
        <v>18</v>
      </c>
      <c r="B90" s="2">
        <v>1</v>
      </c>
      <c r="C90" s="2">
        <v>229</v>
      </c>
      <c r="D90" s="2"/>
      <c r="E90" s="2" t="s">
        <v>176</v>
      </c>
      <c r="F90" s="2" t="s">
        <v>177</v>
      </c>
      <c r="G90" s="2" t="s">
        <v>178</v>
      </c>
      <c r="H90" s="2" t="s">
        <v>147</v>
      </c>
      <c r="I90" s="2">
        <f>I88*J90</f>
        <v>0.37112399999999995</v>
      </c>
      <c r="J90" s="2">
        <v>7.0999980868933055E-2</v>
      </c>
      <c r="K90" s="2"/>
      <c r="L90" s="2"/>
      <c r="M90" s="2"/>
      <c r="N90" s="2"/>
      <c r="O90" s="2">
        <f t="shared" si="66"/>
        <v>0</v>
      </c>
      <c r="P90" s="2">
        <f t="shared" si="67"/>
        <v>0</v>
      </c>
      <c r="Q90" s="2">
        <f t="shared" si="68"/>
        <v>0</v>
      </c>
      <c r="R90" s="2">
        <f t="shared" si="69"/>
        <v>0</v>
      </c>
      <c r="S90" s="2">
        <f t="shared" si="70"/>
        <v>0</v>
      </c>
      <c r="T90" s="2">
        <f t="shared" si="71"/>
        <v>0</v>
      </c>
      <c r="U90" s="2">
        <f t="shared" si="72"/>
        <v>0</v>
      </c>
      <c r="V90" s="2">
        <f t="shared" si="73"/>
        <v>0</v>
      </c>
      <c r="W90" s="2">
        <f t="shared" si="74"/>
        <v>0</v>
      </c>
      <c r="X90" s="2">
        <f t="shared" si="75"/>
        <v>0</v>
      </c>
      <c r="Y90" s="2">
        <f t="shared" si="76"/>
        <v>0</v>
      </c>
      <c r="Z90" s="2"/>
      <c r="AA90" s="2">
        <v>16671550</v>
      </c>
      <c r="AB90" s="2">
        <f t="shared" si="77"/>
        <v>0</v>
      </c>
      <c r="AC90" s="2">
        <f t="shared" si="104"/>
        <v>0</v>
      </c>
      <c r="AD90" s="2">
        <f t="shared" si="107"/>
        <v>0</v>
      </c>
      <c r="AE90" s="2">
        <f t="shared" si="108"/>
        <v>0</v>
      </c>
      <c r="AF90" s="2">
        <f t="shared" si="109"/>
        <v>0</v>
      </c>
      <c r="AG90" s="2">
        <f t="shared" si="78"/>
        <v>0</v>
      </c>
      <c r="AH90" s="2">
        <f t="shared" si="110"/>
        <v>0</v>
      </c>
      <c r="AI90" s="2">
        <f t="shared" si="111"/>
        <v>0</v>
      </c>
      <c r="AJ90" s="2">
        <f t="shared" si="79"/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80</v>
      </c>
      <c r="AU90" s="2">
        <v>50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1</v>
      </c>
      <c r="BJ90" s="2" t="s">
        <v>6</v>
      </c>
      <c r="BK90" s="2"/>
      <c r="BL90" s="2"/>
      <c r="BM90" s="2">
        <v>62001</v>
      </c>
      <c r="BN90" s="2">
        <v>0</v>
      </c>
      <c r="BO90" s="2" t="s">
        <v>6</v>
      </c>
      <c r="BP90" s="2">
        <v>0</v>
      </c>
      <c r="BQ90" s="2">
        <v>6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80</v>
      </c>
      <c r="CA90" s="2">
        <v>50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80"/>
        <v>0</v>
      </c>
      <c r="CQ90" s="2">
        <f t="shared" si="81"/>
        <v>0</v>
      </c>
      <c r="CR90" s="2">
        <f t="shared" si="82"/>
        <v>0</v>
      </c>
      <c r="CS90" s="2">
        <f t="shared" si="83"/>
        <v>0</v>
      </c>
      <c r="CT90" s="2">
        <f t="shared" si="84"/>
        <v>0</v>
      </c>
      <c r="CU90" s="2">
        <f t="shared" si="85"/>
        <v>0</v>
      </c>
      <c r="CV90" s="2">
        <f t="shared" si="86"/>
        <v>0</v>
      </c>
      <c r="CW90" s="2">
        <f t="shared" si="87"/>
        <v>0</v>
      </c>
      <c r="CX90" s="2">
        <f t="shared" si="88"/>
        <v>0</v>
      </c>
      <c r="CY90" s="2">
        <f t="shared" si="89"/>
        <v>0</v>
      </c>
      <c r="CZ90" s="2">
        <f t="shared" si="90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1009</v>
      </c>
      <c r="DV90" s="2" t="s">
        <v>147</v>
      </c>
      <c r="DW90" s="2" t="s">
        <v>147</v>
      </c>
      <c r="DX90" s="2">
        <v>1000</v>
      </c>
      <c r="DY90" s="2"/>
      <c r="DZ90" s="2"/>
      <c r="EA90" s="2"/>
      <c r="EB90" s="2"/>
      <c r="EC90" s="2"/>
      <c r="ED90" s="2"/>
      <c r="EE90" s="2">
        <v>16510571</v>
      </c>
      <c r="EF90" s="2">
        <v>6</v>
      </c>
      <c r="EG90" s="2" t="s">
        <v>44</v>
      </c>
      <c r="EH90" s="2">
        <v>0</v>
      </c>
      <c r="EI90" s="2" t="s">
        <v>6</v>
      </c>
      <c r="EJ90" s="2">
        <v>1</v>
      </c>
      <c r="EK90" s="2">
        <v>62001</v>
      </c>
      <c r="EL90" s="2" t="s">
        <v>174</v>
      </c>
      <c r="EM90" s="2" t="s">
        <v>175</v>
      </c>
      <c r="EN90" s="2"/>
      <c r="EO90" s="2" t="s">
        <v>6</v>
      </c>
      <c r="EP90" s="2"/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1"/>
        <v>0</v>
      </c>
      <c r="FS90" s="2">
        <v>0</v>
      </c>
      <c r="FT90" s="2"/>
      <c r="FU90" s="2"/>
      <c r="FV90" s="2"/>
      <c r="FW90" s="2"/>
      <c r="FX90" s="2">
        <v>80</v>
      </c>
      <c r="FY90" s="2">
        <v>50</v>
      </c>
      <c r="FZ90" s="2"/>
      <c r="GA90" s="2" t="s">
        <v>6</v>
      </c>
      <c r="GB90" s="2"/>
      <c r="GC90" s="2"/>
      <c r="GD90" s="2">
        <v>0</v>
      </c>
      <c r="GE90" s="2"/>
      <c r="GF90" s="2">
        <v>1891904026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2"/>
        <v>0</v>
      </c>
      <c r="GM90" s="2">
        <f t="shared" si="93"/>
        <v>0</v>
      </c>
      <c r="GN90" s="2">
        <f t="shared" si="94"/>
        <v>0</v>
      </c>
      <c r="GO90" s="2">
        <f t="shared" si="95"/>
        <v>0</v>
      </c>
      <c r="GP90" s="2">
        <f t="shared" si="96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97"/>
        <v>0</v>
      </c>
      <c r="GW90" s="2">
        <v>1</v>
      </c>
      <c r="GX90" s="2">
        <f t="shared" si="98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5">
      <c r="A91">
        <v>18</v>
      </c>
      <c r="B91">
        <v>1</v>
      </c>
      <c r="C91">
        <v>242</v>
      </c>
      <c r="E91" t="s">
        <v>176</v>
      </c>
      <c r="F91" t="s">
        <v>177</v>
      </c>
      <c r="G91" t="s">
        <v>178</v>
      </c>
      <c r="H91" t="s">
        <v>147</v>
      </c>
      <c r="I91">
        <f>I89*J91</f>
        <v>0.37112399999999995</v>
      </c>
      <c r="J91">
        <v>7.0999980868933055E-2</v>
      </c>
      <c r="O91">
        <f t="shared" si="66"/>
        <v>0</v>
      </c>
      <c r="P91">
        <f t="shared" si="67"/>
        <v>0</v>
      </c>
      <c r="Q91">
        <f t="shared" si="68"/>
        <v>0</v>
      </c>
      <c r="R91">
        <f t="shared" si="69"/>
        <v>0</v>
      </c>
      <c r="S91">
        <f t="shared" si="70"/>
        <v>0</v>
      </c>
      <c r="T91">
        <f t="shared" si="71"/>
        <v>0</v>
      </c>
      <c r="U91">
        <f t="shared" si="72"/>
        <v>0</v>
      </c>
      <c r="V91">
        <f t="shared" si="73"/>
        <v>0</v>
      </c>
      <c r="W91">
        <f t="shared" si="74"/>
        <v>0</v>
      </c>
      <c r="X91">
        <f t="shared" si="75"/>
        <v>0</v>
      </c>
      <c r="Y91">
        <f t="shared" si="76"/>
        <v>0</v>
      </c>
      <c r="AA91">
        <v>16671551</v>
      </c>
      <c r="AB91">
        <f t="shared" si="77"/>
        <v>0</v>
      </c>
      <c r="AC91">
        <f t="shared" si="104"/>
        <v>0</v>
      </c>
      <c r="AD91">
        <f t="shared" si="107"/>
        <v>0</v>
      </c>
      <c r="AE91">
        <f t="shared" si="108"/>
        <v>0</v>
      </c>
      <c r="AF91">
        <f t="shared" si="109"/>
        <v>0</v>
      </c>
      <c r="AG91">
        <f t="shared" si="78"/>
        <v>0</v>
      </c>
      <c r="AH91">
        <f t="shared" si="110"/>
        <v>0</v>
      </c>
      <c r="AI91">
        <f t="shared" si="111"/>
        <v>0</v>
      </c>
      <c r="AJ91">
        <f t="shared" si="79"/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80</v>
      </c>
      <c r="AU91">
        <v>50</v>
      </c>
      <c r="AV91">
        <v>1</v>
      </c>
      <c r="AW91">
        <v>1</v>
      </c>
      <c r="AZ91">
        <v>5.99</v>
      </c>
      <c r="BA91">
        <v>1</v>
      </c>
      <c r="BB91">
        <v>1</v>
      </c>
      <c r="BC91">
        <v>5.99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6</v>
      </c>
      <c r="BM91">
        <v>62001</v>
      </c>
      <c r="BN91">
        <v>0</v>
      </c>
      <c r="BO91" t="s">
        <v>6</v>
      </c>
      <c r="BP91">
        <v>0</v>
      </c>
      <c r="BQ91">
        <v>6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80</v>
      </c>
      <c r="CA91">
        <v>50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80"/>
        <v>0</v>
      </c>
      <c r="CQ91">
        <f t="shared" si="81"/>
        <v>0</v>
      </c>
      <c r="CR91">
        <f t="shared" si="82"/>
        <v>0</v>
      </c>
      <c r="CS91">
        <f t="shared" si="83"/>
        <v>0</v>
      </c>
      <c r="CT91">
        <f t="shared" si="84"/>
        <v>0</v>
      </c>
      <c r="CU91">
        <f t="shared" si="85"/>
        <v>0</v>
      </c>
      <c r="CV91">
        <f t="shared" si="86"/>
        <v>0</v>
      </c>
      <c r="CW91">
        <f t="shared" si="87"/>
        <v>0</v>
      </c>
      <c r="CX91">
        <f t="shared" si="88"/>
        <v>0</v>
      </c>
      <c r="CY91">
        <f t="shared" si="89"/>
        <v>0</v>
      </c>
      <c r="CZ91">
        <f t="shared" si="90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1009</v>
      </c>
      <c r="DV91" t="s">
        <v>147</v>
      </c>
      <c r="DW91" t="s">
        <v>147</v>
      </c>
      <c r="DX91">
        <v>1000</v>
      </c>
      <c r="EE91">
        <v>16510571</v>
      </c>
      <c r="EF91">
        <v>6</v>
      </c>
      <c r="EG91" t="s">
        <v>44</v>
      </c>
      <c r="EH91">
        <v>0</v>
      </c>
      <c r="EI91" t="s">
        <v>6</v>
      </c>
      <c r="EJ91">
        <v>1</v>
      </c>
      <c r="EK91">
        <v>62001</v>
      </c>
      <c r="EL91" t="s">
        <v>174</v>
      </c>
      <c r="EM91" t="s">
        <v>175</v>
      </c>
      <c r="EO91" t="s">
        <v>6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1"/>
        <v>0</v>
      </c>
      <c r="FS91">
        <v>0</v>
      </c>
      <c r="FX91">
        <v>80</v>
      </c>
      <c r="FY91">
        <v>50</v>
      </c>
      <c r="GA91" t="s">
        <v>6</v>
      </c>
      <c r="GD91">
        <v>0</v>
      </c>
      <c r="GF91">
        <v>1891904026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92"/>
        <v>0</v>
      </c>
      <c r="GM91">
        <f t="shared" si="93"/>
        <v>0</v>
      </c>
      <c r="GN91">
        <f t="shared" si="94"/>
        <v>0</v>
      </c>
      <c r="GO91">
        <f t="shared" si="95"/>
        <v>0</v>
      </c>
      <c r="GP91">
        <f t="shared" si="96"/>
        <v>0</v>
      </c>
      <c r="GR91">
        <v>0</v>
      </c>
      <c r="GS91">
        <v>3</v>
      </c>
      <c r="GT91">
        <v>0</v>
      </c>
      <c r="GU91" t="s">
        <v>6</v>
      </c>
      <c r="GV91">
        <f t="shared" si="97"/>
        <v>0</v>
      </c>
      <c r="GW91">
        <v>1</v>
      </c>
      <c r="GX91">
        <f t="shared" si="98"/>
        <v>0</v>
      </c>
      <c r="HA91">
        <v>0</v>
      </c>
      <c r="HB91">
        <v>0</v>
      </c>
      <c r="IK91">
        <v>0</v>
      </c>
    </row>
    <row r="92" spans="1:255" x14ac:dyDescent="0.25">
      <c r="A92" s="2">
        <v>18</v>
      </c>
      <c r="B92" s="2">
        <v>1</v>
      </c>
      <c r="C92" s="2">
        <v>230</v>
      </c>
      <c r="D92" s="2"/>
      <c r="E92" s="2" t="s">
        <v>179</v>
      </c>
      <c r="F92" s="2" t="s">
        <v>180</v>
      </c>
      <c r="G92" s="2" t="s">
        <v>181</v>
      </c>
      <c r="H92" s="2" t="s">
        <v>147</v>
      </c>
      <c r="I92" s="2">
        <f>I88*J92</f>
        <v>0.37112399999999995</v>
      </c>
      <c r="J92" s="2">
        <v>7.0999980868933055E-2</v>
      </c>
      <c r="K92" s="2"/>
      <c r="L92" s="2"/>
      <c r="M92" s="2"/>
      <c r="N92" s="2"/>
      <c r="O92" s="2">
        <f t="shared" ref="O92:O127" si="112">ROUND(CP92,2)</f>
        <v>7412.71</v>
      </c>
      <c r="P92" s="2">
        <f t="shared" ref="P92:P127" si="113">ROUND(CQ92*I92,2)</f>
        <v>7412.71</v>
      </c>
      <c r="Q92" s="2">
        <f t="shared" ref="Q92:Q127" si="114">ROUND(CR92*I92,2)</f>
        <v>0</v>
      </c>
      <c r="R92" s="2">
        <f t="shared" ref="R92:R127" si="115">ROUND(CS92*I92,2)</f>
        <v>0</v>
      </c>
      <c r="S92" s="2">
        <f t="shared" ref="S92:S127" si="116">ROUND(CT92*I92,2)</f>
        <v>0</v>
      </c>
      <c r="T92" s="2">
        <f t="shared" ref="T92:T127" si="117">ROUND(CU92*I92,2)</f>
        <v>0</v>
      </c>
      <c r="U92" s="2">
        <f t="shared" ref="U92:U127" si="118">CV92*I92</f>
        <v>0</v>
      </c>
      <c r="V92" s="2">
        <f t="shared" ref="V92:V127" si="119">CW92*I92</f>
        <v>0</v>
      </c>
      <c r="W92" s="2">
        <f t="shared" ref="W92:W127" si="120">ROUND(CX92*I92,2)</f>
        <v>0</v>
      </c>
      <c r="X92" s="2">
        <f t="shared" ref="X92:X127" si="121">ROUND(CY92,2)</f>
        <v>0</v>
      </c>
      <c r="Y92" s="2">
        <f t="shared" ref="Y92:Y127" si="122">ROUND(CZ92,2)</f>
        <v>0</v>
      </c>
      <c r="Z92" s="2"/>
      <c r="AA92" s="2">
        <v>16671550</v>
      </c>
      <c r="AB92" s="2">
        <f t="shared" ref="AB92:AB123" si="123">ROUND((AC92+AD92+AF92),6)</f>
        <v>19973.669999999998</v>
      </c>
      <c r="AC92" s="2">
        <f t="shared" si="104"/>
        <v>19973.669999999998</v>
      </c>
      <c r="AD92" s="2">
        <f t="shared" si="107"/>
        <v>0</v>
      </c>
      <c r="AE92" s="2">
        <f t="shared" si="108"/>
        <v>0</v>
      </c>
      <c r="AF92" s="2">
        <f t="shared" si="109"/>
        <v>0</v>
      </c>
      <c r="AG92" s="2">
        <f t="shared" ref="AG92:AG127" si="124">ROUND((AP92),6)</f>
        <v>0</v>
      </c>
      <c r="AH92" s="2">
        <f t="shared" si="110"/>
        <v>0</v>
      </c>
      <c r="AI92" s="2">
        <f t="shared" si="111"/>
        <v>0</v>
      </c>
      <c r="AJ92" s="2">
        <f t="shared" ref="AJ92:AJ127" si="125">ROUND((AS92),6)</f>
        <v>0</v>
      </c>
      <c r="AK92" s="2">
        <v>19973.669999999998</v>
      </c>
      <c r="AL92" s="2">
        <v>19973.669999999998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80</v>
      </c>
      <c r="AU92" s="2">
        <v>50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3</v>
      </c>
      <c r="BI92" s="2">
        <v>1</v>
      </c>
      <c r="BJ92" s="2" t="s">
        <v>182</v>
      </c>
      <c r="BK92" s="2"/>
      <c r="BL92" s="2"/>
      <c r="BM92" s="2">
        <v>62001</v>
      </c>
      <c r="BN92" s="2">
        <v>0</v>
      </c>
      <c r="BO92" s="2" t="s">
        <v>6</v>
      </c>
      <c r="BP92" s="2">
        <v>0</v>
      </c>
      <c r="BQ92" s="2">
        <v>6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80</v>
      </c>
      <c r="CA92" s="2">
        <v>50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</v>
      </c>
      <c r="CO92" s="2">
        <v>0</v>
      </c>
      <c r="CP92" s="2">
        <f t="shared" ref="CP92:CP127" si="126">(P92+Q92+S92)</f>
        <v>7412.71</v>
      </c>
      <c r="CQ92" s="2">
        <f t="shared" ref="CQ92:CQ127" si="127">AC92*BC92</f>
        <v>19973.669999999998</v>
      </c>
      <c r="CR92" s="2">
        <f t="shared" ref="CR92:CR127" si="128">AD92*BB92</f>
        <v>0</v>
      </c>
      <c r="CS92" s="2">
        <f t="shared" ref="CS92:CS127" si="129">AE92*BS92</f>
        <v>0</v>
      </c>
      <c r="CT92" s="2">
        <f t="shared" ref="CT92:CT127" si="130">AF92*BA92</f>
        <v>0</v>
      </c>
      <c r="CU92" s="2">
        <f t="shared" ref="CU92:CU127" si="131">AG92</f>
        <v>0</v>
      </c>
      <c r="CV92" s="2">
        <f t="shared" ref="CV92:CV127" si="132">AH92</f>
        <v>0</v>
      </c>
      <c r="CW92" s="2">
        <f t="shared" ref="CW92:CW127" si="133">AI92</f>
        <v>0</v>
      </c>
      <c r="CX92" s="2">
        <f t="shared" ref="CX92:CX127" si="134">AJ92</f>
        <v>0</v>
      </c>
      <c r="CY92" s="2">
        <f t="shared" ref="CY92:CY127" si="135">(((S92+R92)*AT92)/100)</f>
        <v>0</v>
      </c>
      <c r="CZ92" s="2">
        <f t="shared" ref="CZ92:CZ127" si="136">(((S92+R92)*AU92)/100)</f>
        <v>0</v>
      </c>
      <c r="DA92" s="2"/>
      <c r="DB92" s="2"/>
      <c r="DC92" s="2" t="s">
        <v>6</v>
      </c>
      <c r="DD92" s="2" t="s">
        <v>6</v>
      </c>
      <c r="DE92" s="2" t="s">
        <v>6</v>
      </c>
      <c r="DF92" s="2" t="s">
        <v>6</v>
      </c>
      <c r="DG92" s="2" t="s">
        <v>6</v>
      </c>
      <c r="DH92" s="2" t="s">
        <v>6</v>
      </c>
      <c r="DI92" s="2" t="s">
        <v>6</v>
      </c>
      <c r="DJ92" s="2" t="s">
        <v>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1009</v>
      </c>
      <c r="DV92" s="2" t="s">
        <v>147</v>
      </c>
      <c r="DW92" s="2" t="s">
        <v>147</v>
      </c>
      <c r="DX92" s="2">
        <v>1000</v>
      </c>
      <c r="DY92" s="2"/>
      <c r="DZ92" s="2"/>
      <c r="EA92" s="2"/>
      <c r="EB92" s="2"/>
      <c r="EC92" s="2"/>
      <c r="ED92" s="2"/>
      <c r="EE92" s="2">
        <v>16510571</v>
      </c>
      <c r="EF92" s="2">
        <v>6</v>
      </c>
      <c r="EG92" s="2" t="s">
        <v>44</v>
      </c>
      <c r="EH92" s="2">
        <v>0</v>
      </c>
      <c r="EI92" s="2" t="s">
        <v>6</v>
      </c>
      <c r="EJ92" s="2">
        <v>1</v>
      </c>
      <c r="EK92" s="2">
        <v>62001</v>
      </c>
      <c r="EL92" s="2" t="s">
        <v>174</v>
      </c>
      <c r="EM92" s="2" t="s">
        <v>175</v>
      </c>
      <c r="EN92" s="2"/>
      <c r="EO92" s="2" t="s">
        <v>6</v>
      </c>
      <c r="EP92" s="2"/>
      <c r="EQ92" s="2">
        <v>0</v>
      </c>
      <c r="ER92" s="2">
        <v>19973.669999999998</v>
      </c>
      <c r="ES92" s="2">
        <v>19973.669999999998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7" si="137">ROUND(IF(AND(BH92=3,BI92=3),P92,0),2)</f>
        <v>0</v>
      </c>
      <c r="FS92" s="2">
        <v>0</v>
      </c>
      <c r="FT92" s="2"/>
      <c r="FU92" s="2"/>
      <c r="FV92" s="2"/>
      <c r="FW92" s="2"/>
      <c r="FX92" s="2">
        <v>80</v>
      </c>
      <c r="FY92" s="2">
        <v>50</v>
      </c>
      <c r="FZ92" s="2"/>
      <c r="GA92" s="2" t="s">
        <v>6</v>
      </c>
      <c r="GB92" s="2"/>
      <c r="GC92" s="2"/>
      <c r="GD92" s="2">
        <v>0</v>
      </c>
      <c r="GE92" s="2"/>
      <c r="GF92" s="2">
        <v>772632804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ref="GL92:GL127" si="138">ROUND(IF(AND(BH92=3,BI92=3,FS92&lt;&gt;0),P92,0),2)</f>
        <v>0</v>
      </c>
      <c r="GM92" s="2">
        <f t="shared" ref="GM92:GM127" si="139">ROUND(O92+X92+Y92+GK92,2)+GX92</f>
        <v>7412.71</v>
      </c>
      <c r="GN92" s="2">
        <f t="shared" ref="GN92:GN127" si="140">IF(OR(BI92=0,BI92=1),ROUND(O92+X92+Y92+GK92,2),0)</f>
        <v>7412.71</v>
      </c>
      <c r="GO92" s="2">
        <f t="shared" ref="GO92:GO127" si="141">IF(BI92=2,ROUND(O92+X92+Y92+GK92,2),0)</f>
        <v>0</v>
      </c>
      <c r="GP92" s="2">
        <f t="shared" ref="GP92:GP127" si="142">IF(BI92=4,ROUND(O92+X92+Y92+GK92,2)+GX92,0)</f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ref="GV92:GV127" si="143">ROUND(GT92,6)</f>
        <v>0</v>
      </c>
      <c r="GW92" s="2">
        <v>1</v>
      </c>
      <c r="GX92" s="2">
        <f t="shared" ref="GX92:GX123" si="144">ROUND(GV92*GW92*I92,2)</f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5">
      <c r="A93">
        <v>18</v>
      </c>
      <c r="B93">
        <v>1</v>
      </c>
      <c r="C93">
        <v>243</v>
      </c>
      <c r="E93" t="s">
        <v>179</v>
      </c>
      <c r="F93" t="s">
        <v>180</v>
      </c>
      <c r="G93" t="s">
        <v>181</v>
      </c>
      <c r="H93" t="s">
        <v>147</v>
      </c>
      <c r="I93">
        <f>I89*J93</f>
        <v>0.37112399999999995</v>
      </c>
      <c r="J93">
        <v>7.0999980868933055E-2</v>
      </c>
      <c r="O93">
        <f t="shared" si="112"/>
        <v>44402.12</v>
      </c>
      <c r="P93">
        <f t="shared" si="113"/>
        <v>44402.12</v>
      </c>
      <c r="Q93">
        <f t="shared" si="114"/>
        <v>0</v>
      </c>
      <c r="R93">
        <f t="shared" si="115"/>
        <v>0</v>
      </c>
      <c r="S93">
        <f t="shared" si="116"/>
        <v>0</v>
      </c>
      <c r="T93">
        <f t="shared" si="117"/>
        <v>0</v>
      </c>
      <c r="U93">
        <f t="shared" si="118"/>
        <v>0</v>
      </c>
      <c r="V93">
        <f t="shared" si="119"/>
        <v>0</v>
      </c>
      <c r="W93">
        <f t="shared" si="120"/>
        <v>0</v>
      </c>
      <c r="X93">
        <f t="shared" si="121"/>
        <v>0</v>
      </c>
      <c r="Y93">
        <f t="shared" si="122"/>
        <v>0</v>
      </c>
      <c r="AA93">
        <v>16671551</v>
      </c>
      <c r="AB93">
        <f t="shared" si="123"/>
        <v>19973.669999999998</v>
      </c>
      <c r="AC93">
        <f t="shared" si="104"/>
        <v>19973.669999999998</v>
      </c>
      <c r="AD93">
        <f t="shared" si="107"/>
        <v>0</v>
      </c>
      <c r="AE93">
        <f t="shared" si="108"/>
        <v>0</v>
      </c>
      <c r="AF93">
        <f t="shared" si="109"/>
        <v>0</v>
      </c>
      <c r="AG93">
        <f t="shared" si="124"/>
        <v>0</v>
      </c>
      <c r="AH93">
        <f t="shared" si="110"/>
        <v>0</v>
      </c>
      <c r="AI93">
        <f t="shared" si="111"/>
        <v>0</v>
      </c>
      <c r="AJ93">
        <f t="shared" si="125"/>
        <v>0</v>
      </c>
      <c r="AK93">
        <v>19973.669999999998</v>
      </c>
      <c r="AL93">
        <v>19973.669999999998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80</v>
      </c>
      <c r="AU93">
        <v>50</v>
      </c>
      <c r="AV93">
        <v>1</v>
      </c>
      <c r="AW93">
        <v>1</v>
      </c>
      <c r="AZ93">
        <v>5.99</v>
      </c>
      <c r="BA93">
        <v>1</v>
      </c>
      <c r="BB93">
        <v>1</v>
      </c>
      <c r="BC93">
        <v>5.99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182</v>
      </c>
      <c r="BM93">
        <v>62001</v>
      </c>
      <c r="BN93">
        <v>0</v>
      </c>
      <c r="BO93" t="s">
        <v>6</v>
      </c>
      <c r="BP93">
        <v>0</v>
      </c>
      <c r="BQ93">
        <v>6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80</v>
      </c>
      <c r="CA93">
        <v>50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126"/>
        <v>44402.12</v>
      </c>
      <c r="CQ93">
        <f t="shared" si="127"/>
        <v>119642.2833</v>
      </c>
      <c r="CR93">
        <f t="shared" si="128"/>
        <v>0</v>
      </c>
      <c r="CS93">
        <f t="shared" si="129"/>
        <v>0</v>
      </c>
      <c r="CT93">
        <f t="shared" si="130"/>
        <v>0</v>
      </c>
      <c r="CU93">
        <f t="shared" si="131"/>
        <v>0</v>
      </c>
      <c r="CV93">
        <f t="shared" si="132"/>
        <v>0</v>
      </c>
      <c r="CW93">
        <f t="shared" si="133"/>
        <v>0</v>
      </c>
      <c r="CX93">
        <f t="shared" si="134"/>
        <v>0</v>
      </c>
      <c r="CY93">
        <f t="shared" si="135"/>
        <v>0</v>
      </c>
      <c r="CZ93">
        <f t="shared" si="136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1009</v>
      </c>
      <c r="DV93" t="s">
        <v>147</v>
      </c>
      <c r="DW93" t="s">
        <v>147</v>
      </c>
      <c r="DX93">
        <v>1000</v>
      </c>
      <c r="EE93">
        <v>16510571</v>
      </c>
      <c r="EF93">
        <v>6</v>
      </c>
      <c r="EG93" t="s">
        <v>44</v>
      </c>
      <c r="EH93">
        <v>0</v>
      </c>
      <c r="EI93" t="s">
        <v>6</v>
      </c>
      <c r="EJ93">
        <v>1</v>
      </c>
      <c r="EK93">
        <v>62001</v>
      </c>
      <c r="EL93" t="s">
        <v>174</v>
      </c>
      <c r="EM93" t="s">
        <v>175</v>
      </c>
      <c r="EO93" t="s">
        <v>6</v>
      </c>
      <c r="EQ93">
        <v>0</v>
      </c>
      <c r="ER93">
        <v>19973.669999999998</v>
      </c>
      <c r="ES93">
        <v>19973.669999999998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7"/>
        <v>0</v>
      </c>
      <c r="FS93">
        <v>0</v>
      </c>
      <c r="FX93">
        <v>80</v>
      </c>
      <c r="FY93">
        <v>50</v>
      </c>
      <c r="GA93" t="s">
        <v>6</v>
      </c>
      <c r="GD93">
        <v>0</v>
      </c>
      <c r="GF93">
        <v>772632804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8"/>
        <v>0</v>
      </c>
      <c r="GM93">
        <f t="shared" si="139"/>
        <v>44402.12</v>
      </c>
      <c r="GN93">
        <f t="shared" si="140"/>
        <v>44402.12</v>
      </c>
      <c r="GO93">
        <f t="shared" si="141"/>
        <v>0</v>
      </c>
      <c r="GP93">
        <f t="shared" si="142"/>
        <v>0</v>
      </c>
      <c r="GR93">
        <v>0</v>
      </c>
      <c r="GS93">
        <v>3</v>
      </c>
      <c r="GT93">
        <v>0</v>
      </c>
      <c r="GU93" t="s">
        <v>6</v>
      </c>
      <c r="GV93">
        <f t="shared" si="143"/>
        <v>0</v>
      </c>
      <c r="GW93">
        <v>1</v>
      </c>
      <c r="GX93">
        <f t="shared" si="144"/>
        <v>0</v>
      </c>
      <c r="HA93">
        <v>0</v>
      </c>
      <c r="HB93">
        <v>0</v>
      </c>
      <c r="IK93">
        <v>0</v>
      </c>
    </row>
    <row r="94" spans="1:255" x14ac:dyDescent="0.25">
      <c r="A94" s="2">
        <v>17</v>
      </c>
      <c r="B94" s="2">
        <v>1</v>
      </c>
      <c r="C94" s="2">
        <f>ROW(SmtRes!A257)</f>
        <v>257</v>
      </c>
      <c r="D94" s="2">
        <f>ROW(EtalonRes!A258)</f>
        <v>258</v>
      </c>
      <c r="E94" s="2" t="s">
        <v>183</v>
      </c>
      <c r="F94" s="2" t="s">
        <v>184</v>
      </c>
      <c r="G94" s="2" t="s">
        <v>185</v>
      </c>
      <c r="H94" s="2" t="s">
        <v>18</v>
      </c>
      <c r="I94" s="2">
        <f>ROUND(409.856/100,9)</f>
        <v>4.09856</v>
      </c>
      <c r="J94" s="2">
        <v>0</v>
      </c>
      <c r="K94" s="2"/>
      <c r="L94" s="2"/>
      <c r="M94" s="2"/>
      <c r="N94" s="2"/>
      <c r="O94" s="2">
        <f t="shared" si="112"/>
        <v>3329.35</v>
      </c>
      <c r="P94" s="2">
        <f t="shared" si="113"/>
        <v>2104.16</v>
      </c>
      <c r="Q94" s="2">
        <f t="shared" si="114"/>
        <v>28.98</v>
      </c>
      <c r="R94" s="2">
        <f t="shared" si="115"/>
        <v>8.4</v>
      </c>
      <c r="S94" s="2">
        <f t="shared" si="116"/>
        <v>1196.21</v>
      </c>
      <c r="T94" s="2">
        <f t="shared" si="117"/>
        <v>0</v>
      </c>
      <c r="U94" s="2">
        <f t="shared" si="118"/>
        <v>138.4493568</v>
      </c>
      <c r="V94" s="2">
        <f t="shared" si="119"/>
        <v>0.65576960000000006</v>
      </c>
      <c r="W94" s="2">
        <f t="shared" si="120"/>
        <v>0</v>
      </c>
      <c r="X94" s="2">
        <f t="shared" si="121"/>
        <v>963.69</v>
      </c>
      <c r="Y94" s="2">
        <f t="shared" si="122"/>
        <v>602.30999999999995</v>
      </c>
      <c r="Z94" s="2"/>
      <c r="AA94" s="2">
        <v>16671550</v>
      </c>
      <c r="AB94" s="2">
        <f t="shared" si="123"/>
        <v>812.32</v>
      </c>
      <c r="AC94" s="2">
        <f t="shared" si="104"/>
        <v>513.39</v>
      </c>
      <c r="AD94" s="2">
        <f t="shared" si="107"/>
        <v>7.07</v>
      </c>
      <c r="AE94" s="2">
        <f t="shared" si="108"/>
        <v>2.0499999999999998</v>
      </c>
      <c r="AF94" s="2">
        <f t="shared" si="109"/>
        <v>291.86</v>
      </c>
      <c r="AG94" s="2">
        <f t="shared" si="124"/>
        <v>0</v>
      </c>
      <c r="AH94" s="2">
        <f t="shared" si="110"/>
        <v>33.78</v>
      </c>
      <c r="AI94" s="2">
        <f t="shared" si="111"/>
        <v>0.16</v>
      </c>
      <c r="AJ94" s="2">
        <f t="shared" si="125"/>
        <v>0</v>
      </c>
      <c r="AK94" s="2">
        <v>812.32</v>
      </c>
      <c r="AL94" s="2">
        <v>513.39</v>
      </c>
      <c r="AM94" s="2">
        <v>7.07</v>
      </c>
      <c r="AN94" s="2">
        <v>2.0499999999999998</v>
      </c>
      <c r="AO94" s="2">
        <v>291.86</v>
      </c>
      <c r="AP94" s="2">
        <v>0</v>
      </c>
      <c r="AQ94" s="2">
        <v>33.78</v>
      </c>
      <c r="AR94" s="2">
        <v>0.16</v>
      </c>
      <c r="AS94" s="2">
        <v>0</v>
      </c>
      <c r="AT94" s="2">
        <v>80</v>
      </c>
      <c r="AU94" s="2">
        <v>50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0</v>
      </c>
      <c r="BI94" s="2">
        <v>1</v>
      </c>
      <c r="BJ94" s="2" t="s">
        <v>186</v>
      </c>
      <c r="BK94" s="2"/>
      <c r="BL94" s="2"/>
      <c r="BM94" s="2">
        <v>62001</v>
      </c>
      <c r="BN94" s="2">
        <v>0</v>
      </c>
      <c r="BO94" s="2" t="s">
        <v>6</v>
      </c>
      <c r="BP94" s="2">
        <v>0</v>
      </c>
      <c r="BQ94" s="2">
        <v>6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80</v>
      </c>
      <c r="CA94" s="2">
        <v>50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26"/>
        <v>3329.35</v>
      </c>
      <c r="CQ94" s="2">
        <f t="shared" si="127"/>
        <v>513.39</v>
      </c>
      <c r="CR94" s="2">
        <f t="shared" si="128"/>
        <v>7.07</v>
      </c>
      <c r="CS94" s="2">
        <f t="shared" si="129"/>
        <v>2.0499999999999998</v>
      </c>
      <c r="CT94" s="2">
        <f t="shared" si="130"/>
        <v>291.86</v>
      </c>
      <c r="CU94" s="2">
        <f t="shared" si="131"/>
        <v>0</v>
      </c>
      <c r="CV94" s="2">
        <f t="shared" si="132"/>
        <v>33.78</v>
      </c>
      <c r="CW94" s="2">
        <f t="shared" si="133"/>
        <v>0.16</v>
      </c>
      <c r="CX94" s="2">
        <f t="shared" si="134"/>
        <v>0</v>
      </c>
      <c r="CY94" s="2">
        <f t="shared" si="135"/>
        <v>963.68800000000022</v>
      </c>
      <c r="CZ94" s="2">
        <f t="shared" si="136"/>
        <v>602.30500000000006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18</v>
      </c>
      <c r="DW94" s="2" t="s">
        <v>18</v>
      </c>
      <c r="DX94" s="2">
        <v>100</v>
      </c>
      <c r="DY94" s="2"/>
      <c r="DZ94" s="2"/>
      <c r="EA94" s="2"/>
      <c r="EB94" s="2"/>
      <c r="EC94" s="2"/>
      <c r="ED94" s="2"/>
      <c r="EE94" s="2">
        <v>16510571</v>
      </c>
      <c r="EF94" s="2">
        <v>6</v>
      </c>
      <c r="EG94" s="2" t="s">
        <v>44</v>
      </c>
      <c r="EH94" s="2">
        <v>0</v>
      </c>
      <c r="EI94" s="2" t="s">
        <v>6</v>
      </c>
      <c r="EJ94" s="2">
        <v>1</v>
      </c>
      <c r="EK94" s="2">
        <v>62001</v>
      </c>
      <c r="EL94" s="2" t="s">
        <v>174</v>
      </c>
      <c r="EM94" s="2" t="s">
        <v>175</v>
      </c>
      <c r="EN94" s="2"/>
      <c r="EO94" s="2" t="s">
        <v>6</v>
      </c>
      <c r="EP94" s="2"/>
      <c r="EQ94" s="2">
        <v>0</v>
      </c>
      <c r="ER94" s="2">
        <v>812.32</v>
      </c>
      <c r="ES94" s="2">
        <v>513.39</v>
      </c>
      <c r="ET94" s="2">
        <v>7.07</v>
      </c>
      <c r="EU94" s="2">
        <v>2.0499999999999998</v>
      </c>
      <c r="EV94" s="2">
        <v>291.86</v>
      </c>
      <c r="EW94" s="2">
        <v>33.78</v>
      </c>
      <c r="EX94" s="2">
        <v>0.16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7"/>
        <v>0</v>
      </c>
      <c r="FS94" s="2">
        <v>0</v>
      </c>
      <c r="FT94" s="2"/>
      <c r="FU94" s="2"/>
      <c r="FV94" s="2"/>
      <c r="FW94" s="2"/>
      <c r="FX94" s="2">
        <v>80</v>
      </c>
      <c r="FY94" s="2">
        <v>50</v>
      </c>
      <c r="FZ94" s="2"/>
      <c r="GA94" s="2" t="s">
        <v>6</v>
      </c>
      <c r="GB94" s="2"/>
      <c r="GC94" s="2"/>
      <c r="GD94" s="2">
        <v>0</v>
      </c>
      <c r="GE94" s="2"/>
      <c r="GF94" s="2">
        <v>142701401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8"/>
        <v>0</v>
      </c>
      <c r="GM94" s="2">
        <f t="shared" si="139"/>
        <v>4895.3500000000004</v>
      </c>
      <c r="GN94" s="2">
        <f t="shared" si="140"/>
        <v>4895.3500000000004</v>
      </c>
      <c r="GO94" s="2">
        <f t="shared" si="141"/>
        <v>0</v>
      </c>
      <c r="GP94" s="2">
        <f t="shared" si="142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43"/>
        <v>0</v>
      </c>
      <c r="GW94" s="2">
        <v>1</v>
      </c>
      <c r="GX94" s="2">
        <f t="shared" si="144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5">
      <c r="A95">
        <v>17</v>
      </c>
      <c r="B95">
        <v>1</v>
      </c>
      <c r="C95">
        <f>ROW(SmtRes!A270)</f>
        <v>270</v>
      </c>
      <c r="D95">
        <f>ROW(EtalonRes!A270)</f>
        <v>270</v>
      </c>
      <c r="E95" t="s">
        <v>183</v>
      </c>
      <c r="F95" t="s">
        <v>184</v>
      </c>
      <c r="G95" t="s">
        <v>185</v>
      </c>
      <c r="H95" t="s">
        <v>18</v>
      </c>
      <c r="I95">
        <f>ROUND(409.856/100,9)</f>
        <v>4.09856</v>
      </c>
      <c r="J95">
        <v>0</v>
      </c>
      <c r="O95">
        <f t="shared" si="112"/>
        <v>19942.759999999998</v>
      </c>
      <c r="P95">
        <f t="shared" si="113"/>
        <v>12603.92</v>
      </c>
      <c r="Q95">
        <f t="shared" si="114"/>
        <v>173.57</v>
      </c>
      <c r="R95">
        <f t="shared" si="115"/>
        <v>50.33</v>
      </c>
      <c r="S95">
        <f t="shared" si="116"/>
        <v>7165.27</v>
      </c>
      <c r="T95">
        <f t="shared" si="117"/>
        <v>0</v>
      </c>
      <c r="U95">
        <f t="shared" si="118"/>
        <v>138.4493568</v>
      </c>
      <c r="V95">
        <f t="shared" si="119"/>
        <v>0.65576960000000006</v>
      </c>
      <c r="W95">
        <f t="shared" si="120"/>
        <v>0</v>
      </c>
      <c r="X95">
        <f t="shared" si="121"/>
        <v>5772.48</v>
      </c>
      <c r="Y95">
        <f t="shared" si="122"/>
        <v>3607.8</v>
      </c>
      <c r="AA95">
        <v>16671551</v>
      </c>
      <c r="AB95">
        <f t="shared" si="123"/>
        <v>812.32</v>
      </c>
      <c r="AC95">
        <f t="shared" si="104"/>
        <v>513.39</v>
      </c>
      <c r="AD95">
        <f t="shared" si="107"/>
        <v>7.07</v>
      </c>
      <c r="AE95">
        <f t="shared" si="108"/>
        <v>2.0499999999999998</v>
      </c>
      <c r="AF95">
        <f t="shared" si="109"/>
        <v>291.86</v>
      </c>
      <c r="AG95">
        <f t="shared" si="124"/>
        <v>0</v>
      </c>
      <c r="AH95">
        <f t="shared" si="110"/>
        <v>33.78</v>
      </c>
      <c r="AI95">
        <f t="shared" si="111"/>
        <v>0.16</v>
      </c>
      <c r="AJ95">
        <f t="shared" si="125"/>
        <v>0</v>
      </c>
      <c r="AK95">
        <v>812.32</v>
      </c>
      <c r="AL95">
        <v>513.39</v>
      </c>
      <c r="AM95">
        <v>7.07</v>
      </c>
      <c r="AN95">
        <v>2.0499999999999998</v>
      </c>
      <c r="AO95">
        <v>291.86</v>
      </c>
      <c r="AP95">
        <v>0</v>
      </c>
      <c r="AQ95">
        <v>33.78</v>
      </c>
      <c r="AR95">
        <v>0.16</v>
      </c>
      <c r="AS95">
        <v>0</v>
      </c>
      <c r="AT95">
        <v>80</v>
      </c>
      <c r="AU95">
        <v>50</v>
      </c>
      <c r="AV95">
        <v>1</v>
      </c>
      <c r="AW95">
        <v>1</v>
      </c>
      <c r="AZ95">
        <v>5.99</v>
      </c>
      <c r="BA95">
        <v>5.99</v>
      </c>
      <c r="BB95">
        <v>5.99</v>
      </c>
      <c r="BC95">
        <v>5.99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186</v>
      </c>
      <c r="BM95">
        <v>62001</v>
      </c>
      <c r="BN95">
        <v>0</v>
      </c>
      <c r="BO95" t="s">
        <v>6</v>
      </c>
      <c r="BP95">
        <v>0</v>
      </c>
      <c r="BQ95">
        <v>6</v>
      </c>
      <c r="BR95">
        <v>0</v>
      </c>
      <c r="BS95">
        <v>5.99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80</v>
      </c>
      <c r="CA95">
        <v>50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26"/>
        <v>19942.760000000002</v>
      </c>
      <c r="CQ95">
        <f t="shared" si="127"/>
        <v>3075.2060999999999</v>
      </c>
      <c r="CR95">
        <f t="shared" si="128"/>
        <v>42.349300000000007</v>
      </c>
      <c r="CS95">
        <f t="shared" si="129"/>
        <v>12.279499999999999</v>
      </c>
      <c r="CT95">
        <f t="shared" si="130"/>
        <v>1748.2414000000001</v>
      </c>
      <c r="CU95">
        <f t="shared" si="131"/>
        <v>0</v>
      </c>
      <c r="CV95">
        <f t="shared" si="132"/>
        <v>33.78</v>
      </c>
      <c r="CW95">
        <f t="shared" si="133"/>
        <v>0.16</v>
      </c>
      <c r="CX95">
        <f t="shared" si="134"/>
        <v>0</v>
      </c>
      <c r="CY95">
        <f t="shared" si="135"/>
        <v>5772.48</v>
      </c>
      <c r="CZ95">
        <f t="shared" si="136"/>
        <v>3607.8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18</v>
      </c>
      <c r="DW95" t="s">
        <v>18</v>
      </c>
      <c r="DX95">
        <v>100</v>
      </c>
      <c r="EE95">
        <v>16510571</v>
      </c>
      <c r="EF95">
        <v>6</v>
      </c>
      <c r="EG95" t="s">
        <v>44</v>
      </c>
      <c r="EH95">
        <v>0</v>
      </c>
      <c r="EI95" t="s">
        <v>6</v>
      </c>
      <c r="EJ95">
        <v>1</v>
      </c>
      <c r="EK95">
        <v>62001</v>
      </c>
      <c r="EL95" t="s">
        <v>174</v>
      </c>
      <c r="EM95" t="s">
        <v>175</v>
      </c>
      <c r="EO95" t="s">
        <v>6</v>
      </c>
      <c r="EQ95">
        <v>0</v>
      </c>
      <c r="ER95">
        <v>812.32</v>
      </c>
      <c r="ES95">
        <v>513.39</v>
      </c>
      <c r="ET95">
        <v>7.07</v>
      </c>
      <c r="EU95">
        <v>2.0499999999999998</v>
      </c>
      <c r="EV95">
        <v>291.86</v>
      </c>
      <c r="EW95">
        <v>33.78</v>
      </c>
      <c r="EX95">
        <v>0.16</v>
      </c>
      <c r="EY95">
        <v>0</v>
      </c>
      <c r="FQ95">
        <v>0</v>
      </c>
      <c r="FR95">
        <f t="shared" si="137"/>
        <v>0</v>
      </c>
      <c r="FS95">
        <v>0</v>
      </c>
      <c r="FX95">
        <v>80</v>
      </c>
      <c r="FY95">
        <v>50</v>
      </c>
      <c r="GA95" t="s">
        <v>6</v>
      </c>
      <c r="GD95">
        <v>0</v>
      </c>
      <c r="GF95">
        <v>142701401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8"/>
        <v>0</v>
      </c>
      <c r="GM95">
        <f t="shared" si="139"/>
        <v>29323.040000000001</v>
      </c>
      <c r="GN95">
        <f t="shared" si="140"/>
        <v>29323.040000000001</v>
      </c>
      <c r="GO95">
        <f t="shared" si="141"/>
        <v>0</v>
      </c>
      <c r="GP95">
        <f t="shared" si="142"/>
        <v>0</v>
      </c>
      <c r="GR95">
        <v>0</v>
      </c>
      <c r="GS95">
        <v>3</v>
      </c>
      <c r="GT95">
        <v>0</v>
      </c>
      <c r="GU95" t="s">
        <v>6</v>
      </c>
      <c r="GV95">
        <f t="shared" si="143"/>
        <v>0</v>
      </c>
      <c r="GW95">
        <v>1</v>
      </c>
      <c r="GX95">
        <f t="shared" si="144"/>
        <v>0</v>
      </c>
      <c r="HA95">
        <v>0</v>
      </c>
      <c r="HB95">
        <v>0</v>
      </c>
      <c r="IK95">
        <v>0</v>
      </c>
    </row>
    <row r="96" spans="1:255" x14ac:dyDescent="0.25">
      <c r="A96" s="2">
        <v>18</v>
      </c>
      <c r="B96" s="2">
        <v>1</v>
      </c>
      <c r="C96" s="2">
        <v>255</v>
      </c>
      <c r="D96" s="2"/>
      <c r="E96" s="2" t="s">
        <v>187</v>
      </c>
      <c r="F96" s="2" t="s">
        <v>177</v>
      </c>
      <c r="G96" s="2" t="s">
        <v>178</v>
      </c>
      <c r="H96" s="2" t="s">
        <v>147</v>
      </c>
      <c r="I96" s="2">
        <f>I94*J96</f>
        <v>0.29099799999999998</v>
      </c>
      <c r="J96" s="2">
        <v>7.1000058557151774E-2</v>
      </c>
      <c r="K96" s="2"/>
      <c r="L96" s="2"/>
      <c r="M96" s="2"/>
      <c r="N96" s="2"/>
      <c r="O96" s="2">
        <f t="shared" si="112"/>
        <v>0</v>
      </c>
      <c r="P96" s="2">
        <f t="shared" si="113"/>
        <v>0</v>
      </c>
      <c r="Q96" s="2">
        <f t="shared" si="114"/>
        <v>0</v>
      </c>
      <c r="R96" s="2">
        <f t="shared" si="115"/>
        <v>0</v>
      </c>
      <c r="S96" s="2">
        <f t="shared" si="116"/>
        <v>0</v>
      </c>
      <c r="T96" s="2">
        <f t="shared" si="117"/>
        <v>0</v>
      </c>
      <c r="U96" s="2">
        <f t="shared" si="118"/>
        <v>0</v>
      </c>
      <c r="V96" s="2">
        <f t="shared" si="119"/>
        <v>0</v>
      </c>
      <c r="W96" s="2">
        <f t="shared" si="120"/>
        <v>0</v>
      </c>
      <c r="X96" s="2">
        <f t="shared" si="121"/>
        <v>0</v>
      </c>
      <c r="Y96" s="2">
        <f t="shared" si="122"/>
        <v>0</v>
      </c>
      <c r="Z96" s="2"/>
      <c r="AA96" s="2">
        <v>16671550</v>
      </c>
      <c r="AB96" s="2">
        <f t="shared" si="123"/>
        <v>0</v>
      </c>
      <c r="AC96" s="2">
        <f t="shared" si="104"/>
        <v>0</v>
      </c>
      <c r="AD96" s="2">
        <f t="shared" si="107"/>
        <v>0</v>
      </c>
      <c r="AE96" s="2">
        <f t="shared" si="108"/>
        <v>0</v>
      </c>
      <c r="AF96" s="2">
        <f t="shared" si="109"/>
        <v>0</v>
      </c>
      <c r="AG96" s="2">
        <f t="shared" si="124"/>
        <v>0</v>
      </c>
      <c r="AH96" s="2">
        <f t="shared" si="110"/>
        <v>0</v>
      </c>
      <c r="AI96" s="2">
        <f t="shared" si="111"/>
        <v>0</v>
      </c>
      <c r="AJ96" s="2">
        <f t="shared" si="125"/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80</v>
      </c>
      <c r="AU96" s="2">
        <v>50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6</v>
      </c>
      <c r="BK96" s="2"/>
      <c r="BL96" s="2"/>
      <c r="BM96" s="2">
        <v>62001</v>
      </c>
      <c r="BN96" s="2">
        <v>0</v>
      </c>
      <c r="BO96" s="2" t="s">
        <v>6</v>
      </c>
      <c r="BP96" s="2">
        <v>0</v>
      </c>
      <c r="BQ96" s="2">
        <v>6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80</v>
      </c>
      <c r="CA96" s="2">
        <v>50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26"/>
        <v>0</v>
      </c>
      <c r="CQ96" s="2">
        <f t="shared" si="127"/>
        <v>0</v>
      </c>
      <c r="CR96" s="2">
        <f t="shared" si="128"/>
        <v>0</v>
      </c>
      <c r="CS96" s="2">
        <f t="shared" si="129"/>
        <v>0</v>
      </c>
      <c r="CT96" s="2">
        <f t="shared" si="130"/>
        <v>0</v>
      </c>
      <c r="CU96" s="2">
        <f t="shared" si="131"/>
        <v>0</v>
      </c>
      <c r="CV96" s="2">
        <f t="shared" si="132"/>
        <v>0</v>
      </c>
      <c r="CW96" s="2">
        <f t="shared" si="133"/>
        <v>0</v>
      </c>
      <c r="CX96" s="2">
        <f t="shared" si="134"/>
        <v>0</v>
      </c>
      <c r="CY96" s="2">
        <f t="shared" si="135"/>
        <v>0</v>
      </c>
      <c r="CZ96" s="2">
        <f t="shared" si="136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1009</v>
      </c>
      <c r="DV96" s="2" t="s">
        <v>147</v>
      </c>
      <c r="DW96" s="2" t="s">
        <v>147</v>
      </c>
      <c r="DX96" s="2">
        <v>1000</v>
      </c>
      <c r="DY96" s="2"/>
      <c r="DZ96" s="2"/>
      <c r="EA96" s="2"/>
      <c r="EB96" s="2"/>
      <c r="EC96" s="2"/>
      <c r="ED96" s="2"/>
      <c r="EE96" s="2">
        <v>16510571</v>
      </c>
      <c r="EF96" s="2">
        <v>6</v>
      </c>
      <c r="EG96" s="2" t="s">
        <v>44</v>
      </c>
      <c r="EH96" s="2">
        <v>0</v>
      </c>
      <c r="EI96" s="2" t="s">
        <v>6</v>
      </c>
      <c r="EJ96" s="2">
        <v>1</v>
      </c>
      <c r="EK96" s="2">
        <v>62001</v>
      </c>
      <c r="EL96" s="2" t="s">
        <v>174</v>
      </c>
      <c r="EM96" s="2" t="s">
        <v>175</v>
      </c>
      <c r="EN96" s="2"/>
      <c r="EO96" s="2" t="s">
        <v>6</v>
      </c>
      <c r="EP96" s="2"/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7"/>
        <v>0</v>
      </c>
      <c r="FS96" s="2">
        <v>0</v>
      </c>
      <c r="FT96" s="2"/>
      <c r="FU96" s="2"/>
      <c r="FV96" s="2"/>
      <c r="FW96" s="2"/>
      <c r="FX96" s="2">
        <v>80</v>
      </c>
      <c r="FY96" s="2">
        <v>50</v>
      </c>
      <c r="FZ96" s="2"/>
      <c r="GA96" s="2" t="s">
        <v>6</v>
      </c>
      <c r="GB96" s="2"/>
      <c r="GC96" s="2"/>
      <c r="GD96" s="2">
        <v>0</v>
      </c>
      <c r="GE96" s="2"/>
      <c r="GF96" s="2">
        <v>1891904026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8"/>
        <v>0</v>
      </c>
      <c r="GM96" s="2">
        <f t="shared" si="139"/>
        <v>0</v>
      </c>
      <c r="GN96" s="2">
        <f t="shared" si="140"/>
        <v>0</v>
      </c>
      <c r="GO96" s="2">
        <f t="shared" si="141"/>
        <v>0</v>
      </c>
      <c r="GP96" s="2">
        <f t="shared" si="142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43"/>
        <v>0</v>
      </c>
      <c r="GW96" s="2">
        <v>1</v>
      </c>
      <c r="GX96" s="2">
        <f t="shared" si="144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5">
      <c r="A97">
        <v>18</v>
      </c>
      <c r="B97">
        <v>1</v>
      </c>
      <c r="C97">
        <v>268</v>
      </c>
      <c r="E97" t="s">
        <v>187</v>
      </c>
      <c r="F97" t="s">
        <v>177</v>
      </c>
      <c r="G97" t="s">
        <v>178</v>
      </c>
      <c r="H97" t="s">
        <v>147</v>
      </c>
      <c r="I97">
        <f>I95*J97</f>
        <v>0.29099799999999998</v>
      </c>
      <c r="J97">
        <v>7.1000058557151774E-2</v>
      </c>
      <c r="O97">
        <f t="shared" si="112"/>
        <v>0</v>
      </c>
      <c r="P97">
        <f t="shared" si="113"/>
        <v>0</v>
      </c>
      <c r="Q97">
        <f t="shared" si="114"/>
        <v>0</v>
      </c>
      <c r="R97">
        <f t="shared" si="115"/>
        <v>0</v>
      </c>
      <c r="S97">
        <f t="shared" si="116"/>
        <v>0</v>
      </c>
      <c r="T97">
        <f t="shared" si="117"/>
        <v>0</v>
      </c>
      <c r="U97">
        <f t="shared" si="118"/>
        <v>0</v>
      </c>
      <c r="V97">
        <f t="shared" si="119"/>
        <v>0</v>
      </c>
      <c r="W97">
        <f t="shared" si="120"/>
        <v>0</v>
      </c>
      <c r="X97">
        <f t="shared" si="121"/>
        <v>0</v>
      </c>
      <c r="Y97">
        <f t="shared" si="122"/>
        <v>0</v>
      </c>
      <c r="AA97">
        <v>16671551</v>
      </c>
      <c r="AB97">
        <f t="shared" si="123"/>
        <v>0</v>
      </c>
      <c r="AC97">
        <f t="shared" si="104"/>
        <v>0</v>
      </c>
      <c r="AD97">
        <f t="shared" si="107"/>
        <v>0</v>
      </c>
      <c r="AE97">
        <f t="shared" si="108"/>
        <v>0</v>
      </c>
      <c r="AF97">
        <f t="shared" si="109"/>
        <v>0</v>
      </c>
      <c r="AG97">
        <f t="shared" si="124"/>
        <v>0</v>
      </c>
      <c r="AH97">
        <f t="shared" si="110"/>
        <v>0</v>
      </c>
      <c r="AI97">
        <f t="shared" si="111"/>
        <v>0</v>
      </c>
      <c r="AJ97">
        <f t="shared" si="125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80</v>
      </c>
      <c r="AU97">
        <v>50</v>
      </c>
      <c r="AV97">
        <v>1</v>
      </c>
      <c r="AW97">
        <v>1</v>
      </c>
      <c r="AZ97">
        <v>5.99</v>
      </c>
      <c r="BA97">
        <v>1</v>
      </c>
      <c r="BB97">
        <v>1</v>
      </c>
      <c r="BC97">
        <v>5.99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6</v>
      </c>
      <c r="BM97">
        <v>62001</v>
      </c>
      <c r="BN97">
        <v>0</v>
      </c>
      <c r="BO97" t="s">
        <v>6</v>
      </c>
      <c r="BP97">
        <v>0</v>
      </c>
      <c r="BQ97">
        <v>6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80</v>
      </c>
      <c r="CA97">
        <v>50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6"/>
        <v>0</v>
      </c>
      <c r="CQ97">
        <f t="shared" si="127"/>
        <v>0</v>
      </c>
      <c r="CR97">
        <f t="shared" si="128"/>
        <v>0</v>
      </c>
      <c r="CS97">
        <f t="shared" si="129"/>
        <v>0</v>
      </c>
      <c r="CT97">
        <f t="shared" si="130"/>
        <v>0</v>
      </c>
      <c r="CU97">
        <f t="shared" si="131"/>
        <v>0</v>
      </c>
      <c r="CV97">
        <f t="shared" si="132"/>
        <v>0</v>
      </c>
      <c r="CW97">
        <f t="shared" si="133"/>
        <v>0</v>
      </c>
      <c r="CX97">
        <f t="shared" si="134"/>
        <v>0</v>
      </c>
      <c r="CY97">
        <f t="shared" si="135"/>
        <v>0</v>
      </c>
      <c r="CZ97">
        <f t="shared" si="136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147</v>
      </c>
      <c r="DW97" t="s">
        <v>147</v>
      </c>
      <c r="DX97">
        <v>1000</v>
      </c>
      <c r="EE97">
        <v>16510571</v>
      </c>
      <c r="EF97">
        <v>6</v>
      </c>
      <c r="EG97" t="s">
        <v>44</v>
      </c>
      <c r="EH97">
        <v>0</v>
      </c>
      <c r="EI97" t="s">
        <v>6</v>
      </c>
      <c r="EJ97">
        <v>1</v>
      </c>
      <c r="EK97">
        <v>62001</v>
      </c>
      <c r="EL97" t="s">
        <v>174</v>
      </c>
      <c r="EM97" t="s">
        <v>175</v>
      </c>
      <c r="EO97" t="s">
        <v>6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7"/>
        <v>0</v>
      </c>
      <c r="FS97">
        <v>0</v>
      </c>
      <c r="FX97">
        <v>80</v>
      </c>
      <c r="FY97">
        <v>50</v>
      </c>
      <c r="GA97" t="s">
        <v>6</v>
      </c>
      <c r="GD97">
        <v>0</v>
      </c>
      <c r="GF97">
        <v>1891904026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8"/>
        <v>0</v>
      </c>
      <c r="GM97">
        <f t="shared" si="139"/>
        <v>0</v>
      </c>
      <c r="GN97">
        <f t="shared" si="140"/>
        <v>0</v>
      </c>
      <c r="GO97">
        <f t="shared" si="141"/>
        <v>0</v>
      </c>
      <c r="GP97">
        <f t="shared" si="142"/>
        <v>0</v>
      </c>
      <c r="GR97">
        <v>0</v>
      </c>
      <c r="GS97">
        <v>3</v>
      </c>
      <c r="GT97">
        <v>0</v>
      </c>
      <c r="GU97" t="s">
        <v>6</v>
      </c>
      <c r="GV97">
        <f t="shared" si="143"/>
        <v>0</v>
      </c>
      <c r="GW97">
        <v>1</v>
      </c>
      <c r="GX97">
        <f t="shared" si="144"/>
        <v>0</v>
      </c>
      <c r="HA97">
        <v>0</v>
      </c>
      <c r="HB97">
        <v>0</v>
      </c>
      <c r="IK97">
        <v>0</v>
      </c>
    </row>
    <row r="98" spans="1:255" x14ac:dyDescent="0.25">
      <c r="A98" s="2">
        <v>18</v>
      </c>
      <c r="B98" s="2">
        <v>1</v>
      </c>
      <c r="C98" s="2">
        <v>256</v>
      </c>
      <c r="D98" s="2"/>
      <c r="E98" s="2" t="s">
        <v>188</v>
      </c>
      <c r="F98" s="2" t="s">
        <v>180</v>
      </c>
      <c r="G98" s="2" t="s">
        <v>181</v>
      </c>
      <c r="H98" s="2" t="s">
        <v>147</v>
      </c>
      <c r="I98" s="2">
        <f>I94*J98</f>
        <v>0.29099799999999998</v>
      </c>
      <c r="J98" s="2">
        <v>7.1000058557151774E-2</v>
      </c>
      <c r="K98" s="2"/>
      <c r="L98" s="2"/>
      <c r="M98" s="2"/>
      <c r="N98" s="2"/>
      <c r="O98" s="2">
        <f t="shared" si="112"/>
        <v>5812.3</v>
      </c>
      <c r="P98" s="2">
        <f t="shared" si="113"/>
        <v>5812.3</v>
      </c>
      <c r="Q98" s="2">
        <f t="shared" si="114"/>
        <v>0</v>
      </c>
      <c r="R98" s="2">
        <f t="shared" si="115"/>
        <v>0</v>
      </c>
      <c r="S98" s="2">
        <f t="shared" si="116"/>
        <v>0</v>
      </c>
      <c r="T98" s="2">
        <f t="shared" si="117"/>
        <v>0</v>
      </c>
      <c r="U98" s="2">
        <f t="shared" si="118"/>
        <v>0</v>
      </c>
      <c r="V98" s="2">
        <f t="shared" si="119"/>
        <v>0</v>
      </c>
      <c r="W98" s="2">
        <f t="shared" si="120"/>
        <v>0</v>
      </c>
      <c r="X98" s="2">
        <f t="shared" si="121"/>
        <v>0</v>
      </c>
      <c r="Y98" s="2">
        <f t="shared" si="122"/>
        <v>0</v>
      </c>
      <c r="Z98" s="2"/>
      <c r="AA98" s="2">
        <v>16671550</v>
      </c>
      <c r="AB98" s="2">
        <f t="shared" si="123"/>
        <v>19973.669999999998</v>
      </c>
      <c r="AC98" s="2">
        <f t="shared" si="104"/>
        <v>19973.669999999998</v>
      </c>
      <c r="AD98" s="2">
        <f t="shared" si="107"/>
        <v>0</v>
      </c>
      <c r="AE98" s="2">
        <f t="shared" si="108"/>
        <v>0</v>
      </c>
      <c r="AF98" s="2">
        <f t="shared" si="109"/>
        <v>0</v>
      </c>
      <c r="AG98" s="2">
        <f t="shared" si="124"/>
        <v>0</v>
      </c>
      <c r="AH98" s="2">
        <f t="shared" si="110"/>
        <v>0</v>
      </c>
      <c r="AI98" s="2">
        <f t="shared" si="111"/>
        <v>0</v>
      </c>
      <c r="AJ98" s="2">
        <f t="shared" si="125"/>
        <v>0</v>
      </c>
      <c r="AK98" s="2">
        <v>19973.669999999998</v>
      </c>
      <c r="AL98" s="2">
        <v>19973.669999999998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80</v>
      </c>
      <c r="AU98" s="2">
        <v>50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182</v>
      </c>
      <c r="BK98" s="2"/>
      <c r="BL98" s="2"/>
      <c r="BM98" s="2">
        <v>62001</v>
      </c>
      <c r="BN98" s="2">
        <v>0</v>
      </c>
      <c r="BO98" s="2" t="s">
        <v>6</v>
      </c>
      <c r="BP98" s="2">
        <v>0</v>
      </c>
      <c r="BQ98" s="2">
        <v>6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80</v>
      </c>
      <c r="CA98" s="2">
        <v>50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26"/>
        <v>5812.3</v>
      </c>
      <c r="CQ98" s="2">
        <f t="shared" si="127"/>
        <v>19973.669999999998</v>
      </c>
      <c r="CR98" s="2">
        <f t="shared" si="128"/>
        <v>0</v>
      </c>
      <c r="CS98" s="2">
        <f t="shared" si="129"/>
        <v>0</v>
      </c>
      <c r="CT98" s="2">
        <f t="shared" si="130"/>
        <v>0</v>
      </c>
      <c r="CU98" s="2">
        <f t="shared" si="131"/>
        <v>0</v>
      </c>
      <c r="CV98" s="2">
        <f t="shared" si="132"/>
        <v>0</v>
      </c>
      <c r="CW98" s="2">
        <f t="shared" si="133"/>
        <v>0</v>
      </c>
      <c r="CX98" s="2">
        <f t="shared" si="134"/>
        <v>0</v>
      </c>
      <c r="CY98" s="2">
        <f t="shared" si="135"/>
        <v>0</v>
      </c>
      <c r="CZ98" s="2">
        <f t="shared" si="136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1009</v>
      </c>
      <c r="DV98" s="2" t="s">
        <v>147</v>
      </c>
      <c r="DW98" s="2" t="s">
        <v>147</v>
      </c>
      <c r="DX98" s="2">
        <v>1000</v>
      </c>
      <c r="DY98" s="2"/>
      <c r="DZ98" s="2"/>
      <c r="EA98" s="2"/>
      <c r="EB98" s="2"/>
      <c r="EC98" s="2"/>
      <c r="ED98" s="2"/>
      <c r="EE98" s="2">
        <v>16510571</v>
      </c>
      <c r="EF98" s="2">
        <v>6</v>
      </c>
      <c r="EG98" s="2" t="s">
        <v>44</v>
      </c>
      <c r="EH98" s="2">
        <v>0</v>
      </c>
      <c r="EI98" s="2" t="s">
        <v>6</v>
      </c>
      <c r="EJ98" s="2">
        <v>1</v>
      </c>
      <c r="EK98" s="2">
        <v>62001</v>
      </c>
      <c r="EL98" s="2" t="s">
        <v>174</v>
      </c>
      <c r="EM98" s="2" t="s">
        <v>175</v>
      </c>
      <c r="EN98" s="2"/>
      <c r="EO98" s="2" t="s">
        <v>6</v>
      </c>
      <c r="EP98" s="2"/>
      <c r="EQ98" s="2">
        <v>0</v>
      </c>
      <c r="ER98" s="2">
        <v>19973.669999999998</v>
      </c>
      <c r="ES98" s="2">
        <v>19973.669999999998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7"/>
        <v>0</v>
      </c>
      <c r="FS98" s="2">
        <v>0</v>
      </c>
      <c r="FT98" s="2"/>
      <c r="FU98" s="2"/>
      <c r="FV98" s="2"/>
      <c r="FW98" s="2"/>
      <c r="FX98" s="2">
        <v>80</v>
      </c>
      <c r="FY98" s="2">
        <v>50</v>
      </c>
      <c r="FZ98" s="2"/>
      <c r="GA98" s="2" t="s">
        <v>6</v>
      </c>
      <c r="GB98" s="2"/>
      <c r="GC98" s="2"/>
      <c r="GD98" s="2">
        <v>0</v>
      </c>
      <c r="GE98" s="2"/>
      <c r="GF98" s="2">
        <v>772632804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8"/>
        <v>0</v>
      </c>
      <c r="GM98" s="2">
        <f t="shared" si="139"/>
        <v>5812.3</v>
      </c>
      <c r="GN98" s="2">
        <f t="shared" si="140"/>
        <v>5812.3</v>
      </c>
      <c r="GO98" s="2">
        <f t="shared" si="141"/>
        <v>0</v>
      </c>
      <c r="GP98" s="2">
        <f t="shared" si="142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43"/>
        <v>0</v>
      </c>
      <c r="GW98" s="2">
        <v>1</v>
      </c>
      <c r="GX98" s="2">
        <f t="shared" si="144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5">
      <c r="A99">
        <v>18</v>
      </c>
      <c r="B99">
        <v>1</v>
      </c>
      <c r="C99">
        <v>269</v>
      </c>
      <c r="E99" t="s">
        <v>188</v>
      </c>
      <c r="F99" t="s">
        <v>180</v>
      </c>
      <c r="G99" t="s">
        <v>181</v>
      </c>
      <c r="H99" t="s">
        <v>147</v>
      </c>
      <c r="I99">
        <f>I95*J99</f>
        <v>0.29099799999999998</v>
      </c>
      <c r="J99">
        <v>7.1000058557151774E-2</v>
      </c>
      <c r="O99">
        <f t="shared" si="112"/>
        <v>34815.67</v>
      </c>
      <c r="P99">
        <f t="shared" si="113"/>
        <v>34815.67</v>
      </c>
      <c r="Q99">
        <f t="shared" si="114"/>
        <v>0</v>
      </c>
      <c r="R99">
        <f t="shared" si="115"/>
        <v>0</v>
      </c>
      <c r="S99">
        <f t="shared" si="116"/>
        <v>0</v>
      </c>
      <c r="T99">
        <f t="shared" si="117"/>
        <v>0</v>
      </c>
      <c r="U99">
        <f t="shared" si="118"/>
        <v>0</v>
      </c>
      <c r="V99">
        <f t="shared" si="119"/>
        <v>0</v>
      </c>
      <c r="W99">
        <f t="shared" si="120"/>
        <v>0</v>
      </c>
      <c r="X99">
        <f t="shared" si="121"/>
        <v>0</v>
      </c>
      <c r="Y99">
        <f t="shared" si="122"/>
        <v>0</v>
      </c>
      <c r="AA99">
        <v>16671551</v>
      </c>
      <c r="AB99">
        <f t="shared" si="123"/>
        <v>19973.669999999998</v>
      </c>
      <c r="AC99">
        <f t="shared" si="104"/>
        <v>19973.669999999998</v>
      </c>
      <c r="AD99">
        <f t="shared" si="107"/>
        <v>0</v>
      </c>
      <c r="AE99">
        <f t="shared" si="108"/>
        <v>0</v>
      </c>
      <c r="AF99">
        <f t="shared" si="109"/>
        <v>0</v>
      </c>
      <c r="AG99">
        <f t="shared" si="124"/>
        <v>0</v>
      </c>
      <c r="AH99">
        <f t="shared" si="110"/>
        <v>0</v>
      </c>
      <c r="AI99">
        <f t="shared" si="111"/>
        <v>0</v>
      </c>
      <c r="AJ99">
        <f t="shared" si="125"/>
        <v>0</v>
      </c>
      <c r="AK99">
        <v>19973.669999999998</v>
      </c>
      <c r="AL99">
        <v>19973.669999999998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80</v>
      </c>
      <c r="AU99">
        <v>50</v>
      </c>
      <c r="AV99">
        <v>1</v>
      </c>
      <c r="AW99">
        <v>1</v>
      </c>
      <c r="AZ99">
        <v>5.99</v>
      </c>
      <c r="BA99">
        <v>1</v>
      </c>
      <c r="BB99">
        <v>1</v>
      </c>
      <c r="BC99">
        <v>5.99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182</v>
      </c>
      <c r="BM99">
        <v>62001</v>
      </c>
      <c r="BN99">
        <v>0</v>
      </c>
      <c r="BO99" t="s">
        <v>6</v>
      </c>
      <c r="BP99">
        <v>0</v>
      </c>
      <c r="BQ99">
        <v>6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80</v>
      </c>
      <c r="CA99">
        <v>50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26"/>
        <v>34815.67</v>
      </c>
      <c r="CQ99">
        <f t="shared" si="127"/>
        <v>119642.2833</v>
      </c>
      <c r="CR99">
        <f t="shared" si="128"/>
        <v>0</v>
      </c>
      <c r="CS99">
        <f t="shared" si="129"/>
        <v>0</v>
      </c>
      <c r="CT99">
        <f t="shared" si="130"/>
        <v>0</v>
      </c>
      <c r="CU99">
        <f t="shared" si="131"/>
        <v>0</v>
      </c>
      <c r="CV99">
        <f t="shared" si="132"/>
        <v>0</v>
      </c>
      <c r="CW99">
        <f t="shared" si="133"/>
        <v>0</v>
      </c>
      <c r="CX99">
        <f t="shared" si="134"/>
        <v>0</v>
      </c>
      <c r="CY99">
        <f t="shared" si="135"/>
        <v>0</v>
      </c>
      <c r="CZ99">
        <f t="shared" si="136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1009</v>
      </c>
      <c r="DV99" t="s">
        <v>147</v>
      </c>
      <c r="DW99" t="s">
        <v>147</v>
      </c>
      <c r="DX99">
        <v>1000</v>
      </c>
      <c r="EE99">
        <v>16510571</v>
      </c>
      <c r="EF99">
        <v>6</v>
      </c>
      <c r="EG99" t="s">
        <v>44</v>
      </c>
      <c r="EH99">
        <v>0</v>
      </c>
      <c r="EI99" t="s">
        <v>6</v>
      </c>
      <c r="EJ99">
        <v>1</v>
      </c>
      <c r="EK99">
        <v>62001</v>
      </c>
      <c r="EL99" t="s">
        <v>174</v>
      </c>
      <c r="EM99" t="s">
        <v>175</v>
      </c>
      <c r="EO99" t="s">
        <v>6</v>
      </c>
      <c r="EQ99">
        <v>0</v>
      </c>
      <c r="ER99">
        <v>19973.669999999998</v>
      </c>
      <c r="ES99">
        <v>19973.669999999998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7"/>
        <v>0</v>
      </c>
      <c r="FS99">
        <v>0</v>
      </c>
      <c r="FX99">
        <v>80</v>
      </c>
      <c r="FY99">
        <v>50</v>
      </c>
      <c r="GA99" t="s">
        <v>6</v>
      </c>
      <c r="GD99">
        <v>0</v>
      </c>
      <c r="GF99">
        <v>772632804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38"/>
        <v>0</v>
      </c>
      <c r="GM99">
        <f t="shared" si="139"/>
        <v>34815.67</v>
      </c>
      <c r="GN99">
        <f t="shared" si="140"/>
        <v>34815.67</v>
      </c>
      <c r="GO99">
        <f t="shared" si="141"/>
        <v>0</v>
      </c>
      <c r="GP99">
        <f t="shared" si="142"/>
        <v>0</v>
      </c>
      <c r="GR99">
        <v>0</v>
      </c>
      <c r="GS99">
        <v>3</v>
      </c>
      <c r="GT99">
        <v>0</v>
      </c>
      <c r="GU99" t="s">
        <v>6</v>
      </c>
      <c r="GV99">
        <f t="shared" si="143"/>
        <v>0</v>
      </c>
      <c r="GW99">
        <v>1</v>
      </c>
      <c r="GX99">
        <f t="shared" si="144"/>
        <v>0</v>
      </c>
      <c r="HA99">
        <v>0</v>
      </c>
      <c r="HB99">
        <v>0</v>
      </c>
      <c r="IK99">
        <v>0</v>
      </c>
    </row>
    <row r="100" spans="1:255" x14ac:dyDescent="0.25">
      <c r="A100" s="2">
        <v>17</v>
      </c>
      <c r="B100" s="2">
        <v>1</v>
      </c>
      <c r="C100" s="2">
        <f>ROW(SmtRes!A282)</f>
        <v>282</v>
      </c>
      <c r="D100" s="2">
        <f>ROW(EtalonRes!A282)</f>
        <v>282</v>
      </c>
      <c r="E100" s="2" t="s">
        <v>189</v>
      </c>
      <c r="F100" s="2" t="s">
        <v>190</v>
      </c>
      <c r="G100" s="2" t="s">
        <v>191</v>
      </c>
      <c r="H100" s="2" t="s">
        <v>18</v>
      </c>
      <c r="I100" s="2">
        <f>ROUND(135.85/100,9)</f>
        <v>1.3585</v>
      </c>
      <c r="J100" s="2">
        <v>0</v>
      </c>
      <c r="K100" s="2"/>
      <c r="L100" s="2"/>
      <c r="M100" s="2"/>
      <c r="N100" s="2"/>
      <c r="O100" s="2">
        <f t="shared" si="112"/>
        <v>29873.22</v>
      </c>
      <c r="P100" s="2">
        <f t="shared" si="113"/>
        <v>25593.65</v>
      </c>
      <c r="Q100" s="2">
        <f t="shared" si="114"/>
        <v>41.01</v>
      </c>
      <c r="R100" s="2">
        <f t="shared" si="115"/>
        <v>29.73</v>
      </c>
      <c r="S100" s="2">
        <f t="shared" si="116"/>
        <v>4238.5600000000004</v>
      </c>
      <c r="T100" s="2">
        <f t="shared" si="117"/>
        <v>0</v>
      </c>
      <c r="U100" s="2">
        <f t="shared" si="118"/>
        <v>484.96140550000001</v>
      </c>
      <c r="V100" s="2">
        <f t="shared" si="119"/>
        <v>2.9377562500000001</v>
      </c>
      <c r="W100" s="2">
        <f t="shared" si="120"/>
        <v>0</v>
      </c>
      <c r="X100" s="2">
        <f t="shared" si="121"/>
        <v>4737.8</v>
      </c>
      <c r="Y100" s="2">
        <f t="shared" si="122"/>
        <v>2731.71</v>
      </c>
      <c r="Z100" s="2"/>
      <c r="AA100" s="2">
        <v>16671550</v>
      </c>
      <c r="AB100" s="2">
        <f t="shared" si="123"/>
        <v>21989.858</v>
      </c>
      <c r="AC100" s="2">
        <f t="shared" si="104"/>
        <v>18839.64</v>
      </c>
      <c r="AD100" s="2">
        <f>ROUND(((((ET100*1.25))-((EU100*1.25)))+AE100),6)</f>
        <v>30.1875</v>
      </c>
      <c r="AE100" s="2">
        <f>ROUND(((EU100*1.25)),6)</f>
        <v>21.887499999999999</v>
      </c>
      <c r="AF100" s="2">
        <f>ROUND(((EV100*1.15)),6)</f>
        <v>3120.0304999999998</v>
      </c>
      <c r="AG100" s="2">
        <f t="shared" si="124"/>
        <v>0</v>
      </c>
      <c r="AH100" s="2">
        <f>((EW100*1.15))</f>
        <v>356.983</v>
      </c>
      <c r="AI100" s="2">
        <f>((EX100*1.25))</f>
        <v>2.1625000000000001</v>
      </c>
      <c r="AJ100" s="2">
        <f t="shared" si="125"/>
        <v>0</v>
      </c>
      <c r="AK100" s="2">
        <v>21576.86</v>
      </c>
      <c r="AL100" s="2">
        <v>18839.64</v>
      </c>
      <c r="AM100" s="2">
        <v>24.15</v>
      </c>
      <c r="AN100" s="2">
        <v>17.510000000000002</v>
      </c>
      <c r="AO100" s="2">
        <v>2713.07</v>
      </c>
      <c r="AP100" s="2">
        <v>0</v>
      </c>
      <c r="AQ100" s="2">
        <v>310.42</v>
      </c>
      <c r="AR100" s="2">
        <v>1.73</v>
      </c>
      <c r="AS100" s="2">
        <v>0</v>
      </c>
      <c r="AT100" s="2">
        <v>111</v>
      </c>
      <c r="AU100" s="2">
        <v>64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0</v>
      </c>
      <c r="BI100" s="2">
        <v>1</v>
      </c>
      <c r="BJ100" s="2" t="s">
        <v>192</v>
      </c>
      <c r="BK100" s="2"/>
      <c r="BL100" s="2"/>
      <c r="BM100" s="2">
        <v>11001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123</v>
      </c>
      <c r="CA100" s="2">
        <v>75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659</v>
      </c>
      <c r="CO100" s="2">
        <v>0</v>
      </c>
      <c r="CP100" s="2">
        <f t="shared" si="126"/>
        <v>29873.22</v>
      </c>
      <c r="CQ100" s="2">
        <f t="shared" si="127"/>
        <v>18839.64</v>
      </c>
      <c r="CR100" s="2">
        <f t="shared" si="128"/>
        <v>30.1875</v>
      </c>
      <c r="CS100" s="2">
        <f t="shared" si="129"/>
        <v>21.887499999999999</v>
      </c>
      <c r="CT100" s="2">
        <f t="shared" si="130"/>
        <v>3120.0304999999998</v>
      </c>
      <c r="CU100" s="2">
        <f t="shared" si="131"/>
        <v>0</v>
      </c>
      <c r="CV100" s="2">
        <f t="shared" si="132"/>
        <v>356.983</v>
      </c>
      <c r="CW100" s="2">
        <f t="shared" si="133"/>
        <v>2.1625000000000001</v>
      </c>
      <c r="CX100" s="2">
        <f t="shared" si="134"/>
        <v>0</v>
      </c>
      <c r="CY100" s="2">
        <f t="shared" si="135"/>
        <v>4737.8019000000004</v>
      </c>
      <c r="CZ100" s="2">
        <f t="shared" si="136"/>
        <v>2731.7055999999998</v>
      </c>
      <c r="DA100" s="2"/>
      <c r="DB100" s="2"/>
      <c r="DC100" s="2" t="s">
        <v>6</v>
      </c>
      <c r="DD100" s="2" t="s">
        <v>6</v>
      </c>
      <c r="DE100" s="2" t="s">
        <v>70</v>
      </c>
      <c r="DF100" s="2" t="s">
        <v>70</v>
      </c>
      <c r="DG100" s="2" t="s">
        <v>71</v>
      </c>
      <c r="DH100" s="2" t="s">
        <v>6</v>
      </c>
      <c r="DI100" s="2" t="s">
        <v>71</v>
      </c>
      <c r="DJ100" s="2" t="s">
        <v>70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18</v>
      </c>
      <c r="DW100" s="2" t="s">
        <v>18</v>
      </c>
      <c r="DX100" s="2">
        <v>100</v>
      </c>
      <c r="DY100" s="2"/>
      <c r="DZ100" s="2"/>
      <c r="EA100" s="2"/>
      <c r="EB100" s="2"/>
      <c r="EC100" s="2"/>
      <c r="ED100" s="2"/>
      <c r="EE100" s="2">
        <v>16510488</v>
      </c>
      <c r="EF100" s="2">
        <v>2</v>
      </c>
      <c r="EG100" s="2" t="s">
        <v>20</v>
      </c>
      <c r="EH100" s="2">
        <v>0</v>
      </c>
      <c r="EI100" s="2" t="s">
        <v>6</v>
      </c>
      <c r="EJ100" s="2">
        <v>1</v>
      </c>
      <c r="EK100" s="2">
        <v>11001</v>
      </c>
      <c r="EL100" s="2" t="s">
        <v>45</v>
      </c>
      <c r="EM100" s="2" t="s">
        <v>169</v>
      </c>
      <c r="EN100" s="2"/>
      <c r="EO100" s="2" t="s">
        <v>74</v>
      </c>
      <c r="EP100" s="2"/>
      <c r="EQ100" s="2">
        <v>0</v>
      </c>
      <c r="ER100" s="2">
        <v>21576.86</v>
      </c>
      <c r="ES100" s="2">
        <v>18839.64</v>
      </c>
      <c r="ET100" s="2">
        <v>24.15</v>
      </c>
      <c r="EU100" s="2">
        <v>17.510000000000002</v>
      </c>
      <c r="EV100" s="2">
        <v>2713.07</v>
      </c>
      <c r="EW100" s="2">
        <v>310.42</v>
      </c>
      <c r="EX100" s="2">
        <v>1.73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7"/>
        <v>0</v>
      </c>
      <c r="FS100" s="2">
        <v>0</v>
      </c>
      <c r="FT100" s="2" t="s">
        <v>23</v>
      </c>
      <c r="FU100" s="2" t="s">
        <v>24</v>
      </c>
      <c r="FV100" s="2"/>
      <c r="FW100" s="2"/>
      <c r="FX100" s="2">
        <v>110.7</v>
      </c>
      <c r="FY100" s="2">
        <v>63.75</v>
      </c>
      <c r="FZ100" s="2"/>
      <c r="GA100" s="2" t="s">
        <v>6</v>
      </c>
      <c r="GB100" s="2"/>
      <c r="GC100" s="2"/>
      <c r="GD100" s="2">
        <v>0</v>
      </c>
      <c r="GE100" s="2"/>
      <c r="GF100" s="2">
        <v>1016495109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8"/>
        <v>0</v>
      </c>
      <c r="GM100" s="2">
        <f t="shared" si="139"/>
        <v>37342.730000000003</v>
      </c>
      <c r="GN100" s="2">
        <f t="shared" si="140"/>
        <v>37342.730000000003</v>
      </c>
      <c r="GO100" s="2">
        <f t="shared" si="141"/>
        <v>0</v>
      </c>
      <c r="GP100" s="2">
        <f t="shared" si="142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43"/>
        <v>0</v>
      </c>
      <c r="GW100" s="2">
        <v>1</v>
      </c>
      <c r="GX100" s="2">
        <f t="shared" si="144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5">
      <c r="A101">
        <v>17</v>
      </c>
      <c r="B101">
        <v>1</v>
      </c>
      <c r="C101">
        <f>ROW(SmtRes!A294)</f>
        <v>294</v>
      </c>
      <c r="D101">
        <f>ROW(EtalonRes!A294)</f>
        <v>294</v>
      </c>
      <c r="E101" t="s">
        <v>189</v>
      </c>
      <c r="F101" t="s">
        <v>190</v>
      </c>
      <c r="G101" t="s">
        <v>191</v>
      </c>
      <c r="H101" t="s">
        <v>18</v>
      </c>
      <c r="I101">
        <f>ROUND(135.85/100,9)</f>
        <v>1.3585</v>
      </c>
      <c r="J101">
        <v>0</v>
      </c>
      <c r="O101">
        <f t="shared" si="112"/>
        <v>178940.6</v>
      </c>
      <c r="P101">
        <f t="shared" si="113"/>
        <v>153305.97</v>
      </c>
      <c r="Q101">
        <f t="shared" si="114"/>
        <v>245.65</v>
      </c>
      <c r="R101">
        <f t="shared" si="115"/>
        <v>178.11</v>
      </c>
      <c r="S101">
        <f t="shared" si="116"/>
        <v>25388.98</v>
      </c>
      <c r="T101">
        <f t="shared" si="117"/>
        <v>0</v>
      </c>
      <c r="U101">
        <f t="shared" si="118"/>
        <v>484.96140550000001</v>
      </c>
      <c r="V101">
        <f t="shared" si="119"/>
        <v>2.9377562500000001</v>
      </c>
      <c r="W101">
        <f t="shared" si="120"/>
        <v>0</v>
      </c>
      <c r="X101">
        <f t="shared" si="121"/>
        <v>28379.47</v>
      </c>
      <c r="Y101">
        <f t="shared" si="122"/>
        <v>16362.94</v>
      </c>
      <c r="AA101">
        <v>16671551</v>
      </c>
      <c r="AB101">
        <f t="shared" si="123"/>
        <v>21989.858</v>
      </c>
      <c r="AC101">
        <f t="shared" si="104"/>
        <v>18839.64</v>
      </c>
      <c r="AD101">
        <f>ROUND(((((ET101*1.25))-((EU101*1.25)))+AE101),6)</f>
        <v>30.1875</v>
      </c>
      <c r="AE101">
        <f>ROUND(((EU101*1.25)),6)</f>
        <v>21.887499999999999</v>
      </c>
      <c r="AF101">
        <f>ROUND(((EV101*1.15)),6)</f>
        <v>3120.0304999999998</v>
      </c>
      <c r="AG101">
        <f t="shared" si="124"/>
        <v>0</v>
      </c>
      <c r="AH101">
        <f>((EW101*1.15))</f>
        <v>356.983</v>
      </c>
      <c r="AI101">
        <f>((EX101*1.25))</f>
        <v>2.1625000000000001</v>
      </c>
      <c r="AJ101">
        <f t="shared" si="125"/>
        <v>0</v>
      </c>
      <c r="AK101">
        <v>21576.86</v>
      </c>
      <c r="AL101">
        <v>18839.64</v>
      </c>
      <c r="AM101">
        <v>24.15</v>
      </c>
      <c r="AN101">
        <v>17.510000000000002</v>
      </c>
      <c r="AO101">
        <v>2713.07</v>
      </c>
      <c r="AP101">
        <v>0</v>
      </c>
      <c r="AQ101">
        <v>310.42</v>
      </c>
      <c r="AR101">
        <v>1.73</v>
      </c>
      <c r="AS101">
        <v>0</v>
      </c>
      <c r="AT101">
        <v>111</v>
      </c>
      <c r="AU101">
        <v>64</v>
      </c>
      <c r="AV101">
        <v>1</v>
      </c>
      <c r="AW101">
        <v>1</v>
      </c>
      <c r="AZ101">
        <v>5.99</v>
      </c>
      <c r="BA101">
        <v>5.99</v>
      </c>
      <c r="BB101">
        <v>5.99</v>
      </c>
      <c r="BC101">
        <v>5.99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192</v>
      </c>
      <c r="BM101">
        <v>11001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5.99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123</v>
      </c>
      <c r="CA101">
        <v>75</v>
      </c>
      <c r="CF101">
        <v>0</v>
      </c>
      <c r="CG101">
        <v>0</v>
      </c>
      <c r="CM101">
        <v>0</v>
      </c>
      <c r="CN101" t="s">
        <v>659</v>
      </c>
      <c r="CO101">
        <v>0</v>
      </c>
      <c r="CP101">
        <f t="shared" si="126"/>
        <v>178940.6</v>
      </c>
      <c r="CQ101">
        <f t="shared" si="127"/>
        <v>112849.4436</v>
      </c>
      <c r="CR101">
        <f t="shared" si="128"/>
        <v>180.823125</v>
      </c>
      <c r="CS101">
        <f t="shared" si="129"/>
        <v>131.10612499999999</v>
      </c>
      <c r="CT101">
        <f t="shared" si="130"/>
        <v>18688.982694999999</v>
      </c>
      <c r="CU101">
        <f t="shared" si="131"/>
        <v>0</v>
      </c>
      <c r="CV101">
        <f t="shared" si="132"/>
        <v>356.983</v>
      </c>
      <c r="CW101">
        <f t="shared" si="133"/>
        <v>2.1625000000000001</v>
      </c>
      <c r="CX101">
        <f t="shared" si="134"/>
        <v>0</v>
      </c>
      <c r="CY101">
        <f t="shared" si="135"/>
        <v>28379.469900000004</v>
      </c>
      <c r="CZ101">
        <f t="shared" si="136"/>
        <v>16362.937599999999</v>
      </c>
      <c r="DC101" t="s">
        <v>6</v>
      </c>
      <c r="DD101" t="s">
        <v>6</v>
      </c>
      <c r="DE101" t="s">
        <v>70</v>
      </c>
      <c r="DF101" t="s">
        <v>70</v>
      </c>
      <c r="DG101" t="s">
        <v>71</v>
      </c>
      <c r="DH101" t="s">
        <v>6</v>
      </c>
      <c r="DI101" t="s">
        <v>71</v>
      </c>
      <c r="DJ101" t="s">
        <v>70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18</v>
      </c>
      <c r="DW101" t="s">
        <v>18</v>
      </c>
      <c r="DX101">
        <v>100</v>
      </c>
      <c r="EE101">
        <v>16510488</v>
      </c>
      <c r="EF101">
        <v>2</v>
      </c>
      <c r="EG101" t="s">
        <v>20</v>
      </c>
      <c r="EH101">
        <v>0</v>
      </c>
      <c r="EI101" t="s">
        <v>6</v>
      </c>
      <c r="EJ101">
        <v>1</v>
      </c>
      <c r="EK101">
        <v>11001</v>
      </c>
      <c r="EL101" t="s">
        <v>45</v>
      </c>
      <c r="EM101" t="s">
        <v>169</v>
      </c>
      <c r="EO101" t="s">
        <v>74</v>
      </c>
      <c r="EQ101">
        <v>0</v>
      </c>
      <c r="ER101">
        <v>21576.86</v>
      </c>
      <c r="ES101">
        <v>18839.64</v>
      </c>
      <c r="ET101">
        <v>24.15</v>
      </c>
      <c r="EU101">
        <v>17.510000000000002</v>
      </c>
      <c r="EV101">
        <v>2713.07</v>
      </c>
      <c r="EW101">
        <v>310.42</v>
      </c>
      <c r="EX101">
        <v>1.73</v>
      </c>
      <c r="EY101">
        <v>0</v>
      </c>
      <c r="FQ101">
        <v>0</v>
      </c>
      <c r="FR101">
        <f t="shared" si="137"/>
        <v>0</v>
      </c>
      <c r="FS101">
        <v>0</v>
      </c>
      <c r="FT101" t="s">
        <v>23</v>
      </c>
      <c r="FU101" t="s">
        <v>24</v>
      </c>
      <c r="FX101">
        <v>110.7</v>
      </c>
      <c r="FY101">
        <v>63.75</v>
      </c>
      <c r="GA101" t="s">
        <v>6</v>
      </c>
      <c r="GD101">
        <v>0</v>
      </c>
      <c r="GF101">
        <v>1016495109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38"/>
        <v>0</v>
      </c>
      <c r="GM101">
        <f t="shared" si="139"/>
        <v>223683.01</v>
      </c>
      <c r="GN101">
        <f t="shared" si="140"/>
        <v>223683.01</v>
      </c>
      <c r="GO101">
        <f t="shared" si="141"/>
        <v>0</v>
      </c>
      <c r="GP101">
        <f t="shared" si="142"/>
        <v>0</v>
      </c>
      <c r="GR101">
        <v>0</v>
      </c>
      <c r="GS101">
        <v>3</v>
      </c>
      <c r="GT101">
        <v>0</v>
      </c>
      <c r="GU101" t="s">
        <v>6</v>
      </c>
      <c r="GV101">
        <f t="shared" si="143"/>
        <v>0</v>
      </c>
      <c r="GW101">
        <v>1</v>
      </c>
      <c r="GX101">
        <f t="shared" si="144"/>
        <v>0</v>
      </c>
      <c r="HA101">
        <v>0</v>
      </c>
      <c r="HB101">
        <v>0</v>
      </c>
      <c r="IK101">
        <v>0</v>
      </c>
    </row>
    <row r="102" spans="1:255" x14ac:dyDescent="0.25">
      <c r="A102" s="2">
        <v>18</v>
      </c>
      <c r="B102" s="2">
        <v>1</v>
      </c>
      <c r="C102" s="2">
        <v>282</v>
      </c>
      <c r="D102" s="2"/>
      <c r="E102" s="2" t="s">
        <v>193</v>
      </c>
      <c r="F102" s="2" t="s">
        <v>194</v>
      </c>
      <c r="G102" s="2" t="s">
        <v>195</v>
      </c>
      <c r="H102" s="2" t="s">
        <v>147</v>
      </c>
      <c r="I102" s="2">
        <f>I100*J102</f>
        <v>4.7879999999999992E-2</v>
      </c>
      <c r="J102" s="2">
        <v>3.524475524475524E-2</v>
      </c>
      <c r="K102" s="2"/>
      <c r="L102" s="2"/>
      <c r="M102" s="2"/>
      <c r="N102" s="2"/>
      <c r="O102" s="2">
        <f t="shared" si="112"/>
        <v>880.52</v>
      </c>
      <c r="P102" s="2">
        <f t="shared" si="113"/>
        <v>880.52</v>
      </c>
      <c r="Q102" s="2">
        <f t="shared" si="114"/>
        <v>0</v>
      </c>
      <c r="R102" s="2">
        <f t="shared" si="115"/>
        <v>0</v>
      </c>
      <c r="S102" s="2">
        <f t="shared" si="116"/>
        <v>0</v>
      </c>
      <c r="T102" s="2">
        <f t="shared" si="117"/>
        <v>0</v>
      </c>
      <c r="U102" s="2">
        <f t="shared" si="118"/>
        <v>0</v>
      </c>
      <c r="V102" s="2">
        <f t="shared" si="119"/>
        <v>0</v>
      </c>
      <c r="W102" s="2">
        <f t="shared" si="120"/>
        <v>0</v>
      </c>
      <c r="X102" s="2">
        <f t="shared" si="121"/>
        <v>0</v>
      </c>
      <c r="Y102" s="2">
        <f t="shared" si="122"/>
        <v>0</v>
      </c>
      <c r="Z102" s="2"/>
      <c r="AA102" s="2">
        <v>16671550</v>
      </c>
      <c r="AB102" s="2">
        <f t="shared" si="123"/>
        <v>18390.16</v>
      </c>
      <c r="AC102" s="2">
        <f t="shared" si="104"/>
        <v>18390.16</v>
      </c>
      <c r="AD102" s="2">
        <f t="shared" ref="AD102:AD127" si="145">ROUND((((ET102)-(EU102))+AE102),6)</f>
        <v>0</v>
      </c>
      <c r="AE102" s="2">
        <f t="shared" ref="AE102:AE127" si="146">ROUND((EU102),6)</f>
        <v>0</v>
      </c>
      <c r="AF102" s="2">
        <f t="shared" ref="AF102:AF127" si="147">ROUND((EV102),6)</f>
        <v>0</v>
      </c>
      <c r="AG102" s="2">
        <f t="shared" si="124"/>
        <v>0</v>
      </c>
      <c r="AH102" s="2">
        <f t="shared" ref="AH102:AH127" si="148">(EW102)</f>
        <v>0</v>
      </c>
      <c r="AI102" s="2">
        <f t="shared" ref="AI102:AI127" si="149">(EX102)</f>
        <v>0</v>
      </c>
      <c r="AJ102" s="2">
        <f t="shared" si="125"/>
        <v>0</v>
      </c>
      <c r="AK102" s="2">
        <v>18390.16</v>
      </c>
      <c r="AL102" s="2">
        <v>18390.16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111</v>
      </c>
      <c r="AU102" s="2">
        <v>64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3</v>
      </c>
      <c r="BI102" s="2">
        <v>1</v>
      </c>
      <c r="BJ102" s="2" t="s">
        <v>196</v>
      </c>
      <c r="BK102" s="2"/>
      <c r="BL102" s="2"/>
      <c r="BM102" s="2">
        <v>11001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123</v>
      </c>
      <c r="CA102" s="2">
        <v>75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6</v>
      </c>
      <c r="CO102" s="2">
        <v>0</v>
      </c>
      <c r="CP102" s="2">
        <f t="shared" si="126"/>
        <v>880.52</v>
      </c>
      <c r="CQ102" s="2">
        <f t="shared" si="127"/>
        <v>18390.16</v>
      </c>
      <c r="CR102" s="2">
        <f t="shared" si="128"/>
        <v>0</v>
      </c>
      <c r="CS102" s="2">
        <f t="shared" si="129"/>
        <v>0</v>
      </c>
      <c r="CT102" s="2">
        <f t="shared" si="130"/>
        <v>0</v>
      </c>
      <c r="CU102" s="2">
        <f t="shared" si="131"/>
        <v>0</v>
      </c>
      <c r="CV102" s="2">
        <f t="shared" si="132"/>
        <v>0</v>
      </c>
      <c r="CW102" s="2">
        <f t="shared" si="133"/>
        <v>0</v>
      </c>
      <c r="CX102" s="2">
        <f t="shared" si="134"/>
        <v>0</v>
      </c>
      <c r="CY102" s="2">
        <f t="shared" si="135"/>
        <v>0</v>
      </c>
      <c r="CZ102" s="2">
        <f t="shared" si="136"/>
        <v>0</v>
      </c>
      <c r="DA102" s="2"/>
      <c r="DB102" s="2"/>
      <c r="DC102" s="2" t="s">
        <v>6</v>
      </c>
      <c r="DD102" s="2" t="s">
        <v>6</v>
      </c>
      <c r="DE102" s="2" t="s">
        <v>6</v>
      </c>
      <c r="DF102" s="2" t="s">
        <v>6</v>
      </c>
      <c r="DG102" s="2" t="s">
        <v>6</v>
      </c>
      <c r="DH102" s="2" t="s">
        <v>6</v>
      </c>
      <c r="DI102" s="2" t="s">
        <v>6</v>
      </c>
      <c r="DJ102" s="2" t="s">
        <v>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1009</v>
      </c>
      <c r="DV102" s="2" t="s">
        <v>147</v>
      </c>
      <c r="DW102" s="2" t="s">
        <v>147</v>
      </c>
      <c r="DX102" s="2">
        <v>1000</v>
      </c>
      <c r="DY102" s="2"/>
      <c r="DZ102" s="2"/>
      <c r="EA102" s="2"/>
      <c r="EB102" s="2"/>
      <c r="EC102" s="2"/>
      <c r="ED102" s="2"/>
      <c r="EE102" s="2">
        <v>16510488</v>
      </c>
      <c r="EF102" s="2">
        <v>2</v>
      </c>
      <c r="EG102" s="2" t="s">
        <v>20</v>
      </c>
      <c r="EH102" s="2">
        <v>0</v>
      </c>
      <c r="EI102" s="2" t="s">
        <v>6</v>
      </c>
      <c r="EJ102" s="2">
        <v>1</v>
      </c>
      <c r="EK102" s="2">
        <v>11001</v>
      </c>
      <c r="EL102" s="2" t="s">
        <v>45</v>
      </c>
      <c r="EM102" s="2" t="s">
        <v>169</v>
      </c>
      <c r="EN102" s="2"/>
      <c r="EO102" s="2" t="s">
        <v>6</v>
      </c>
      <c r="EP102" s="2"/>
      <c r="EQ102" s="2">
        <v>0</v>
      </c>
      <c r="ER102" s="2">
        <v>18390.16</v>
      </c>
      <c r="ES102" s="2">
        <v>18390.16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7"/>
        <v>0</v>
      </c>
      <c r="FS102" s="2">
        <v>0</v>
      </c>
      <c r="FT102" s="2" t="s">
        <v>23</v>
      </c>
      <c r="FU102" s="2" t="s">
        <v>24</v>
      </c>
      <c r="FV102" s="2"/>
      <c r="FW102" s="2"/>
      <c r="FX102" s="2">
        <v>110.7</v>
      </c>
      <c r="FY102" s="2">
        <v>63.75</v>
      </c>
      <c r="FZ102" s="2"/>
      <c r="GA102" s="2" t="s">
        <v>6</v>
      </c>
      <c r="GB102" s="2"/>
      <c r="GC102" s="2"/>
      <c r="GD102" s="2">
        <v>0</v>
      </c>
      <c r="GE102" s="2"/>
      <c r="GF102" s="2">
        <v>-1919714308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8"/>
        <v>0</v>
      </c>
      <c r="GM102" s="2">
        <f t="shared" si="139"/>
        <v>880.52</v>
      </c>
      <c r="GN102" s="2">
        <f t="shared" si="140"/>
        <v>880.52</v>
      </c>
      <c r="GO102" s="2">
        <f t="shared" si="141"/>
        <v>0</v>
      </c>
      <c r="GP102" s="2">
        <f t="shared" si="142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43"/>
        <v>0</v>
      </c>
      <c r="GW102" s="2">
        <v>1</v>
      </c>
      <c r="GX102" s="2">
        <f t="shared" si="144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5">
      <c r="A103">
        <v>18</v>
      </c>
      <c r="B103">
        <v>1</v>
      </c>
      <c r="C103">
        <v>294</v>
      </c>
      <c r="E103" t="s">
        <v>193</v>
      </c>
      <c r="F103" t="s">
        <v>194</v>
      </c>
      <c r="G103" t="s">
        <v>195</v>
      </c>
      <c r="H103" t="s">
        <v>147</v>
      </c>
      <c r="I103">
        <f>I101*J103</f>
        <v>4.7879999999999992E-2</v>
      </c>
      <c r="J103">
        <v>3.524475524475524E-2</v>
      </c>
      <c r="O103">
        <f t="shared" si="112"/>
        <v>5274.32</v>
      </c>
      <c r="P103">
        <f t="shared" si="113"/>
        <v>5274.32</v>
      </c>
      <c r="Q103">
        <f t="shared" si="114"/>
        <v>0</v>
      </c>
      <c r="R103">
        <f t="shared" si="115"/>
        <v>0</v>
      </c>
      <c r="S103">
        <f t="shared" si="116"/>
        <v>0</v>
      </c>
      <c r="T103">
        <f t="shared" si="117"/>
        <v>0</v>
      </c>
      <c r="U103">
        <f t="shared" si="118"/>
        <v>0</v>
      </c>
      <c r="V103">
        <f t="shared" si="119"/>
        <v>0</v>
      </c>
      <c r="W103">
        <f t="shared" si="120"/>
        <v>0</v>
      </c>
      <c r="X103">
        <f t="shared" si="121"/>
        <v>0</v>
      </c>
      <c r="Y103">
        <f t="shared" si="122"/>
        <v>0</v>
      </c>
      <c r="AA103">
        <v>16671551</v>
      </c>
      <c r="AB103">
        <f t="shared" si="123"/>
        <v>18390.16</v>
      </c>
      <c r="AC103">
        <f t="shared" si="104"/>
        <v>18390.16</v>
      </c>
      <c r="AD103">
        <f t="shared" si="145"/>
        <v>0</v>
      </c>
      <c r="AE103">
        <f t="shared" si="146"/>
        <v>0</v>
      </c>
      <c r="AF103">
        <f t="shared" si="147"/>
        <v>0</v>
      </c>
      <c r="AG103">
        <f t="shared" si="124"/>
        <v>0</v>
      </c>
      <c r="AH103">
        <f t="shared" si="148"/>
        <v>0</v>
      </c>
      <c r="AI103">
        <f t="shared" si="149"/>
        <v>0</v>
      </c>
      <c r="AJ103">
        <f t="shared" si="125"/>
        <v>0</v>
      </c>
      <c r="AK103">
        <v>18390.16</v>
      </c>
      <c r="AL103">
        <v>18390.16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111</v>
      </c>
      <c r="AU103">
        <v>64</v>
      </c>
      <c r="AV103">
        <v>1</v>
      </c>
      <c r="AW103">
        <v>1</v>
      </c>
      <c r="AZ103">
        <v>5.99</v>
      </c>
      <c r="BA103">
        <v>1</v>
      </c>
      <c r="BB103">
        <v>1</v>
      </c>
      <c r="BC103">
        <v>5.99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196</v>
      </c>
      <c r="BM103">
        <v>11001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123</v>
      </c>
      <c r="CA103">
        <v>75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26"/>
        <v>5274.32</v>
      </c>
      <c r="CQ103">
        <f t="shared" si="127"/>
        <v>110157.05840000001</v>
      </c>
      <c r="CR103">
        <f t="shared" si="128"/>
        <v>0</v>
      </c>
      <c r="CS103">
        <f t="shared" si="129"/>
        <v>0</v>
      </c>
      <c r="CT103">
        <f t="shared" si="130"/>
        <v>0</v>
      </c>
      <c r="CU103">
        <f t="shared" si="131"/>
        <v>0</v>
      </c>
      <c r="CV103">
        <f t="shared" si="132"/>
        <v>0</v>
      </c>
      <c r="CW103">
        <f t="shared" si="133"/>
        <v>0</v>
      </c>
      <c r="CX103">
        <f t="shared" si="134"/>
        <v>0</v>
      </c>
      <c r="CY103">
        <f t="shared" si="135"/>
        <v>0</v>
      </c>
      <c r="CZ103">
        <f t="shared" si="136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147</v>
      </c>
      <c r="DW103" t="s">
        <v>147</v>
      </c>
      <c r="DX103">
        <v>1000</v>
      </c>
      <c r="EE103">
        <v>16510488</v>
      </c>
      <c r="EF103">
        <v>2</v>
      </c>
      <c r="EG103" t="s">
        <v>20</v>
      </c>
      <c r="EH103">
        <v>0</v>
      </c>
      <c r="EI103" t="s">
        <v>6</v>
      </c>
      <c r="EJ103">
        <v>1</v>
      </c>
      <c r="EK103">
        <v>11001</v>
      </c>
      <c r="EL103" t="s">
        <v>45</v>
      </c>
      <c r="EM103" t="s">
        <v>169</v>
      </c>
      <c r="EO103" t="s">
        <v>6</v>
      </c>
      <c r="EQ103">
        <v>0</v>
      </c>
      <c r="ER103">
        <v>18390.16</v>
      </c>
      <c r="ES103">
        <v>18390.16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7"/>
        <v>0</v>
      </c>
      <c r="FS103">
        <v>0</v>
      </c>
      <c r="FT103" t="s">
        <v>23</v>
      </c>
      <c r="FU103" t="s">
        <v>24</v>
      </c>
      <c r="FX103">
        <v>110.7</v>
      </c>
      <c r="FY103">
        <v>63.75</v>
      </c>
      <c r="GA103" t="s">
        <v>6</v>
      </c>
      <c r="GD103">
        <v>0</v>
      </c>
      <c r="GF103">
        <v>-1919714308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38"/>
        <v>0</v>
      </c>
      <c r="GM103">
        <f t="shared" si="139"/>
        <v>5274.32</v>
      </c>
      <c r="GN103">
        <f t="shared" si="140"/>
        <v>5274.32</v>
      </c>
      <c r="GO103">
        <f t="shared" si="141"/>
        <v>0</v>
      </c>
      <c r="GP103">
        <f t="shared" si="142"/>
        <v>0</v>
      </c>
      <c r="GR103">
        <v>0</v>
      </c>
      <c r="GS103">
        <v>3</v>
      </c>
      <c r="GT103">
        <v>0</v>
      </c>
      <c r="GU103" t="s">
        <v>6</v>
      </c>
      <c r="GV103">
        <f t="shared" si="143"/>
        <v>0</v>
      </c>
      <c r="GW103">
        <v>1</v>
      </c>
      <c r="GX103">
        <f t="shared" si="144"/>
        <v>0</v>
      </c>
      <c r="HA103">
        <v>0</v>
      </c>
      <c r="HB103">
        <v>0</v>
      </c>
      <c r="IK103">
        <v>0</v>
      </c>
    </row>
    <row r="104" spans="1:255" x14ac:dyDescent="0.25">
      <c r="A104" s="2">
        <v>18</v>
      </c>
      <c r="B104" s="2">
        <v>1</v>
      </c>
      <c r="C104" s="2">
        <v>280</v>
      </c>
      <c r="D104" s="2"/>
      <c r="E104" s="2" t="s">
        <v>197</v>
      </c>
      <c r="F104" s="2" t="s">
        <v>198</v>
      </c>
      <c r="G104" s="2" t="s">
        <v>199</v>
      </c>
      <c r="H104" s="2" t="s">
        <v>78</v>
      </c>
      <c r="I104" s="2">
        <f>I100*J104</f>
        <v>-138.56700000000001</v>
      </c>
      <c r="J104" s="2">
        <v>-102</v>
      </c>
      <c r="K104" s="2"/>
      <c r="L104" s="2"/>
      <c r="M104" s="2"/>
      <c r="N104" s="2"/>
      <c r="O104" s="2">
        <f t="shared" si="112"/>
        <v>-19461.740000000002</v>
      </c>
      <c r="P104" s="2">
        <f t="shared" si="113"/>
        <v>-19461.740000000002</v>
      </c>
      <c r="Q104" s="2">
        <f t="shared" si="114"/>
        <v>0</v>
      </c>
      <c r="R104" s="2">
        <f t="shared" si="115"/>
        <v>0</v>
      </c>
      <c r="S104" s="2">
        <f t="shared" si="116"/>
        <v>0</v>
      </c>
      <c r="T104" s="2">
        <f t="shared" si="117"/>
        <v>0</v>
      </c>
      <c r="U104" s="2">
        <f t="shared" si="118"/>
        <v>0</v>
      </c>
      <c r="V104" s="2">
        <f t="shared" si="119"/>
        <v>0</v>
      </c>
      <c r="W104" s="2">
        <f t="shared" si="120"/>
        <v>0</v>
      </c>
      <c r="X104" s="2">
        <f t="shared" si="121"/>
        <v>0</v>
      </c>
      <c r="Y104" s="2">
        <f t="shared" si="122"/>
        <v>0</v>
      </c>
      <c r="Z104" s="2"/>
      <c r="AA104" s="2">
        <v>16671550</v>
      </c>
      <c r="AB104" s="2">
        <f t="shared" si="123"/>
        <v>140.44999999999999</v>
      </c>
      <c r="AC104" s="2">
        <f t="shared" si="104"/>
        <v>140.44999999999999</v>
      </c>
      <c r="AD104" s="2">
        <f t="shared" si="145"/>
        <v>0</v>
      </c>
      <c r="AE104" s="2">
        <f t="shared" si="146"/>
        <v>0</v>
      </c>
      <c r="AF104" s="2">
        <f t="shared" si="147"/>
        <v>0</v>
      </c>
      <c r="AG104" s="2">
        <f t="shared" si="124"/>
        <v>0</v>
      </c>
      <c r="AH104" s="2">
        <f t="shared" si="148"/>
        <v>0</v>
      </c>
      <c r="AI104" s="2">
        <f t="shared" si="149"/>
        <v>0</v>
      </c>
      <c r="AJ104" s="2">
        <f t="shared" si="125"/>
        <v>0</v>
      </c>
      <c r="AK104" s="2">
        <v>140.44999999999999</v>
      </c>
      <c r="AL104" s="2">
        <v>140.44999999999999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111</v>
      </c>
      <c r="AU104" s="2">
        <v>64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3</v>
      </c>
      <c r="BI104" s="2">
        <v>1</v>
      </c>
      <c r="BJ104" s="2" t="s">
        <v>200</v>
      </c>
      <c r="BK104" s="2"/>
      <c r="BL104" s="2"/>
      <c r="BM104" s="2">
        <v>11001</v>
      </c>
      <c r="BN104" s="2">
        <v>0</v>
      </c>
      <c r="BO104" s="2" t="s">
        <v>6</v>
      </c>
      <c r="BP104" s="2">
        <v>0</v>
      </c>
      <c r="BQ104" s="2">
        <v>2</v>
      </c>
      <c r="BR104" s="2">
        <v>1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123</v>
      </c>
      <c r="CA104" s="2">
        <v>75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26"/>
        <v>-19461.740000000002</v>
      </c>
      <c r="CQ104" s="2">
        <f t="shared" si="127"/>
        <v>140.44999999999999</v>
      </c>
      <c r="CR104" s="2">
        <f t="shared" si="128"/>
        <v>0</v>
      </c>
      <c r="CS104" s="2">
        <f t="shared" si="129"/>
        <v>0</v>
      </c>
      <c r="CT104" s="2">
        <f t="shared" si="130"/>
        <v>0</v>
      </c>
      <c r="CU104" s="2">
        <f t="shared" si="131"/>
        <v>0</v>
      </c>
      <c r="CV104" s="2">
        <f t="shared" si="132"/>
        <v>0</v>
      </c>
      <c r="CW104" s="2">
        <f t="shared" si="133"/>
        <v>0</v>
      </c>
      <c r="CX104" s="2">
        <f t="shared" si="134"/>
        <v>0</v>
      </c>
      <c r="CY104" s="2">
        <f t="shared" si="135"/>
        <v>0</v>
      </c>
      <c r="CZ104" s="2">
        <f t="shared" si="136"/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1005</v>
      </c>
      <c r="DV104" s="2" t="s">
        <v>78</v>
      </c>
      <c r="DW104" s="2" t="s">
        <v>78</v>
      </c>
      <c r="DX104" s="2">
        <v>1</v>
      </c>
      <c r="DY104" s="2"/>
      <c r="DZ104" s="2"/>
      <c r="EA104" s="2"/>
      <c r="EB104" s="2"/>
      <c r="EC104" s="2"/>
      <c r="ED104" s="2"/>
      <c r="EE104" s="2">
        <v>16510488</v>
      </c>
      <c r="EF104" s="2">
        <v>2</v>
      </c>
      <c r="EG104" s="2" t="s">
        <v>20</v>
      </c>
      <c r="EH104" s="2">
        <v>0</v>
      </c>
      <c r="EI104" s="2" t="s">
        <v>6</v>
      </c>
      <c r="EJ104" s="2">
        <v>1</v>
      </c>
      <c r="EK104" s="2">
        <v>11001</v>
      </c>
      <c r="EL104" s="2" t="s">
        <v>45</v>
      </c>
      <c r="EM104" s="2" t="s">
        <v>169</v>
      </c>
      <c r="EN104" s="2"/>
      <c r="EO104" s="2" t="s">
        <v>6</v>
      </c>
      <c r="EP104" s="2"/>
      <c r="EQ104" s="2">
        <v>0</v>
      </c>
      <c r="ER104" s="2">
        <v>140.44999999999999</v>
      </c>
      <c r="ES104" s="2">
        <v>140.44999999999999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7"/>
        <v>0</v>
      </c>
      <c r="FS104" s="2">
        <v>0</v>
      </c>
      <c r="FT104" s="2" t="s">
        <v>23</v>
      </c>
      <c r="FU104" s="2" t="s">
        <v>24</v>
      </c>
      <c r="FV104" s="2"/>
      <c r="FW104" s="2"/>
      <c r="FX104" s="2">
        <v>110.7</v>
      </c>
      <c r="FY104" s="2">
        <v>63.75</v>
      </c>
      <c r="FZ104" s="2"/>
      <c r="GA104" s="2" t="s">
        <v>6</v>
      </c>
      <c r="GB104" s="2"/>
      <c r="GC104" s="2"/>
      <c r="GD104" s="2">
        <v>0</v>
      </c>
      <c r="GE104" s="2"/>
      <c r="GF104" s="2">
        <v>2046761779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8"/>
        <v>0</v>
      </c>
      <c r="GM104" s="2">
        <f t="shared" si="139"/>
        <v>-19461.740000000002</v>
      </c>
      <c r="GN104" s="2">
        <f t="shared" si="140"/>
        <v>-19461.740000000002</v>
      </c>
      <c r="GO104" s="2">
        <f t="shared" si="141"/>
        <v>0</v>
      </c>
      <c r="GP104" s="2">
        <f t="shared" si="142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43"/>
        <v>0</v>
      </c>
      <c r="GW104" s="2">
        <v>1</v>
      </c>
      <c r="GX104" s="2">
        <f t="shared" si="144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5">
      <c r="A105">
        <v>18</v>
      </c>
      <c r="B105">
        <v>1</v>
      </c>
      <c r="C105">
        <v>292</v>
      </c>
      <c r="E105" t="s">
        <v>197</v>
      </c>
      <c r="F105" t="s">
        <v>198</v>
      </c>
      <c r="G105" t="s">
        <v>199</v>
      </c>
      <c r="H105" t="s">
        <v>78</v>
      </c>
      <c r="I105">
        <f>I101*J105</f>
        <v>-138.56700000000001</v>
      </c>
      <c r="J105">
        <v>-102</v>
      </c>
      <c r="O105">
        <f t="shared" si="112"/>
        <v>-116575.79</v>
      </c>
      <c r="P105">
        <f t="shared" si="113"/>
        <v>-116575.79</v>
      </c>
      <c r="Q105">
        <f t="shared" si="114"/>
        <v>0</v>
      </c>
      <c r="R105">
        <f t="shared" si="115"/>
        <v>0</v>
      </c>
      <c r="S105">
        <f t="shared" si="116"/>
        <v>0</v>
      </c>
      <c r="T105">
        <f t="shared" si="117"/>
        <v>0</v>
      </c>
      <c r="U105">
        <f t="shared" si="118"/>
        <v>0</v>
      </c>
      <c r="V105">
        <f t="shared" si="119"/>
        <v>0</v>
      </c>
      <c r="W105">
        <f t="shared" si="120"/>
        <v>0</v>
      </c>
      <c r="X105">
        <f t="shared" si="121"/>
        <v>0</v>
      </c>
      <c r="Y105">
        <f t="shared" si="122"/>
        <v>0</v>
      </c>
      <c r="AA105">
        <v>16671551</v>
      </c>
      <c r="AB105">
        <f t="shared" si="123"/>
        <v>140.44999999999999</v>
      </c>
      <c r="AC105">
        <f t="shared" si="104"/>
        <v>140.44999999999999</v>
      </c>
      <c r="AD105">
        <f t="shared" si="145"/>
        <v>0</v>
      </c>
      <c r="AE105">
        <f t="shared" si="146"/>
        <v>0</v>
      </c>
      <c r="AF105">
        <f t="shared" si="147"/>
        <v>0</v>
      </c>
      <c r="AG105">
        <f t="shared" si="124"/>
        <v>0</v>
      </c>
      <c r="AH105">
        <f t="shared" si="148"/>
        <v>0</v>
      </c>
      <c r="AI105">
        <f t="shared" si="149"/>
        <v>0</v>
      </c>
      <c r="AJ105">
        <f t="shared" si="125"/>
        <v>0</v>
      </c>
      <c r="AK105">
        <v>140.44999999999999</v>
      </c>
      <c r="AL105">
        <v>140.44999999999999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111</v>
      </c>
      <c r="AU105">
        <v>64</v>
      </c>
      <c r="AV105">
        <v>1</v>
      </c>
      <c r="AW105">
        <v>1</v>
      </c>
      <c r="AZ105">
        <v>5.99</v>
      </c>
      <c r="BA105">
        <v>1</v>
      </c>
      <c r="BB105">
        <v>1</v>
      </c>
      <c r="BC105">
        <v>5.99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200</v>
      </c>
      <c r="BM105">
        <v>11001</v>
      </c>
      <c r="BN105">
        <v>0</v>
      </c>
      <c r="BO105" t="s">
        <v>6</v>
      </c>
      <c r="BP105">
        <v>0</v>
      </c>
      <c r="BQ105">
        <v>2</v>
      </c>
      <c r="BR105">
        <v>1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123</v>
      </c>
      <c r="CA105">
        <v>75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6"/>
        <v>-116575.79</v>
      </c>
      <c r="CQ105">
        <f t="shared" si="127"/>
        <v>841.29549999999995</v>
      </c>
      <c r="CR105">
        <f t="shared" si="128"/>
        <v>0</v>
      </c>
      <c r="CS105">
        <f t="shared" si="129"/>
        <v>0</v>
      </c>
      <c r="CT105">
        <f t="shared" si="130"/>
        <v>0</v>
      </c>
      <c r="CU105">
        <f t="shared" si="131"/>
        <v>0</v>
      </c>
      <c r="CV105">
        <f t="shared" si="132"/>
        <v>0</v>
      </c>
      <c r="CW105">
        <f t="shared" si="133"/>
        <v>0</v>
      </c>
      <c r="CX105">
        <f t="shared" si="134"/>
        <v>0</v>
      </c>
      <c r="CY105">
        <f t="shared" si="135"/>
        <v>0</v>
      </c>
      <c r="CZ105">
        <f t="shared" si="136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78</v>
      </c>
      <c r="DW105" t="s">
        <v>78</v>
      </c>
      <c r="DX105">
        <v>1</v>
      </c>
      <c r="EE105">
        <v>16510488</v>
      </c>
      <c r="EF105">
        <v>2</v>
      </c>
      <c r="EG105" t="s">
        <v>20</v>
      </c>
      <c r="EH105">
        <v>0</v>
      </c>
      <c r="EI105" t="s">
        <v>6</v>
      </c>
      <c r="EJ105">
        <v>1</v>
      </c>
      <c r="EK105">
        <v>11001</v>
      </c>
      <c r="EL105" t="s">
        <v>45</v>
      </c>
      <c r="EM105" t="s">
        <v>169</v>
      </c>
      <c r="EO105" t="s">
        <v>6</v>
      </c>
      <c r="EQ105">
        <v>0</v>
      </c>
      <c r="ER105">
        <v>140.44999999999999</v>
      </c>
      <c r="ES105">
        <v>140.44999999999999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7"/>
        <v>0</v>
      </c>
      <c r="FS105">
        <v>0</v>
      </c>
      <c r="FT105" t="s">
        <v>23</v>
      </c>
      <c r="FU105" t="s">
        <v>24</v>
      </c>
      <c r="FX105">
        <v>110.7</v>
      </c>
      <c r="FY105">
        <v>63.75</v>
      </c>
      <c r="GA105" t="s">
        <v>6</v>
      </c>
      <c r="GD105">
        <v>0</v>
      </c>
      <c r="GF105">
        <v>2046761779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38"/>
        <v>0</v>
      </c>
      <c r="GM105">
        <f t="shared" si="139"/>
        <v>-116575.79</v>
      </c>
      <c r="GN105">
        <f t="shared" si="140"/>
        <v>-116575.79</v>
      </c>
      <c r="GO105">
        <f t="shared" si="141"/>
        <v>0</v>
      </c>
      <c r="GP105">
        <f t="shared" si="142"/>
        <v>0</v>
      </c>
      <c r="GR105">
        <v>0</v>
      </c>
      <c r="GS105">
        <v>3</v>
      </c>
      <c r="GT105">
        <v>0</v>
      </c>
      <c r="GU105" t="s">
        <v>6</v>
      </c>
      <c r="GV105">
        <f t="shared" si="143"/>
        <v>0</v>
      </c>
      <c r="GW105">
        <v>1</v>
      </c>
      <c r="GX105">
        <f t="shared" si="144"/>
        <v>0</v>
      </c>
      <c r="HA105">
        <v>0</v>
      </c>
      <c r="HB105">
        <v>0</v>
      </c>
      <c r="IK105">
        <v>0</v>
      </c>
    </row>
    <row r="106" spans="1:255" x14ac:dyDescent="0.25">
      <c r="A106" s="2">
        <v>18</v>
      </c>
      <c r="B106" s="2">
        <v>1</v>
      </c>
      <c r="C106" s="2">
        <v>279</v>
      </c>
      <c r="D106" s="2"/>
      <c r="E106" s="2" t="s">
        <v>201</v>
      </c>
      <c r="F106" s="2" t="s">
        <v>202</v>
      </c>
      <c r="G106" s="2" t="s">
        <v>203</v>
      </c>
      <c r="H106" s="2" t="s">
        <v>78</v>
      </c>
      <c r="I106" s="2">
        <f>I100*J106</f>
        <v>138.56700000000001</v>
      </c>
      <c r="J106" s="2">
        <v>102</v>
      </c>
      <c r="K106" s="2"/>
      <c r="L106" s="2"/>
      <c r="M106" s="2"/>
      <c r="N106" s="2"/>
      <c r="O106" s="2">
        <f t="shared" si="112"/>
        <v>16910.72</v>
      </c>
      <c r="P106" s="2">
        <f t="shared" si="113"/>
        <v>16910.72</v>
      </c>
      <c r="Q106" s="2">
        <f t="shared" si="114"/>
        <v>0</v>
      </c>
      <c r="R106" s="2">
        <f t="shared" si="115"/>
        <v>0</v>
      </c>
      <c r="S106" s="2">
        <f t="shared" si="116"/>
        <v>0</v>
      </c>
      <c r="T106" s="2">
        <f t="shared" si="117"/>
        <v>0</v>
      </c>
      <c r="U106" s="2">
        <f t="shared" si="118"/>
        <v>0</v>
      </c>
      <c r="V106" s="2">
        <f t="shared" si="119"/>
        <v>0</v>
      </c>
      <c r="W106" s="2">
        <f t="shared" si="120"/>
        <v>0</v>
      </c>
      <c r="X106" s="2">
        <f t="shared" si="121"/>
        <v>0</v>
      </c>
      <c r="Y106" s="2">
        <f t="shared" si="122"/>
        <v>0</v>
      </c>
      <c r="Z106" s="2"/>
      <c r="AA106" s="2">
        <v>16671550</v>
      </c>
      <c r="AB106" s="2">
        <f t="shared" si="123"/>
        <v>122.04</v>
      </c>
      <c r="AC106" s="2">
        <f t="shared" ref="AC106:AC127" si="150">ROUND((ES106),6)</f>
        <v>122.04</v>
      </c>
      <c r="AD106" s="2">
        <f t="shared" si="145"/>
        <v>0</v>
      </c>
      <c r="AE106" s="2">
        <f t="shared" si="146"/>
        <v>0</v>
      </c>
      <c r="AF106" s="2">
        <f t="shared" si="147"/>
        <v>0</v>
      </c>
      <c r="AG106" s="2">
        <f t="shared" si="124"/>
        <v>0</v>
      </c>
      <c r="AH106" s="2">
        <f t="shared" si="148"/>
        <v>0</v>
      </c>
      <c r="AI106" s="2">
        <f t="shared" si="149"/>
        <v>0</v>
      </c>
      <c r="AJ106" s="2">
        <f t="shared" si="125"/>
        <v>0</v>
      </c>
      <c r="AK106" s="2">
        <v>122.04</v>
      </c>
      <c r="AL106" s="2">
        <v>122.04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111</v>
      </c>
      <c r="AU106" s="2">
        <v>64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3</v>
      </c>
      <c r="BI106" s="2">
        <v>1</v>
      </c>
      <c r="BJ106" s="2" t="s">
        <v>204</v>
      </c>
      <c r="BK106" s="2"/>
      <c r="BL106" s="2"/>
      <c r="BM106" s="2">
        <v>11001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123</v>
      </c>
      <c r="CA106" s="2">
        <v>75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126"/>
        <v>16910.72</v>
      </c>
      <c r="CQ106" s="2">
        <f t="shared" si="127"/>
        <v>122.04</v>
      </c>
      <c r="CR106" s="2">
        <f t="shared" si="128"/>
        <v>0</v>
      </c>
      <c r="CS106" s="2">
        <f t="shared" si="129"/>
        <v>0</v>
      </c>
      <c r="CT106" s="2">
        <f t="shared" si="130"/>
        <v>0</v>
      </c>
      <c r="CU106" s="2">
        <f t="shared" si="131"/>
        <v>0</v>
      </c>
      <c r="CV106" s="2">
        <f t="shared" si="132"/>
        <v>0</v>
      </c>
      <c r="CW106" s="2">
        <f t="shared" si="133"/>
        <v>0</v>
      </c>
      <c r="CX106" s="2">
        <f t="shared" si="134"/>
        <v>0</v>
      </c>
      <c r="CY106" s="2">
        <f t="shared" si="135"/>
        <v>0</v>
      </c>
      <c r="CZ106" s="2">
        <f t="shared" si="136"/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78</v>
      </c>
      <c r="DW106" s="2" t="s">
        <v>78</v>
      </c>
      <c r="DX106" s="2">
        <v>1</v>
      </c>
      <c r="DY106" s="2"/>
      <c r="DZ106" s="2"/>
      <c r="EA106" s="2"/>
      <c r="EB106" s="2"/>
      <c r="EC106" s="2"/>
      <c r="ED106" s="2"/>
      <c r="EE106" s="2">
        <v>16510488</v>
      </c>
      <c r="EF106" s="2">
        <v>2</v>
      </c>
      <c r="EG106" s="2" t="s">
        <v>20</v>
      </c>
      <c r="EH106" s="2">
        <v>0</v>
      </c>
      <c r="EI106" s="2" t="s">
        <v>6</v>
      </c>
      <c r="EJ106" s="2">
        <v>1</v>
      </c>
      <c r="EK106" s="2">
        <v>11001</v>
      </c>
      <c r="EL106" s="2" t="s">
        <v>45</v>
      </c>
      <c r="EM106" s="2" t="s">
        <v>169</v>
      </c>
      <c r="EN106" s="2"/>
      <c r="EO106" s="2" t="s">
        <v>6</v>
      </c>
      <c r="EP106" s="2"/>
      <c r="EQ106" s="2">
        <v>0</v>
      </c>
      <c r="ER106" s="2">
        <v>122.04</v>
      </c>
      <c r="ES106" s="2">
        <v>122.04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7"/>
        <v>0</v>
      </c>
      <c r="FS106" s="2">
        <v>0</v>
      </c>
      <c r="FT106" s="2" t="s">
        <v>23</v>
      </c>
      <c r="FU106" s="2" t="s">
        <v>24</v>
      </c>
      <c r="FV106" s="2"/>
      <c r="FW106" s="2"/>
      <c r="FX106" s="2">
        <v>110.7</v>
      </c>
      <c r="FY106" s="2">
        <v>63.75</v>
      </c>
      <c r="FZ106" s="2"/>
      <c r="GA106" s="2" t="s">
        <v>6</v>
      </c>
      <c r="GB106" s="2"/>
      <c r="GC106" s="2"/>
      <c r="GD106" s="2">
        <v>0</v>
      </c>
      <c r="GE106" s="2"/>
      <c r="GF106" s="2">
        <v>877942433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8"/>
        <v>0</v>
      </c>
      <c r="GM106" s="2">
        <f t="shared" si="139"/>
        <v>16910.72</v>
      </c>
      <c r="GN106" s="2">
        <f t="shared" si="140"/>
        <v>16910.72</v>
      </c>
      <c r="GO106" s="2">
        <f t="shared" si="141"/>
        <v>0</v>
      </c>
      <c r="GP106" s="2">
        <f t="shared" si="142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43"/>
        <v>0</v>
      </c>
      <c r="GW106" s="2">
        <v>1</v>
      </c>
      <c r="GX106" s="2">
        <f t="shared" si="144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5">
      <c r="A107">
        <v>18</v>
      </c>
      <c r="B107">
        <v>1</v>
      </c>
      <c r="C107">
        <v>291</v>
      </c>
      <c r="E107" t="s">
        <v>201</v>
      </c>
      <c r="F107" t="s">
        <v>202</v>
      </c>
      <c r="G107" t="s">
        <v>203</v>
      </c>
      <c r="H107" t="s">
        <v>78</v>
      </c>
      <c r="I107">
        <f>I101*J107</f>
        <v>138.56700000000001</v>
      </c>
      <c r="J107">
        <v>102</v>
      </c>
      <c r="O107">
        <f t="shared" si="112"/>
        <v>101295.19</v>
      </c>
      <c r="P107">
        <f t="shared" si="113"/>
        <v>101295.19</v>
      </c>
      <c r="Q107">
        <f t="shared" si="114"/>
        <v>0</v>
      </c>
      <c r="R107">
        <f t="shared" si="115"/>
        <v>0</v>
      </c>
      <c r="S107">
        <f t="shared" si="116"/>
        <v>0</v>
      </c>
      <c r="T107">
        <f t="shared" si="117"/>
        <v>0</v>
      </c>
      <c r="U107">
        <f t="shared" si="118"/>
        <v>0</v>
      </c>
      <c r="V107">
        <f t="shared" si="119"/>
        <v>0</v>
      </c>
      <c r="W107">
        <f t="shared" si="120"/>
        <v>0</v>
      </c>
      <c r="X107">
        <f t="shared" si="121"/>
        <v>0</v>
      </c>
      <c r="Y107">
        <f t="shared" si="122"/>
        <v>0</v>
      </c>
      <c r="AA107">
        <v>16671551</v>
      </c>
      <c r="AB107">
        <f t="shared" si="123"/>
        <v>122.04</v>
      </c>
      <c r="AC107">
        <f t="shared" si="150"/>
        <v>122.04</v>
      </c>
      <c r="AD107">
        <f t="shared" si="145"/>
        <v>0</v>
      </c>
      <c r="AE107">
        <f t="shared" si="146"/>
        <v>0</v>
      </c>
      <c r="AF107">
        <f t="shared" si="147"/>
        <v>0</v>
      </c>
      <c r="AG107">
        <f t="shared" si="124"/>
        <v>0</v>
      </c>
      <c r="AH107">
        <f t="shared" si="148"/>
        <v>0</v>
      </c>
      <c r="AI107">
        <f t="shared" si="149"/>
        <v>0</v>
      </c>
      <c r="AJ107">
        <f t="shared" si="125"/>
        <v>0</v>
      </c>
      <c r="AK107">
        <v>122.04</v>
      </c>
      <c r="AL107">
        <v>122.04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111</v>
      </c>
      <c r="AU107">
        <v>64</v>
      </c>
      <c r="AV107">
        <v>1</v>
      </c>
      <c r="AW107">
        <v>1</v>
      </c>
      <c r="AZ107">
        <v>5.99</v>
      </c>
      <c r="BA107">
        <v>1</v>
      </c>
      <c r="BB107">
        <v>1</v>
      </c>
      <c r="BC107">
        <v>5.99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204</v>
      </c>
      <c r="BM107">
        <v>11001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123</v>
      </c>
      <c r="CA107">
        <v>75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26"/>
        <v>101295.19</v>
      </c>
      <c r="CQ107">
        <f t="shared" si="127"/>
        <v>731.01960000000008</v>
      </c>
      <c r="CR107">
        <f t="shared" si="128"/>
        <v>0</v>
      </c>
      <c r="CS107">
        <f t="shared" si="129"/>
        <v>0</v>
      </c>
      <c r="CT107">
        <f t="shared" si="130"/>
        <v>0</v>
      </c>
      <c r="CU107">
        <f t="shared" si="131"/>
        <v>0</v>
      </c>
      <c r="CV107">
        <f t="shared" si="132"/>
        <v>0</v>
      </c>
      <c r="CW107">
        <f t="shared" si="133"/>
        <v>0</v>
      </c>
      <c r="CX107">
        <f t="shared" si="134"/>
        <v>0</v>
      </c>
      <c r="CY107">
        <f t="shared" si="135"/>
        <v>0</v>
      </c>
      <c r="CZ107">
        <f t="shared" si="136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78</v>
      </c>
      <c r="DW107" t="s">
        <v>78</v>
      </c>
      <c r="DX107">
        <v>1</v>
      </c>
      <c r="EE107">
        <v>16510488</v>
      </c>
      <c r="EF107">
        <v>2</v>
      </c>
      <c r="EG107" t="s">
        <v>20</v>
      </c>
      <c r="EH107">
        <v>0</v>
      </c>
      <c r="EI107" t="s">
        <v>6</v>
      </c>
      <c r="EJ107">
        <v>1</v>
      </c>
      <c r="EK107">
        <v>11001</v>
      </c>
      <c r="EL107" t="s">
        <v>45</v>
      </c>
      <c r="EM107" t="s">
        <v>169</v>
      </c>
      <c r="EO107" t="s">
        <v>6</v>
      </c>
      <c r="EQ107">
        <v>0</v>
      </c>
      <c r="ER107">
        <v>122.04</v>
      </c>
      <c r="ES107">
        <v>122.04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7"/>
        <v>0</v>
      </c>
      <c r="FS107">
        <v>0</v>
      </c>
      <c r="FT107" t="s">
        <v>23</v>
      </c>
      <c r="FU107" t="s">
        <v>24</v>
      </c>
      <c r="FX107">
        <v>110.7</v>
      </c>
      <c r="FY107">
        <v>63.75</v>
      </c>
      <c r="GA107" t="s">
        <v>6</v>
      </c>
      <c r="GD107">
        <v>0</v>
      </c>
      <c r="GF107">
        <v>877942433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38"/>
        <v>0</v>
      </c>
      <c r="GM107">
        <f t="shared" si="139"/>
        <v>101295.19</v>
      </c>
      <c r="GN107">
        <f t="shared" si="140"/>
        <v>101295.19</v>
      </c>
      <c r="GO107">
        <f t="shared" si="141"/>
        <v>0</v>
      </c>
      <c r="GP107">
        <f t="shared" si="142"/>
        <v>0</v>
      </c>
      <c r="GR107">
        <v>0</v>
      </c>
      <c r="GS107">
        <v>3</v>
      </c>
      <c r="GT107">
        <v>0</v>
      </c>
      <c r="GU107" t="s">
        <v>6</v>
      </c>
      <c r="GV107">
        <f t="shared" si="143"/>
        <v>0</v>
      </c>
      <c r="GW107">
        <v>1</v>
      </c>
      <c r="GX107">
        <f t="shared" si="144"/>
        <v>0</v>
      </c>
      <c r="HA107">
        <v>0</v>
      </c>
      <c r="HB107">
        <v>0</v>
      </c>
      <c r="IK107">
        <v>0</v>
      </c>
    </row>
    <row r="108" spans="1:255" x14ac:dyDescent="0.25">
      <c r="A108" s="2">
        <v>17</v>
      </c>
      <c r="B108" s="2">
        <v>1</v>
      </c>
      <c r="C108" s="2">
        <f>ROW(SmtRes!A305)</f>
        <v>305</v>
      </c>
      <c r="D108" s="2">
        <f>ROW(EtalonRes!A304)</f>
        <v>304</v>
      </c>
      <c r="E108" s="2" t="s">
        <v>205</v>
      </c>
      <c r="F108" s="2" t="s">
        <v>206</v>
      </c>
      <c r="G108" s="2" t="s">
        <v>207</v>
      </c>
      <c r="H108" s="2" t="s">
        <v>18</v>
      </c>
      <c r="I108" s="2">
        <f>ROUND(12.675/100,9)</f>
        <v>0.12675</v>
      </c>
      <c r="J108" s="2">
        <v>0</v>
      </c>
      <c r="K108" s="2"/>
      <c r="L108" s="2"/>
      <c r="M108" s="2"/>
      <c r="N108" s="2"/>
      <c r="O108" s="2">
        <f t="shared" si="112"/>
        <v>149.62</v>
      </c>
      <c r="P108" s="2">
        <f t="shared" si="113"/>
        <v>56.73</v>
      </c>
      <c r="Q108" s="2">
        <f t="shared" si="114"/>
        <v>0.9</v>
      </c>
      <c r="R108" s="2">
        <f t="shared" si="115"/>
        <v>0.26</v>
      </c>
      <c r="S108" s="2">
        <f t="shared" si="116"/>
        <v>91.99</v>
      </c>
      <c r="T108" s="2">
        <f t="shared" si="117"/>
        <v>0</v>
      </c>
      <c r="U108" s="2">
        <f t="shared" si="118"/>
        <v>10.647</v>
      </c>
      <c r="V108" s="2">
        <f t="shared" si="119"/>
        <v>2.0279999999999999E-2</v>
      </c>
      <c r="W108" s="2">
        <f t="shared" si="120"/>
        <v>0</v>
      </c>
      <c r="X108" s="2">
        <f t="shared" si="121"/>
        <v>73.8</v>
      </c>
      <c r="Y108" s="2">
        <f t="shared" si="122"/>
        <v>46.13</v>
      </c>
      <c r="Z108" s="2"/>
      <c r="AA108" s="2">
        <v>16671550</v>
      </c>
      <c r="AB108" s="2">
        <f t="shared" si="123"/>
        <v>1180.42</v>
      </c>
      <c r="AC108" s="2">
        <f t="shared" si="150"/>
        <v>447.59</v>
      </c>
      <c r="AD108" s="2">
        <f t="shared" si="145"/>
        <v>7.07</v>
      </c>
      <c r="AE108" s="2">
        <f t="shared" si="146"/>
        <v>2.0499999999999998</v>
      </c>
      <c r="AF108" s="2">
        <f t="shared" si="147"/>
        <v>725.76</v>
      </c>
      <c r="AG108" s="2">
        <f t="shared" si="124"/>
        <v>0</v>
      </c>
      <c r="AH108" s="2">
        <f t="shared" si="148"/>
        <v>84</v>
      </c>
      <c r="AI108" s="2">
        <f t="shared" si="149"/>
        <v>0.16</v>
      </c>
      <c r="AJ108" s="2">
        <f t="shared" si="125"/>
        <v>0</v>
      </c>
      <c r="AK108" s="2">
        <v>1180.42</v>
      </c>
      <c r="AL108" s="2">
        <v>447.59</v>
      </c>
      <c r="AM108" s="2">
        <v>7.07</v>
      </c>
      <c r="AN108" s="2">
        <v>2.0499999999999998</v>
      </c>
      <c r="AO108" s="2">
        <v>725.76</v>
      </c>
      <c r="AP108" s="2">
        <v>0</v>
      </c>
      <c r="AQ108" s="2">
        <v>84</v>
      </c>
      <c r="AR108" s="2">
        <v>0.16</v>
      </c>
      <c r="AS108" s="2">
        <v>0</v>
      </c>
      <c r="AT108" s="2">
        <v>80</v>
      </c>
      <c r="AU108" s="2">
        <v>50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208</v>
      </c>
      <c r="BK108" s="2"/>
      <c r="BL108" s="2"/>
      <c r="BM108" s="2">
        <v>62001</v>
      </c>
      <c r="BN108" s="2">
        <v>0</v>
      </c>
      <c r="BO108" s="2" t="s">
        <v>6</v>
      </c>
      <c r="BP108" s="2">
        <v>0</v>
      </c>
      <c r="BQ108" s="2">
        <v>6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80</v>
      </c>
      <c r="CA108" s="2">
        <v>50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</v>
      </c>
      <c r="CO108" s="2">
        <v>0</v>
      </c>
      <c r="CP108" s="2">
        <f t="shared" si="126"/>
        <v>149.62</v>
      </c>
      <c r="CQ108" s="2">
        <f t="shared" si="127"/>
        <v>447.59</v>
      </c>
      <c r="CR108" s="2">
        <f t="shared" si="128"/>
        <v>7.07</v>
      </c>
      <c r="CS108" s="2">
        <f t="shared" si="129"/>
        <v>2.0499999999999998</v>
      </c>
      <c r="CT108" s="2">
        <f t="shared" si="130"/>
        <v>725.76</v>
      </c>
      <c r="CU108" s="2">
        <f t="shared" si="131"/>
        <v>0</v>
      </c>
      <c r="CV108" s="2">
        <f t="shared" si="132"/>
        <v>84</v>
      </c>
      <c r="CW108" s="2">
        <f t="shared" si="133"/>
        <v>0.16</v>
      </c>
      <c r="CX108" s="2">
        <f t="shared" si="134"/>
        <v>0</v>
      </c>
      <c r="CY108" s="2">
        <f t="shared" si="135"/>
        <v>73.8</v>
      </c>
      <c r="CZ108" s="2">
        <f t="shared" si="136"/>
        <v>46.125</v>
      </c>
      <c r="DA108" s="2"/>
      <c r="DB108" s="2"/>
      <c r="DC108" s="2" t="s">
        <v>6</v>
      </c>
      <c r="DD108" s="2" t="s">
        <v>6</v>
      </c>
      <c r="DE108" s="2" t="s">
        <v>6</v>
      </c>
      <c r="DF108" s="2" t="s">
        <v>6</v>
      </c>
      <c r="DG108" s="2" t="s">
        <v>6</v>
      </c>
      <c r="DH108" s="2" t="s">
        <v>6</v>
      </c>
      <c r="DI108" s="2" t="s">
        <v>6</v>
      </c>
      <c r="DJ108" s="2" t="s">
        <v>6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18</v>
      </c>
      <c r="DW108" s="2" t="s">
        <v>18</v>
      </c>
      <c r="DX108" s="2">
        <v>100</v>
      </c>
      <c r="DY108" s="2"/>
      <c r="DZ108" s="2"/>
      <c r="EA108" s="2"/>
      <c r="EB108" s="2"/>
      <c r="EC108" s="2"/>
      <c r="ED108" s="2"/>
      <c r="EE108" s="2">
        <v>16510571</v>
      </c>
      <c r="EF108" s="2">
        <v>6</v>
      </c>
      <c r="EG108" s="2" t="s">
        <v>44</v>
      </c>
      <c r="EH108" s="2">
        <v>0</v>
      </c>
      <c r="EI108" s="2" t="s">
        <v>6</v>
      </c>
      <c r="EJ108" s="2">
        <v>1</v>
      </c>
      <c r="EK108" s="2">
        <v>62001</v>
      </c>
      <c r="EL108" s="2" t="s">
        <v>174</v>
      </c>
      <c r="EM108" s="2" t="s">
        <v>175</v>
      </c>
      <c r="EN108" s="2"/>
      <c r="EO108" s="2" t="s">
        <v>6</v>
      </c>
      <c r="EP108" s="2"/>
      <c r="EQ108" s="2">
        <v>0</v>
      </c>
      <c r="ER108" s="2">
        <v>1180.42</v>
      </c>
      <c r="ES108" s="2">
        <v>447.59</v>
      </c>
      <c r="ET108" s="2">
        <v>7.07</v>
      </c>
      <c r="EU108" s="2">
        <v>2.0499999999999998</v>
      </c>
      <c r="EV108" s="2">
        <v>725.76</v>
      </c>
      <c r="EW108" s="2">
        <v>84</v>
      </c>
      <c r="EX108" s="2">
        <v>0.16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7"/>
        <v>0</v>
      </c>
      <c r="FS108" s="2">
        <v>0</v>
      </c>
      <c r="FT108" s="2"/>
      <c r="FU108" s="2"/>
      <c r="FV108" s="2"/>
      <c r="FW108" s="2"/>
      <c r="FX108" s="2">
        <v>80</v>
      </c>
      <c r="FY108" s="2">
        <v>50</v>
      </c>
      <c r="FZ108" s="2"/>
      <c r="GA108" s="2" t="s">
        <v>6</v>
      </c>
      <c r="GB108" s="2"/>
      <c r="GC108" s="2"/>
      <c r="GD108" s="2">
        <v>0</v>
      </c>
      <c r="GE108" s="2"/>
      <c r="GF108" s="2">
        <v>993981904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8"/>
        <v>0</v>
      </c>
      <c r="GM108" s="2">
        <f t="shared" si="139"/>
        <v>269.55</v>
      </c>
      <c r="GN108" s="2">
        <f t="shared" si="140"/>
        <v>269.55</v>
      </c>
      <c r="GO108" s="2">
        <f t="shared" si="141"/>
        <v>0</v>
      </c>
      <c r="GP108" s="2">
        <f t="shared" si="142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43"/>
        <v>0</v>
      </c>
      <c r="GW108" s="2">
        <v>1</v>
      </c>
      <c r="GX108" s="2">
        <f t="shared" si="144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5">
      <c r="A109">
        <v>17</v>
      </c>
      <c r="B109">
        <v>1</v>
      </c>
      <c r="C109">
        <f>ROW(SmtRes!A316)</f>
        <v>316</v>
      </c>
      <c r="D109">
        <f>ROW(EtalonRes!A314)</f>
        <v>314</v>
      </c>
      <c r="E109" t="s">
        <v>205</v>
      </c>
      <c r="F109" t="s">
        <v>206</v>
      </c>
      <c r="G109" t="s">
        <v>207</v>
      </c>
      <c r="H109" t="s">
        <v>18</v>
      </c>
      <c r="I109">
        <f>ROUND(12.675/100,9)</f>
        <v>0.12675</v>
      </c>
      <c r="J109">
        <v>0</v>
      </c>
      <c r="O109">
        <f t="shared" si="112"/>
        <v>896.21</v>
      </c>
      <c r="P109">
        <f t="shared" si="113"/>
        <v>339.82</v>
      </c>
      <c r="Q109">
        <f t="shared" si="114"/>
        <v>5.37</v>
      </c>
      <c r="R109">
        <f t="shared" si="115"/>
        <v>1.56</v>
      </c>
      <c r="S109">
        <f t="shared" si="116"/>
        <v>551.02</v>
      </c>
      <c r="T109">
        <f t="shared" si="117"/>
        <v>0</v>
      </c>
      <c r="U109">
        <f t="shared" si="118"/>
        <v>10.647</v>
      </c>
      <c r="V109">
        <f t="shared" si="119"/>
        <v>2.0279999999999999E-2</v>
      </c>
      <c r="W109">
        <f t="shared" si="120"/>
        <v>0</v>
      </c>
      <c r="X109">
        <f t="shared" si="121"/>
        <v>442.06</v>
      </c>
      <c r="Y109">
        <f t="shared" si="122"/>
        <v>276.29000000000002</v>
      </c>
      <c r="AA109">
        <v>16671551</v>
      </c>
      <c r="AB109">
        <f t="shared" si="123"/>
        <v>1180.42</v>
      </c>
      <c r="AC109">
        <f t="shared" si="150"/>
        <v>447.59</v>
      </c>
      <c r="AD109">
        <f t="shared" si="145"/>
        <v>7.07</v>
      </c>
      <c r="AE109">
        <f t="shared" si="146"/>
        <v>2.0499999999999998</v>
      </c>
      <c r="AF109">
        <f t="shared" si="147"/>
        <v>725.76</v>
      </c>
      <c r="AG109">
        <f t="shared" si="124"/>
        <v>0</v>
      </c>
      <c r="AH109">
        <f t="shared" si="148"/>
        <v>84</v>
      </c>
      <c r="AI109">
        <f t="shared" si="149"/>
        <v>0.16</v>
      </c>
      <c r="AJ109">
        <f t="shared" si="125"/>
        <v>0</v>
      </c>
      <c r="AK109">
        <v>1180.42</v>
      </c>
      <c r="AL109">
        <v>447.59</v>
      </c>
      <c r="AM109">
        <v>7.07</v>
      </c>
      <c r="AN109">
        <v>2.0499999999999998</v>
      </c>
      <c r="AO109">
        <v>725.76</v>
      </c>
      <c r="AP109">
        <v>0</v>
      </c>
      <c r="AQ109">
        <v>84</v>
      </c>
      <c r="AR109">
        <v>0.16</v>
      </c>
      <c r="AS109">
        <v>0</v>
      </c>
      <c r="AT109">
        <v>80</v>
      </c>
      <c r="AU109">
        <v>50</v>
      </c>
      <c r="AV109">
        <v>1</v>
      </c>
      <c r="AW109">
        <v>1</v>
      </c>
      <c r="AZ109">
        <v>5.99</v>
      </c>
      <c r="BA109">
        <v>5.99</v>
      </c>
      <c r="BB109">
        <v>5.99</v>
      </c>
      <c r="BC109">
        <v>5.99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208</v>
      </c>
      <c r="BM109">
        <v>62001</v>
      </c>
      <c r="BN109">
        <v>0</v>
      </c>
      <c r="BO109" t="s">
        <v>6</v>
      </c>
      <c r="BP109">
        <v>0</v>
      </c>
      <c r="BQ109">
        <v>6</v>
      </c>
      <c r="BR109">
        <v>0</v>
      </c>
      <c r="BS109">
        <v>5.99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80</v>
      </c>
      <c r="CA109">
        <v>50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126"/>
        <v>896.21</v>
      </c>
      <c r="CQ109">
        <f t="shared" si="127"/>
        <v>2681.0641000000001</v>
      </c>
      <c r="CR109">
        <f t="shared" si="128"/>
        <v>42.349300000000007</v>
      </c>
      <c r="CS109">
        <f t="shared" si="129"/>
        <v>12.279499999999999</v>
      </c>
      <c r="CT109">
        <f t="shared" si="130"/>
        <v>4347.3024000000005</v>
      </c>
      <c r="CU109">
        <f t="shared" si="131"/>
        <v>0</v>
      </c>
      <c r="CV109">
        <f t="shared" si="132"/>
        <v>84</v>
      </c>
      <c r="CW109">
        <f t="shared" si="133"/>
        <v>0.16</v>
      </c>
      <c r="CX109">
        <f t="shared" si="134"/>
        <v>0</v>
      </c>
      <c r="CY109">
        <f t="shared" si="135"/>
        <v>442.06399999999996</v>
      </c>
      <c r="CZ109">
        <f t="shared" si="136"/>
        <v>276.28999999999996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18</v>
      </c>
      <c r="DW109" t="s">
        <v>18</v>
      </c>
      <c r="DX109">
        <v>100</v>
      </c>
      <c r="EE109">
        <v>16510571</v>
      </c>
      <c r="EF109">
        <v>6</v>
      </c>
      <c r="EG109" t="s">
        <v>44</v>
      </c>
      <c r="EH109">
        <v>0</v>
      </c>
      <c r="EI109" t="s">
        <v>6</v>
      </c>
      <c r="EJ109">
        <v>1</v>
      </c>
      <c r="EK109">
        <v>62001</v>
      </c>
      <c r="EL109" t="s">
        <v>174</v>
      </c>
      <c r="EM109" t="s">
        <v>175</v>
      </c>
      <c r="EO109" t="s">
        <v>6</v>
      </c>
      <c r="EQ109">
        <v>0</v>
      </c>
      <c r="ER109">
        <v>1180.42</v>
      </c>
      <c r="ES109">
        <v>447.59</v>
      </c>
      <c r="ET109">
        <v>7.07</v>
      </c>
      <c r="EU109">
        <v>2.0499999999999998</v>
      </c>
      <c r="EV109">
        <v>725.76</v>
      </c>
      <c r="EW109">
        <v>84</v>
      </c>
      <c r="EX109">
        <v>0.16</v>
      </c>
      <c r="EY109">
        <v>0</v>
      </c>
      <c r="FQ109">
        <v>0</v>
      </c>
      <c r="FR109">
        <f t="shared" si="137"/>
        <v>0</v>
      </c>
      <c r="FS109">
        <v>0</v>
      </c>
      <c r="FX109">
        <v>80</v>
      </c>
      <c r="FY109">
        <v>50</v>
      </c>
      <c r="GA109" t="s">
        <v>6</v>
      </c>
      <c r="GD109">
        <v>0</v>
      </c>
      <c r="GF109">
        <v>993981904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38"/>
        <v>0</v>
      </c>
      <c r="GM109">
        <f t="shared" si="139"/>
        <v>1614.56</v>
      </c>
      <c r="GN109">
        <f t="shared" si="140"/>
        <v>1614.56</v>
      </c>
      <c r="GO109">
        <f t="shared" si="141"/>
        <v>0</v>
      </c>
      <c r="GP109">
        <f t="shared" si="142"/>
        <v>0</v>
      </c>
      <c r="GR109">
        <v>0</v>
      </c>
      <c r="GS109">
        <v>3</v>
      </c>
      <c r="GT109">
        <v>0</v>
      </c>
      <c r="GU109" t="s">
        <v>6</v>
      </c>
      <c r="GV109">
        <f t="shared" si="143"/>
        <v>0</v>
      </c>
      <c r="GW109">
        <v>1</v>
      </c>
      <c r="GX109">
        <f t="shared" si="144"/>
        <v>0</v>
      </c>
      <c r="HA109">
        <v>0</v>
      </c>
      <c r="HB109">
        <v>0</v>
      </c>
      <c r="IK109">
        <v>0</v>
      </c>
    </row>
    <row r="110" spans="1:255" x14ac:dyDescent="0.25">
      <c r="A110" s="2">
        <v>18</v>
      </c>
      <c r="B110" s="2">
        <v>1</v>
      </c>
      <c r="C110" s="2">
        <v>302</v>
      </c>
      <c r="D110" s="2"/>
      <c r="E110" s="2" t="s">
        <v>209</v>
      </c>
      <c r="F110" s="2" t="s">
        <v>210</v>
      </c>
      <c r="G110" s="2" t="s">
        <v>211</v>
      </c>
      <c r="H110" s="2" t="s">
        <v>147</v>
      </c>
      <c r="I110" s="2">
        <f>I108*J110</f>
        <v>2.1800000000000001E-3</v>
      </c>
      <c r="J110" s="2">
        <v>1.7199211045364891E-2</v>
      </c>
      <c r="K110" s="2"/>
      <c r="L110" s="2"/>
      <c r="M110" s="2"/>
      <c r="N110" s="2"/>
      <c r="O110" s="2">
        <f t="shared" si="112"/>
        <v>0</v>
      </c>
      <c r="P110" s="2">
        <f t="shared" si="113"/>
        <v>0</v>
      </c>
      <c r="Q110" s="2">
        <f t="shared" si="114"/>
        <v>0</v>
      </c>
      <c r="R110" s="2">
        <f t="shared" si="115"/>
        <v>0</v>
      </c>
      <c r="S110" s="2">
        <f t="shared" si="116"/>
        <v>0</v>
      </c>
      <c r="T110" s="2">
        <f t="shared" si="117"/>
        <v>0</v>
      </c>
      <c r="U110" s="2">
        <f t="shared" si="118"/>
        <v>0</v>
      </c>
      <c r="V110" s="2">
        <f t="shared" si="119"/>
        <v>0</v>
      </c>
      <c r="W110" s="2">
        <f t="shared" si="120"/>
        <v>0</v>
      </c>
      <c r="X110" s="2">
        <f t="shared" si="121"/>
        <v>0</v>
      </c>
      <c r="Y110" s="2">
        <f t="shared" si="122"/>
        <v>0</v>
      </c>
      <c r="Z110" s="2"/>
      <c r="AA110" s="2">
        <v>16671550</v>
      </c>
      <c r="AB110" s="2">
        <f t="shared" si="123"/>
        <v>0</v>
      </c>
      <c r="AC110" s="2">
        <f t="shared" si="150"/>
        <v>0</v>
      </c>
      <c r="AD110" s="2">
        <f t="shared" si="145"/>
        <v>0</v>
      </c>
      <c r="AE110" s="2">
        <f t="shared" si="146"/>
        <v>0</v>
      </c>
      <c r="AF110" s="2">
        <f t="shared" si="147"/>
        <v>0</v>
      </c>
      <c r="AG110" s="2">
        <f t="shared" si="124"/>
        <v>0</v>
      </c>
      <c r="AH110" s="2">
        <f t="shared" si="148"/>
        <v>0</v>
      </c>
      <c r="AI110" s="2">
        <f t="shared" si="149"/>
        <v>0</v>
      </c>
      <c r="AJ110" s="2">
        <f t="shared" si="125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80</v>
      </c>
      <c r="AU110" s="2">
        <v>50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3</v>
      </c>
      <c r="BI110" s="2">
        <v>1</v>
      </c>
      <c r="BJ110" s="2" t="s">
        <v>6</v>
      </c>
      <c r="BK110" s="2"/>
      <c r="BL110" s="2"/>
      <c r="BM110" s="2">
        <v>62001</v>
      </c>
      <c r="BN110" s="2">
        <v>0</v>
      </c>
      <c r="BO110" s="2" t="s">
        <v>6</v>
      </c>
      <c r="BP110" s="2">
        <v>0</v>
      </c>
      <c r="BQ110" s="2">
        <v>6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80</v>
      </c>
      <c r="CA110" s="2">
        <v>50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6</v>
      </c>
      <c r="CO110" s="2">
        <v>0</v>
      </c>
      <c r="CP110" s="2">
        <f t="shared" si="126"/>
        <v>0</v>
      </c>
      <c r="CQ110" s="2">
        <f t="shared" si="127"/>
        <v>0</v>
      </c>
      <c r="CR110" s="2">
        <f t="shared" si="128"/>
        <v>0</v>
      </c>
      <c r="CS110" s="2">
        <f t="shared" si="129"/>
        <v>0</v>
      </c>
      <c r="CT110" s="2">
        <f t="shared" si="130"/>
        <v>0</v>
      </c>
      <c r="CU110" s="2">
        <f t="shared" si="131"/>
        <v>0</v>
      </c>
      <c r="CV110" s="2">
        <f t="shared" si="132"/>
        <v>0</v>
      </c>
      <c r="CW110" s="2">
        <f t="shared" si="133"/>
        <v>0</v>
      </c>
      <c r="CX110" s="2">
        <f t="shared" si="134"/>
        <v>0</v>
      </c>
      <c r="CY110" s="2">
        <f t="shared" si="135"/>
        <v>0</v>
      </c>
      <c r="CZ110" s="2">
        <f t="shared" si="136"/>
        <v>0</v>
      </c>
      <c r="DA110" s="2"/>
      <c r="DB110" s="2"/>
      <c r="DC110" s="2" t="s">
        <v>6</v>
      </c>
      <c r="DD110" s="2" t="s">
        <v>6</v>
      </c>
      <c r="DE110" s="2" t="s">
        <v>6</v>
      </c>
      <c r="DF110" s="2" t="s">
        <v>6</v>
      </c>
      <c r="DG110" s="2" t="s">
        <v>6</v>
      </c>
      <c r="DH110" s="2" t="s">
        <v>6</v>
      </c>
      <c r="DI110" s="2" t="s">
        <v>6</v>
      </c>
      <c r="DJ110" s="2" t="s">
        <v>6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1009</v>
      </c>
      <c r="DV110" s="2" t="s">
        <v>147</v>
      </c>
      <c r="DW110" s="2" t="s">
        <v>147</v>
      </c>
      <c r="DX110" s="2">
        <v>1000</v>
      </c>
      <c r="DY110" s="2"/>
      <c r="DZ110" s="2"/>
      <c r="EA110" s="2"/>
      <c r="EB110" s="2"/>
      <c r="EC110" s="2"/>
      <c r="ED110" s="2"/>
      <c r="EE110" s="2">
        <v>16510571</v>
      </c>
      <c r="EF110" s="2">
        <v>6</v>
      </c>
      <c r="EG110" s="2" t="s">
        <v>44</v>
      </c>
      <c r="EH110" s="2">
        <v>0</v>
      </c>
      <c r="EI110" s="2" t="s">
        <v>6</v>
      </c>
      <c r="EJ110" s="2">
        <v>1</v>
      </c>
      <c r="EK110" s="2">
        <v>62001</v>
      </c>
      <c r="EL110" s="2" t="s">
        <v>174</v>
      </c>
      <c r="EM110" s="2" t="s">
        <v>175</v>
      </c>
      <c r="EN110" s="2"/>
      <c r="EO110" s="2" t="s">
        <v>6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7"/>
        <v>0</v>
      </c>
      <c r="FS110" s="2">
        <v>0</v>
      </c>
      <c r="FT110" s="2"/>
      <c r="FU110" s="2"/>
      <c r="FV110" s="2"/>
      <c r="FW110" s="2"/>
      <c r="FX110" s="2">
        <v>80</v>
      </c>
      <c r="FY110" s="2">
        <v>50</v>
      </c>
      <c r="FZ110" s="2"/>
      <c r="GA110" s="2" t="s">
        <v>6</v>
      </c>
      <c r="GB110" s="2"/>
      <c r="GC110" s="2"/>
      <c r="GD110" s="2">
        <v>0</v>
      </c>
      <c r="GE110" s="2"/>
      <c r="GF110" s="2">
        <v>84301199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8"/>
        <v>0</v>
      </c>
      <c r="GM110" s="2">
        <f t="shared" si="139"/>
        <v>0</v>
      </c>
      <c r="GN110" s="2">
        <f t="shared" si="140"/>
        <v>0</v>
      </c>
      <c r="GO110" s="2">
        <f t="shared" si="141"/>
        <v>0</v>
      </c>
      <c r="GP110" s="2">
        <f t="shared" si="142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43"/>
        <v>0</v>
      </c>
      <c r="GW110" s="2">
        <v>1</v>
      </c>
      <c r="GX110" s="2">
        <f t="shared" si="144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5">
      <c r="A111">
        <v>18</v>
      </c>
      <c r="B111">
        <v>1</v>
      </c>
      <c r="C111">
        <v>313</v>
      </c>
      <c r="E111" t="s">
        <v>209</v>
      </c>
      <c r="F111" t="s">
        <v>210</v>
      </c>
      <c r="G111" t="s">
        <v>211</v>
      </c>
      <c r="H111" t="s">
        <v>147</v>
      </c>
      <c r="I111">
        <f>I109*J111</f>
        <v>2.1800000000000001E-3</v>
      </c>
      <c r="J111">
        <v>1.7199211045364891E-2</v>
      </c>
      <c r="O111">
        <f t="shared" si="112"/>
        <v>0</v>
      </c>
      <c r="P111">
        <f t="shared" si="113"/>
        <v>0</v>
      </c>
      <c r="Q111">
        <f t="shared" si="114"/>
        <v>0</v>
      </c>
      <c r="R111">
        <f t="shared" si="115"/>
        <v>0</v>
      </c>
      <c r="S111">
        <f t="shared" si="116"/>
        <v>0</v>
      </c>
      <c r="T111">
        <f t="shared" si="117"/>
        <v>0</v>
      </c>
      <c r="U111">
        <f t="shared" si="118"/>
        <v>0</v>
      </c>
      <c r="V111">
        <f t="shared" si="119"/>
        <v>0</v>
      </c>
      <c r="W111">
        <f t="shared" si="120"/>
        <v>0</v>
      </c>
      <c r="X111">
        <f t="shared" si="121"/>
        <v>0</v>
      </c>
      <c r="Y111">
        <f t="shared" si="122"/>
        <v>0</v>
      </c>
      <c r="AA111">
        <v>16671551</v>
      </c>
      <c r="AB111">
        <f t="shared" si="123"/>
        <v>0</v>
      </c>
      <c r="AC111">
        <f t="shared" si="150"/>
        <v>0</v>
      </c>
      <c r="AD111">
        <f t="shared" si="145"/>
        <v>0</v>
      </c>
      <c r="AE111">
        <f t="shared" si="146"/>
        <v>0</v>
      </c>
      <c r="AF111">
        <f t="shared" si="147"/>
        <v>0</v>
      </c>
      <c r="AG111">
        <f t="shared" si="124"/>
        <v>0</v>
      </c>
      <c r="AH111">
        <f t="shared" si="148"/>
        <v>0</v>
      </c>
      <c r="AI111">
        <f t="shared" si="149"/>
        <v>0</v>
      </c>
      <c r="AJ111">
        <f t="shared" si="125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80</v>
      </c>
      <c r="AU111">
        <v>50</v>
      </c>
      <c r="AV111">
        <v>1</v>
      </c>
      <c r="AW111">
        <v>1</v>
      </c>
      <c r="AZ111">
        <v>5.99</v>
      </c>
      <c r="BA111">
        <v>1</v>
      </c>
      <c r="BB111">
        <v>1</v>
      </c>
      <c r="BC111">
        <v>5.99</v>
      </c>
      <c r="BD111" t="s">
        <v>6</v>
      </c>
      <c r="BE111" t="s">
        <v>6</v>
      </c>
      <c r="BF111" t="s">
        <v>6</v>
      </c>
      <c r="BG111" t="s">
        <v>6</v>
      </c>
      <c r="BH111">
        <v>3</v>
      </c>
      <c r="BI111">
        <v>1</v>
      </c>
      <c r="BJ111" t="s">
        <v>6</v>
      </c>
      <c r="BM111">
        <v>62001</v>
      </c>
      <c r="BN111">
        <v>0</v>
      </c>
      <c r="BO111" t="s">
        <v>6</v>
      </c>
      <c r="BP111">
        <v>0</v>
      </c>
      <c r="BQ111">
        <v>6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80</v>
      </c>
      <c r="CA111">
        <v>50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126"/>
        <v>0</v>
      </c>
      <c r="CQ111">
        <f t="shared" si="127"/>
        <v>0</v>
      </c>
      <c r="CR111">
        <f t="shared" si="128"/>
        <v>0</v>
      </c>
      <c r="CS111">
        <f t="shared" si="129"/>
        <v>0</v>
      </c>
      <c r="CT111">
        <f t="shared" si="130"/>
        <v>0</v>
      </c>
      <c r="CU111">
        <f t="shared" si="131"/>
        <v>0</v>
      </c>
      <c r="CV111">
        <f t="shared" si="132"/>
        <v>0</v>
      </c>
      <c r="CW111">
        <f t="shared" si="133"/>
        <v>0</v>
      </c>
      <c r="CX111">
        <f t="shared" si="134"/>
        <v>0</v>
      </c>
      <c r="CY111">
        <f t="shared" si="135"/>
        <v>0</v>
      </c>
      <c r="CZ111">
        <f t="shared" si="136"/>
        <v>0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147</v>
      </c>
      <c r="DW111" t="s">
        <v>147</v>
      </c>
      <c r="DX111">
        <v>1000</v>
      </c>
      <c r="EE111">
        <v>16510571</v>
      </c>
      <c r="EF111">
        <v>6</v>
      </c>
      <c r="EG111" t="s">
        <v>44</v>
      </c>
      <c r="EH111">
        <v>0</v>
      </c>
      <c r="EI111" t="s">
        <v>6</v>
      </c>
      <c r="EJ111">
        <v>1</v>
      </c>
      <c r="EK111">
        <v>62001</v>
      </c>
      <c r="EL111" t="s">
        <v>174</v>
      </c>
      <c r="EM111" t="s">
        <v>175</v>
      </c>
      <c r="EO111" t="s">
        <v>6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7"/>
        <v>0</v>
      </c>
      <c r="FS111">
        <v>0</v>
      </c>
      <c r="FX111">
        <v>80</v>
      </c>
      <c r="FY111">
        <v>50</v>
      </c>
      <c r="GA111" t="s">
        <v>6</v>
      </c>
      <c r="GD111">
        <v>0</v>
      </c>
      <c r="GF111">
        <v>84301199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38"/>
        <v>0</v>
      </c>
      <c r="GM111">
        <f t="shared" si="139"/>
        <v>0</v>
      </c>
      <c r="GN111">
        <f t="shared" si="140"/>
        <v>0</v>
      </c>
      <c r="GO111">
        <f t="shared" si="141"/>
        <v>0</v>
      </c>
      <c r="GP111">
        <f t="shared" si="142"/>
        <v>0</v>
      </c>
      <c r="GR111">
        <v>0</v>
      </c>
      <c r="GS111">
        <v>3</v>
      </c>
      <c r="GT111">
        <v>0</v>
      </c>
      <c r="GU111" t="s">
        <v>6</v>
      </c>
      <c r="GV111">
        <f t="shared" si="143"/>
        <v>0</v>
      </c>
      <c r="GW111">
        <v>1</v>
      </c>
      <c r="GX111">
        <f t="shared" si="144"/>
        <v>0</v>
      </c>
      <c r="HA111">
        <v>0</v>
      </c>
      <c r="HB111">
        <v>0</v>
      </c>
      <c r="IK111">
        <v>0</v>
      </c>
    </row>
    <row r="112" spans="1:255" x14ac:dyDescent="0.25">
      <c r="A112" s="2">
        <v>18</v>
      </c>
      <c r="B112" s="2">
        <v>1</v>
      </c>
      <c r="C112" s="2">
        <v>303</v>
      </c>
      <c r="D112" s="2"/>
      <c r="E112" s="2" t="s">
        <v>212</v>
      </c>
      <c r="F112" s="2" t="s">
        <v>213</v>
      </c>
      <c r="G112" s="2" t="s">
        <v>214</v>
      </c>
      <c r="H112" s="2" t="s">
        <v>147</v>
      </c>
      <c r="I112" s="2">
        <f>I108*J112</f>
        <v>2.1800000000000001E-3</v>
      </c>
      <c r="J112" s="2">
        <v>1.7199211045364891E-2</v>
      </c>
      <c r="K112" s="2"/>
      <c r="L112" s="2"/>
      <c r="M112" s="2"/>
      <c r="N112" s="2"/>
      <c r="O112" s="2">
        <f t="shared" si="112"/>
        <v>74.94</v>
      </c>
      <c r="P112" s="2">
        <f t="shared" si="113"/>
        <v>74.94</v>
      </c>
      <c r="Q112" s="2">
        <f t="shared" si="114"/>
        <v>0</v>
      </c>
      <c r="R112" s="2">
        <f t="shared" si="115"/>
        <v>0</v>
      </c>
      <c r="S112" s="2">
        <f t="shared" si="116"/>
        <v>0</v>
      </c>
      <c r="T112" s="2">
        <f t="shared" si="117"/>
        <v>0</v>
      </c>
      <c r="U112" s="2">
        <f t="shared" si="118"/>
        <v>0</v>
      </c>
      <c r="V112" s="2">
        <f t="shared" si="119"/>
        <v>0</v>
      </c>
      <c r="W112" s="2">
        <f t="shared" si="120"/>
        <v>0</v>
      </c>
      <c r="X112" s="2">
        <f t="shared" si="121"/>
        <v>0</v>
      </c>
      <c r="Y112" s="2">
        <f t="shared" si="122"/>
        <v>0</v>
      </c>
      <c r="Z112" s="2"/>
      <c r="AA112" s="2">
        <v>16671550</v>
      </c>
      <c r="AB112" s="2">
        <f t="shared" si="123"/>
        <v>34375.18</v>
      </c>
      <c r="AC112" s="2">
        <f t="shared" si="150"/>
        <v>34375.18</v>
      </c>
      <c r="AD112" s="2">
        <f t="shared" si="145"/>
        <v>0</v>
      </c>
      <c r="AE112" s="2">
        <f t="shared" si="146"/>
        <v>0</v>
      </c>
      <c r="AF112" s="2">
        <f t="shared" si="147"/>
        <v>0</v>
      </c>
      <c r="AG112" s="2">
        <f t="shared" si="124"/>
        <v>0</v>
      </c>
      <c r="AH112" s="2">
        <f t="shared" si="148"/>
        <v>0</v>
      </c>
      <c r="AI112" s="2">
        <f t="shared" si="149"/>
        <v>0</v>
      </c>
      <c r="AJ112" s="2">
        <f t="shared" si="125"/>
        <v>0</v>
      </c>
      <c r="AK112" s="2">
        <v>34375.18</v>
      </c>
      <c r="AL112" s="2">
        <v>34375.18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80</v>
      </c>
      <c r="AU112" s="2">
        <v>50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3</v>
      </c>
      <c r="BI112" s="2">
        <v>1</v>
      </c>
      <c r="BJ112" s="2" t="s">
        <v>215</v>
      </c>
      <c r="BK112" s="2"/>
      <c r="BL112" s="2"/>
      <c r="BM112" s="2">
        <v>62001</v>
      </c>
      <c r="BN112" s="2">
        <v>0</v>
      </c>
      <c r="BO112" s="2" t="s">
        <v>6</v>
      </c>
      <c r="BP112" s="2">
        <v>0</v>
      </c>
      <c r="BQ112" s="2">
        <v>6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80</v>
      </c>
      <c r="CA112" s="2">
        <v>50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26"/>
        <v>74.94</v>
      </c>
      <c r="CQ112" s="2">
        <f t="shared" si="127"/>
        <v>34375.18</v>
      </c>
      <c r="CR112" s="2">
        <f t="shared" si="128"/>
        <v>0</v>
      </c>
      <c r="CS112" s="2">
        <f t="shared" si="129"/>
        <v>0</v>
      </c>
      <c r="CT112" s="2">
        <f t="shared" si="130"/>
        <v>0</v>
      </c>
      <c r="CU112" s="2">
        <f t="shared" si="131"/>
        <v>0</v>
      </c>
      <c r="CV112" s="2">
        <f t="shared" si="132"/>
        <v>0</v>
      </c>
      <c r="CW112" s="2">
        <f t="shared" si="133"/>
        <v>0</v>
      </c>
      <c r="CX112" s="2">
        <f t="shared" si="134"/>
        <v>0</v>
      </c>
      <c r="CY112" s="2">
        <f t="shared" si="135"/>
        <v>0</v>
      </c>
      <c r="CZ112" s="2">
        <f t="shared" si="136"/>
        <v>0</v>
      </c>
      <c r="DA112" s="2"/>
      <c r="DB112" s="2"/>
      <c r="DC112" s="2" t="s">
        <v>6</v>
      </c>
      <c r="DD112" s="2" t="s">
        <v>6</v>
      </c>
      <c r="DE112" s="2" t="s">
        <v>6</v>
      </c>
      <c r="DF112" s="2" t="s">
        <v>6</v>
      </c>
      <c r="DG112" s="2" t="s">
        <v>6</v>
      </c>
      <c r="DH112" s="2" t="s">
        <v>6</v>
      </c>
      <c r="DI112" s="2" t="s">
        <v>6</v>
      </c>
      <c r="DJ112" s="2" t="s">
        <v>6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1009</v>
      </c>
      <c r="DV112" s="2" t="s">
        <v>147</v>
      </c>
      <c r="DW112" s="2" t="s">
        <v>147</v>
      </c>
      <c r="DX112" s="2">
        <v>1000</v>
      </c>
      <c r="DY112" s="2"/>
      <c r="DZ112" s="2"/>
      <c r="EA112" s="2"/>
      <c r="EB112" s="2"/>
      <c r="EC112" s="2"/>
      <c r="ED112" s="2"/>
      <c r="EE112" s="2">
        <v>16510571</v>
      </c>
      <c r="EF112" s="2">
        <v>6</v>
      </c>
      <c r="EG112" s="2" t="s">
        <v>44</v>
      </c>
      <c r="EH112" s="2">
        <v>0</v>
      </c>
      <c r="EI112" s="2" t="s">
        <v>6</v>
      </c>
      <c r="EJ112" s="2">
        <v>1</v>
      </c>
      <c r="EK112" s="2">
        <v>62001</v>
      </c>
      <c r="EL112" s="2" t="s">
        <v>174</v>
      </c>
      <c r="EM112" s="2" t="s">
        <v>175</v>
      </c>
      <c r="EN112" s="2"/>
      <c r="EO112" s="2" t="s">
        <v>6</v>
      </c>
      <c r="EP112" s="2"/>
      <c r="EQ112" s="2">
        <v>0</v>
      </c>
      <c r="ER112" s="2">
        <v>34375.18</v>
      </c>
      <c r="ES112" s="2">
        <v>34375.18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7"/>
        <v>0</v>
      </c>
      <c r="FS112" s="2">
        <v>0</v>
      </c>
      <c r="FT112" s="2"/>
      <c r="FU112" s="2"/>
      <c r="FV112" s="2"/>
      <c r="FW112" s="2"/>
      <c r="FX112" s="2">
        <v>80</v>
      </c>
      <c r="FY112" s="2">
        <v>50</v>
      </c>
      <c r="FZ112" s="2"/>
      <c r="GA112" s="2" t="s">
        <v>6</v>
      </c>
      <c r="GB112" s="2"/>
      <c r="GC112" s="2"/>
      <c r="GD112" s="2">
        <v>0</v>
      </c>
      <c r="GE112" s="2"/>
      <c r="GF112" s="2">
        <v>-1981045358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8"/>
        <v>0</v>
      </c>
      <c r="GM112" s="2">
        <f t="shared" si="139"/>
        <v>74.94</v>
      </c>
      <c r="GN112" s="2">
        <f t="shared" si="140"/>
        <v>74.94</v>
      </c>
      <c r="GO112" s="2">
        <f t="shared" si="141"/>
        <v>0</v>
      </c>
      <c r="GP112" s="2">
        <f t="shared" si="142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43"/>
        <v>0</v>
      </c>
      <c r="GW112" s="2">
        <v>1</v>
      </c>
      <c r="GX112" s="2">
        <f t="shared" si="144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5">
      <c r="A113">
        <v>18</v>
      </c>
      <c r="B113">
        <v>1</v>
      </c>
      <c r="C113">
        <v>314</v>
      </c>
      <c r="E113" t="s">
        <v>212</v>
      </c>
      <c r="F113" t="s">
        <v>213</v>
      </c>
      <c r="G113" t="s">
        <v>214</v>
      </c>
      <c r="H113" t="s">
        <v>147</v>
      </c>
      <c r="I113">
        <f>I109*J113</f>
        <v>2.1800000000000001E-3</v>
      </c>
      <c r="J113">
        <v>1.7199211045364891E-2</v>
      </c>
      <c r="O113">
        <f t="shared" si="112"/>
        <v>448.88</v>
      </c>
      <c r="P113">
        <f t="shared" si="113"/>
        <v>448.88</v>
      </c>
      <c r="Q113">
        <f t="shared" si="114"/>
        <v>0</v>
      </c>
      <c r="R113">
        <f t="shared" si="115"/>
        <v>0</v>
      </c>
      <c r="S113">
        <f t="shared" si="116"/>
        <v>0</v>
      </c>
      <c r="T113">
        <f t="shared" si="117"/>
        <v>0</v>
      </c>
      <c r="U113">
        <f t="shared" si="118"/>
        <v>0</v>
      </c>
      <c r="V113">
        <f t="shared" si="119"/>
        <v>0</v>
      </c>
      <c r="W113">
        <f t="shared" si="120"/>
        <v>0</v>
      </c>
      <c r="X113">
        <f t="shared" si="121"/>
        <v>0</v>
      </c>
      <c r="Y113">
        <f t="shared" si="122"/>
        <v>0</v>
      </c>
      <c r="AA113">
        <v>16671551</v>
      </c>
      <c r="AB113">
        <f t="shared" si="123"/>
        <v>34375.18</v>
      </c>
      <c r="AC113">
        <f t="shared" si="150"/>
        <v>34375.18</v>
      </c>
      <c r="AD113">
        <f t="shared" si="145"/>
        <v>0</v>
      </c>
      <c r="AE113">
        <f t="shared" si="146"/>
        <v>0</v>
      </c>
      <c r="AF113">
        <f t="shared" si="147"/>
        <v>0</v>
      </c>
      <c r="AG113">
        <f t="shared" si="124"/>
        <v>0</v>
      </c>
      <c r="AH113">
        <f t="shared" si="148"/>
        <v>0</v>
      </c>
      <c r="AI113">
        <f t="shared" si="149"/>
        <v>0</v>
      </c>
      <c r="AJ113">
        <f t="shared" si="125"/>
        <v>0</v>
      </c>
      <c r="AK113">
        <v>34375.18</v>
      </c>
      <c r="AL113">
        <v>34375.18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80</v>
      </c>
      <c r="AU113">
        <v>50</v>
      </c>
      <c r="AV113">
        <v>1</v>
      </c>
      <c r="AW113">
        <v>1</v>
      </c>
      <c r="AZ113">
        <v>5.99</v>
      </c>
      <c r="BA113">
        <v>1</v>
      </c>
      <c r="BB113">
        <v>1</v>
      </c>
      <c r="BC113">
        <v>5.99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215</v>
      </c>
      <c r="BM113">
        <v>62001</v>
      </c>
      <c r="BN113">
        <v>0</v>
      </c>
      <c r="BO113" t="s">
        <v>6</v>
      </c>
      <c r="BP113">
        <v>0</v>
      </c>
      <c r="BQ113">
        <v>6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80</v>
      </c>
      <c r="CA113">
        <v>50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26"/>
        <v>448.88</v>
      </c>
      <c r="CQ113">
        <f t="shared" si="127"/>
        <v>205907.32820000002</v>
      </c>
      <c r="CR113">
        <f t="shared" si="128"/>
        <v>0</v>
      </c>
      <c r="CS113">
        <f t="shared" si="129"/>
        <v>0</v>
      </c>
      <c r="CT113">
        <f t="shared" si="130"/>
        <v>0</v>
      </c>
      <c r="CU113">
        <f t="shared" si="131"/>
        <v>0</v>
      </c>
      <c r="CV113">
        <f t="shared" si="132"/>
        <v>0</v>
      </c>
      <c r="CW113">
        <f t="shared" si="133"/>
        <v>0</v>
      </c>
      <c r="CX113">
        <f t="shared" si="134"/>
        <v>0</v>
      </c>
      <c r="CY113">
        <f t="shared" si="135"/>
        <v>0</v>
      </c>
      <c r="CZ113">
        <f t="shared" si="136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147</v>
      </c>
      <c r="DW113" t="s">
        <v>147</v>
      </c>
      <c r="DX113">
        <v>1000</v>
      </c>
      <c r="EE113">
        <v>16510571</v>
      </c>
      <c r="EF113">
        <v>6</v>
      </c>
      <c r="EG113" t="s">
        <v>44</v>
      </c>
      <c r="EH113">
        <v>0</v>
      </c>
      <c r="EI113" t="s">
        <v>6</v>
      </c>
      <c r="EJ113">
        <v>1</v>
      </c>
      <c r="EK113">
        <v>62001</v>
      </c>
      <c r="EL113" t="s">
        <v>174</v>
      </c>
      <c r="EM113" t="s">
        <v>175</v>
      </c>
      <c r="EO113" t="s">
        <v>6</v>
      </c>
      <c r="EQ113">
        <v>0</v>
      </c>
      <c r="ER113">
        <v>34375.18</v>
      </c>
      <c r="ES113">
        <v>34375.18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7"/>
        <v>0</v>
      </c>
      <c r="FS113">
        <v>0</v>
      </c>
      <c r="FX113">
        <v>80</v>
      </c>
      <c r="FY113">
        <v>50</v>
      </c>
      <c r="GA113" t="s">
        <v>6</v>
      </c>
      <c r="GD113">
        <v>0</v>
      </c>
      <c r="GF113">
        <v>-1981045358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38"/>
        <v>0</v>
      </c>
      <c r="GM113">
        <f t="shared" si="139"/>
        <v>448.88</v>
      </c>
      <c r="GN113">
        <f t="shared" si="140"/>
        <v>448.88</v>
      </c>
      <c r="GO113">
        <f t="shared" si="141"/>
        <v>0</v>
      </c>
      <c r="GP113">
        <f t="shared" si="142"/>
        <v>0</v>
      </c>
      <c r="GR113">
        <v>0</v>
      </c>
      <c r="GS113">
        <v>3</v>
      </c>
      <c r="GT113">
        <v>0</v>
      </c>
      <c r="GU113" t="s">
        <v>6</v>
      </c>
      <c r="GV113">
        <f t="shared" si="143"/>
        <v>0</v>
      </c>
      <c r="GW113">
        <v>1</v>
      </c>
      <c r="GX113">
        <f t="shared" si="144"/>
        <v>0</v>
      </c>
      <c r="HA113">
        <v>0</v>
      </c>
      <c r="HB113">
        <v>0</v>
      </c>
      <c r="IK113">
        <v>0</v>
      </c>
    </row>
    <row r="114" spans="1:255" x14ac:dyDescent="0.25">
      <c r="A114" s="2">
        <v>17</v>
      </c>
      <c r="B114" s="2">
        <v>1</v>
      </c>
      <c r="C114" s="2">
        <f>ROW(SmtRes!A327)</f>
        <v>327</v>
      </c>
      <c r="D114" s="2">
        <f>ROW(EtalonRes!A324)</f>
        <v>324</v>
      </c>
      <c r="E114" s="2" t="s">
        <v>216</v>
      </c>
      <c r="F114" s="2" t="s">
        <v>217</v>
      </c>
      <c r="G114" s="2" t="s">
        <v>218</v>
      </c>
      <c r="H114" s="2" t="s">
        <v>18</v>
      </c>
      <c r="I114" s="2">
        <f>ROUND(12.95/100,9)</f>
        <v>0.1295</v>
      </c>
      <c r="J114" s="2">
        <v>0</v>
      </c>
      <c r="K114" s="2"/>
      <c r="L114" s="2"/>
      <c r="M114" s="2"/>
      <c r="N114" s="2"/>
      <c r="O114" s="2">
        <f t="shared" si="112"/>
        <v>127.28</v>
      </c>
      <c r="P114" s="2">
        <f t="shared" si="113"/>
        <v>64.239999999999995</v>
      </c>
      <c r="Q114" s="2">
        <f t="shared" si="114"/>
        <v>0.92</v>
      </c>
      <c r="R114" s="2">
        <f t="shared" si="115"/>
        <v>0.27</v>
      </c>
      <c r="S114" s="2">
        <f t="shared" si="116"/>
        <v>62.12</v>
      </c>
      <c r="T114" s="2">
        <f t="shared" si="117"/>
        <v>0</v>
      </c>
      <c r="U114" s="2">
        <f t="shared" si="118"/>
        <v>7.1898400000000002</v>
      </c>
      <c r="V114" s="2">
        <f t="shared" si="119"/>
        <v>2.0720000000000002E-2</v>
      </c>
      <c r="W114" s="2">
        <f t="shared" si="120"/>
        <v>0</v>
      </c>
      <c r="X114" s="2">
        <f t="shared" si="121"/>
        <v>49.91</v>
      </c>
      <c r="Y114" s="2">
        <f t="shared" si="122"/>
        <v>31.2</v>
      </c>
      <c r="Z114" s="2"/>
      <c r="AA114" s="2">
        <v>16671550</v>
      </c>
      <c r="AB114" s="2">
        <f t="shared" si="123"/>
        <v>982.84</v>
      </c>
      <c r="AC114" s="2">
        <f t="shared" si="150"/>
        <v>496.08</v>
      </c>
      <c r="AD114" s="2">
        <f t="shared" si="145"/>
        <v>7.07</v>
      </c>
      <c r="AE114" s="2">
        <f t="shared" si="146"/>
        <v>2.0499999999999998</v>
      </c>
      <c r="AF114" s="2">
        <f t="shared" si="147"/>
        <v>479.69</v>
      </c>
      <c r="AG114" s="2">
        <f t="shared" si="124"/>
        <v>0</v>
      </c>
      <c r="AH114" s="2">
        <f t="shared" si="148"/>
        <v>55.52</v>
      </c>
      <c r="AI114" s="2">
        <f t="shared" si="149"/>
        <v>0.16</v>
      </c>
      <c r="AJ114" s="2">
        <f t="shared" si="125"/>
        <v>0</v>
      </c>
      <c r="AK114" s="2">
        <v>982.84</v>
      </c>
      <c r="AL114" s="2">
        <v>496.08</v>
      </c>
      <c r="AM114" s="2">
        <v>7.07</v>
      </c>
      <c r="AN114" s="2">
        <v>2.0499999999999998</v>
      </c>
      <c r="AO114" s="2">
        <v>479.69</v>
      </c>
      <c r="AP114" s="2">
        <v>0</v>
      </c>
      <c r="AQ114" s="2">
        <v>55.52</v>
      </c>
      <c r="AR114" s="2">
        <v>0.16</v>
      </c>
      <c r="AS114" s="2">
        <v>0</v>
      </c>
      <c r="AT114" s="2">
        <v>80</v>
      </c>
      <c r="AU114" s="2">
        <v>50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0</v>
      </c>
      <c r="BI114" s="2">
        <v>1</v>
      </c>
      <c r="BJ114" s="2" t="s">
        <v>219</v>
      </c>
      <c r="BK114" s="2"/>
      <c r="BL114" s="2"/>
      <c r="BM114" s="2">
        <v>62001</v>
      </c>
      <c r="BN114" s="2">
        <v>0</v>
      </c>
      <c r="BO114" s="2" t="s">
        <v>6</v>
      </c>
      <c r="BP114" s="2">
        <v>0</v>
      </c>
      <c r="BQ114" s="2">
        <v>6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80</v>
      </c>
      <c r="CA114" s="2">
        <v>50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6</v>
      </c>
      <c r="CO114" s="2">
        <v>0</v>
      </c>
      <c r="CP114" s="2">
        <f t="shared" si="126"/>
        <v>127.28</v>
      </c>
      <c r="CQ114" s="2">
        <f t="shared" si="127"/>
        <v>496.08</v>
      </c>
      <c r="CR114" s="2">
        <f t="shared" si="128"/>
        <v>7.07</v>
      </c>
      <c r="CS114" s="2">
        <f t="shared" si="129"/>
        <v>2.0499999999999998</v>
      </c>
      <c r="CT114" s="2">
        <f t="shared" si="130"/>
        <v>479.69</v>
      </c>
      <c r="CU114" s="2">
        <f t="shared" si="131"/>
        <v>0</v>
      </c>
      <c r="CV114" s="2">
        <f t="shared" si="132"/>
        <v>55.52</v>
      </c>
      <c r="CW114" s="2">
        <f t="shared" si="133"/>
        <v>0.16</v>
      </c>
      <c r="CX114" s="2">
        <f t="shared" si="134"/>
        <v>0</v>
      </c>
      <c r="CY114" s="2">
        <f t="shared" si="135"/>
        <v>49.911999999999999</v>
      </c>
      <c r="CZ114" s="2">
        <f t="shared" si="136"/>
        <v>31.195</v>
      </c>
      <c r="DA114" s="2"/>
      <c r="DB114" s="2"/>
      <c r="DC114" s="2" t="s">
        <v>6</v>
      </c>
      <c r="DD114" s="2" t="s">
        <v>6</v>
      </c>
      <c r="DE114" s="2" t="s">
        <v>6</v>
      </c>
      <c r="DF114" s="2" t="s">
        <v>6</v>
      </c>
      <c r="DG114" s="2" t="s">
        <v>6</v>
      </c>
      <c r="DH114" s="2" t="s">
        <v>6</v>
      </c>
      <c r="DI114" s="2" t="s">
        <v>6</v>
      </c>
      <c r="DJ114" s="2" t="s">
        <v>6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1005</v>
      </c>
      <c r="DV114" s="2" t="s">
        <v>18</v>
      </c>
      <c r="DW114" s="2" t="s">
        <v>18</v>
      </c>
      <c r="DX114" s="2">
        <v>100</v>
      </c>
      <c r="DY114" s="2"/>
      <c r="DZ114" s="2"/>
      <c r="EA114" s="2"/>
      <c r="EB114" s="2"/>
      <c r="EC114" s="2"/>
      <c r="ED114" s="2"/>
      <c r="EE114" s="2">
        <v>16510571</v>
      </c>
      <c r="EF114" s="2">
        <v>6</v>
      </c>
      <c r="EG114" s="2" t="s">
        <v>44</v>
      </c>
      <c r="EH114" s="2">
        <v>0</v>
      </c>
      <c r="EI114" s="2" t="s">
        <v>6</v>
      </c>
      <c r="EJ114" s="2">
        <v>1</v>
      </c>
      <c r="EK114" s="2">
        <v>62001</v>
      </c>
      <c r="EL114" s="2" t="s">
        <v>174</v>
      </c>
      <c r="EM114" s="2" t="s">
        <v>175</v>
      </c>
      <c r="EN114" s="2"/>
      <c r="EO114" s="2" t="s">
        <v>6</v>
      </c>
      <c r="EP114" s="2"/>
      <c r="EQ114" s="2">
        <v>0</v>
      </c>
      <c r="ER114" s="2">
        <v>982.84</v>
      </c>
      <c r="ES114" s="2">
        <v>496.08</v>
      </c>
      <c r="ET114" s="2">
        <v>7.07</v>
      </c>
      <c r="EU114" s="2">
        <v>2.0499999999999998</v>
      </c>
      <c r="EV114" s="2">
        <v>479.69</v>
      </c>
      <c r="EW114" s="2">
        <v>55.52</v>
      </c>
      <c r="EX114" s="2">
        <v>0.16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7"/>
        <v>0</v>
      </c>
      <c r="FS114" s="2">
        <v>0</v>
      </c>
      <c r="FT114" s="2"/>
      <c r="FU114" s="2"/>
      <c r="FV114" s="2"/>
      <c r="FW114" s="2"/>
      <c r="FX114" s="2">
        <v>80</v>
      </c>
      <c r="FY114" s="2">
        <v>50</v>
      </c>
      <c r="FZ114" s="2"/>
      <c r="GA114" s="2" t="s">
        <v>6</v>
      </c>
      <c r="GB114" s="2"/>
      <c r="GC114" s="2"/>
      <c r="GD114" s="2">
        <v>0</v>
      </c>
      <c r="GE114" s="2"/>
      <c r="GF114" s="2">
        <v>-108783934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8"/>
        <v>0</v>
      </c>
      <c r="GM114" s="2">
        <f t="shared" si="139"/>
        <v>208.39</v>
      </c>
      <c r="GN114" s="2">
        <f t="shared" si="140"/>
        <v>208.39</v>
      </c>
      <c r="GO114" s="2">
        <f t="shared" si="141"/>
        <v>0</v>
      </c>
      <c r="GP114" s="2">
        <f t="shared" si="142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43"/>
        <v>0</v>
      </c>
      <c r="GW114" s="2">
        <v>1</v>
      </c>
      <c r="GX114" s="2">
        <f t="shared" si="144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5">
      <c r="A115">
        <v>17</v>
      </c>
      <c r="B115">
        <v>1</v>
      </c>
      <c r="C115">
        <f>ROW(SmtRes!A338)</f>
        <v>338</v>
      </c>
      <c r="D115">
        <f>ROW(EtalonRes!A334)</f>
        <v>334</v>
      </c>
      <c r="E115" t="s">
        <v>216</v>
      </c>
      <c r="F115" t="s">
        <v>217</v>
      </c>
      <c r="G115" t="s">
        <v>218</v>
      </c>
      <c r="H115" t="s">
        <v>18</v>
      </c>
      <c r="I115">
        <f>ROUND(12.95/100,9)</f>
        <v>0.1295</v>
      </c>
      <c r="J115">
        <v>0</v>
      </c>
      <c r="O115">
        <f t="shared" si="112"/>
        <v>762.39</v>
      </c>
      <c r="P115">
        <f t="shared" si="113"/>
        <v>384.81</v>
      </c>
      <c r="Q115">
        <f t="shared" si="114"/>
        <v>5.48</v>
      </c>
      <c r="R115">
        <f t="shared" si="115"/>
        <v>1.59</v>
      </c>
      <c r="S115">
        <f t="shared" si="116"/>
        <v>372.1</v>
      </c>
      <c r="T115">
        <f t="shared" si="117"/>
        <v>0</v>
      </c>
      <c r="U115">
        <f t="shared" si="118"/>
        <v>7.1898400000000002</v>
      </c>
      <c r="V115">
        <f t="shared" si="119"/>
        <v>2.0720000000000002E-2</v>
      </c>
      <c r="W115">
        <f t="shared" si="120"/>
        <v>0</v>
      </c>
      <c r="X115">
        <f t="shared" si="121"/>
        <v>298.95</v>
      </c>
      <c r="Y115">
        <f t="shared" si="122"/>
        <v>186.85</v>
      </c>
      <c r="AA115">
        <v>16671551</v>
      </c>
      <c r="AB115">
        <f t="shared" si="123"/>
        <v>982.84</v>
      </c>
      <c r="AC115">
        <f t="shared" si="150"/>
        <v>496.08</v>
      </c>
      <c r="AD115">
        <f t="shared" si="145"/>
        <v>7.07</v>
      </c>
      <c r="AE115">
        <f t="shared" si="146"/>
        <v>2.0499999999999998</v>
      </c>
      <c r="AF115">
        <f t="shared" si="147"/>
        <v>479.69</v>
      </c>
      <c r="AG115">
        <f t="shared" si="124"/>
        <v>0</v>
      </c>
      <c r="AH115">
        <f t="shared" si="148"/>
        <v>55.52</v>
      </c>
      <c r="AI115">
        <f t="shared" si="149"/>
        <v>0.16</v>
      </c>
      <c r="AJ115">
        <f t="shared" si="125"/>
        <v>0</v>
      </c>
      <c r="AK115">
        <v>982.84</v>
      </c>
      <c r="AL115">
        <v>496.08</v>
      </c>
      <c r="AM115">
        <v>7.07</v>
      </c>
      <c r="AN115">
        <v>2.0499999999999998</v>
      </c>
      <c r="AO115">
        <v>479.69</v>
      </c>
      <c r="AP115">
        <v>0</v>
      </c>
      <c r="AQ115">
        <v>55.52</v>
      </c>
      <c r="AR115">
        <v>0.16</v>
      </c>
      <c r="AS115">
        <v>0</v>
      </c>
      <c r="AT115">
        <v>80</v>
      </c>
      <c r="AU115">
        <v>50</v>
      </c>
      <c r="AV115">
        <v>1</v>
      </c>
      <c r="AW115">
        <v>1</v>
      </c>
      <c r="AZ115">
        <v>5.99</v>
      </c>
      <c r="BA115">
        <v>5.99</v>
      </c>
      <c r="BB115">
        <v>5.99</v>
      </c>
      <c r="BC115">
        <v>5.99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219</v>
      </c>
      <c r="BM115">
        <v>62001</v>
      </c>
      <c r="BN115">
        <v>0</v>
      </c>
      <c r="BO115" t="s">
        <v>6</v>
      </c>
      <c r="BP115">
        <v>0</v>
      </c>
      <c r="BQ115">
        <v>6</v>
      </c>
      <c r="BR115">
        <v>0</v>
      </c>
      <c r="BS115">
        <v>5.99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80</v>
      </c>
      <c r="CA115">
        <v>50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26"/>
        <v>762.3900000000001</v>
      </c>
      <c r="CQ115">
        <f t="shared" si="127"/>
        <v>2971.5192000000002</v>
      </c>
      <c r="CR115">
        <f t="shared" si="128"/>
        <v>42.349300000000007</v>
      </c>
      <c r="CS115">
        <f t="shared" si="129"/>
        <v>12.279499999999999</v>
      </c>
      <c r="CT115">
        <f t="shared" si="130"/>
        <v>2873.3431</v>
      </c>
      <c r="CU115">
        <f t="shared" si="131"/>
        <v>0</v>
      </c>
      <c r="CV115">
        <f t="shared" si="132"/>
        <v>55.52</v>
      </c>
      <c r="CW115">
        <f t="shared" si="133"/>
        <v>0.16</v>
      </c>
      <c r="CX115">
        <f t="shared" si="134"/>
        <v>0</v>
      </c>
      <c r="CY115">
        <f t="shared" si="135"/>
        <v>298.952</v>
      </c>
      <c r="CZ115">
        <f t="shared" si="136"/>
        <v>186.845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1005</v>
      </c>
      <c r="DV115" t="s">
        <v>18</v>
      </c>
      <c r="DW115" t="s">
        <v>18</v>
      </c>
      <c r="DX115">
        <v>100</v>
      </c>
      <c r="EE115">
        <v>16510571</v>
      </c>
      <c r="EF115">
        <v>6</v>
      </c>
      <c r="EG115" t="s">
        <v>44</v>
      </c>
      <c r="EH115">
        <v>0</v>
      </c>
      <c r="EI115" t="s">
        <v>6</v>
      </c>
      <c r="EJ115">
        <v>1</v>
      </c>
      <c r="EK115">
        <v>62001</v>
      </c>
      <c r="EL115" t="s">
        <v>174</v>
      </c>
      <c r="EM115" t="s">
        <v>175</v>
      </c>
      <c r="EO115" t="s">
        <v>6</v>
      </c>
      <c r="EQ115">
        <v>0</v>
      </c>
      <c r="ER115">
        <v>982.84</v>
      </c>
      <c r="ES115">
        <v>496.08</v>
      </c>
      <c r="ET115">
        <v>7.07</v>
      </c>
      <c r="EU115">
        <v>2.0499999999999998</v>
      </c>
      <c r="EV115">
        <v>479.69</v>
      </c>
      <c r="EW115">
        <v>55.52</v>
      </c>
      <c r="EX115">
        <v>0.16</v>
      </c>
      <c r="EY115">
        <v>0</v>
      </c>
      <c r="FQ115">
        <v>0</v>
      </c>
      <c r="FR115">
        <f t="shared" si="137"/>
        <v>0</v>
      </c>
      <c r="FS115">
        <v>0</v>
      </c>
      <c r="FX115">
        <v>80</v>
      </c>
      <c r="FY115">
        <v>50</v>
      </c>
      <c r="GA115" t="s">
        <v>6</v>
      </c>
      <c r="GD115">
        <v>0</v>
      </c>
      <c r="GF115">
        <v>-108783934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38"/>
        <v>0</v>
      </c>
      <c r="GM115">
        <f t="shared" si="139"/>
        <v>1248.19</v>
      </c>
      <c r="GN115">
        <f t="shared" si="140"/>
        <v>1248.19</v>
      </c>
      <c r="GO115">
        <f t="shared" si="141"/>
        <v>0</v>
      </c>
      <c r="GP115">
        <f t="shared" si="142"/>
        <v>0</v>
      </c>
      <c r="GR115">
        <v>0</v>
      </c>
      <c r="GS115">
        <v>3</v>
      </c>
      <c r="GT115">
        <v>0</v>
      </c>
      <c r="GU115" t="s">
        <v>6</v>
      </c>
      <c r="GV115">
        <f t="shared" si="143"/>
        <v>0</v>
      </c>
      <c r="GW115">
        <v>1</v>
      </c>
      <c r="GX115">
        <f t="shared" si="144"/>
        <v>0</v>
      </c>
      <c r="HA115">
        <v>0</v>
      </c>
      <c r="HB115">
        <v>0</v>
      </c>
      <c r="IK115">
        <v>0</v>
      </c>
    </row>
    <row r="116" spans="1:255" x14ac:dyDescent="0.25">
      <c r="A116" s="2">
        <v>18</v>
      </c>
      <c r="B116" s="2">
        <v>1</v>
      </c>
      <c r="C116" s="2">
        <v>324</v>
      </c>
      <c r="D116" s="2"/>
      <c r="E116" s="2" t="s">
        <v>220</v>
      </c>
      <c r="F116" s="2" t="s">
        <v>210</v>
      </c>
      <c r="G116" s="2" t="s">
        <v>211</v>
      </c>
      <c r="H116" s="2" t="s">
        <v>147</v>
      </c>
      <c r="I116" s="2">
        <f>I114*J116</f>
        <v>2.3180000000000002E-3</v>
      </c>
      <c r="J116" s="2">
        <v>1.7899613899613899E-2</v>
      </c>
      <c r="K116" s="2"/>
      <c r="L116" s="2"/>
      <c r="M116" s="2"/>
      <c r="N116" s="2"/>
      <c r="O116" s="2">
        <f t="shared" si="112"/>
        <v>0</v>
      </c>
      <c r="P116" s="2">
        <f t="shared" si="113"/>
        <v>0</v>
      </c>
      <c r="Q116" s="2">
        <f t="shared" si="114"/>
        <v>0</v>
      </c>
      <c r="R116" s="2">
        <f t="shared" si="115"/>
        <v>0</v>
      </c>
      <c r="S116" s="2">
        <f t="shared" si="116"/>
        <v>0</v>
      </c>
      <c r="T116" s="2">
        <f t="shared" si="117"/>
        <v>0</v>
      </c>
      <c r="U116" s="2">
        <f t="shared" si="118"/>
        <v>0</v>
      </c>
      <c r="V116" s="2">
        <f t="shared" si="119"/>
        <v>0</v>
      </c>
      <c r="W116" s="2">
        <f t="shared" si="120"/>
        <v>0</v>
      </c>
      <c r="X116" s="2">
        <f t="shared" si="121"/>
        <v>0</v>
      </c>
      <c r="Y116" s="2">
        <f t="shared" si="122"/>
        <v>0</v>
      </c>
      <c r="Z116" s="2"/>
      <c r="AA116" s="2">
        <v>16671550</v>
      </c>
      <c r="AB116" s="2">
        <f t="shared" si="123"/>
        <v>0</v>
      </c>
      <c r="AC116" s="2">
        <f t="shared" si="150"/>
        <v>0</v>
      </c>
      <c r="AD116" s="2">
        <f t="shared" si="145"/>
        <v>0</v>
      </c>
      <c r="AE116" s="2">
        <f t="shared" si="146"/>
        <v>0</v>
      </c>
      <c r="AF116" s="2">
        <f t="shared" si="147"/>
        <v>0</v>
      </c>
      <c r="AG116" s="2">
        <f t="shared" si="124"/>
        <v>0</v>
      </c>
      <c r="AH116" s="2">
        <f t="shared" si="148"/>
        <v>0</v>
      </c>
      <c r="AI116" s="2">
        <f t="shared" si="149"/>
        <v>0</v>
      </c>
      <c r="AJ116" s="2">
        <f t="shared" si="125"/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80</v>
      </c>
      <c r="AU116" s="2">
        <v>50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3</v>
      </c>
      <c r="BI116" s="2">
        <v>1</v>
      </c>
      <c r="BJ116" s="2" t="s">
        <v>6</v>
      </c>
      <c r="BK116" s="2"/>
      <c r="BL116" s="2"/>
      <c r="BM116" s="2">
        <v>62001</v>
      </c>
      <c r="BN116" s="2">
        <v>0</v>
      </c>
      <c r="BO116" s="2" t="s">
        <v>6</v>
      </c>
      <c r="BP116" s="2">
        <v>0</v>
      </c>
      <c r="BQ116" s="2">
        <v>6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80</v>
      </c>
      <c r="CA116" s="2">
        <v>50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126"/>
        <v>0</v>
      </c>
      <c r="CQ116" s="2">
        <f t="shared" si="127"/>
        <v>0</v>
      </c>
      <c r="CR116" s="2">
        <f t="shared" si="128"/>
        <v>0</v>
      </c>
      <c r="CS116" s="2">
        <f t="shared" si="129"/>
        <v>0</v>
      </c>
      <c r="CT116" s="2">
        <f t="shared" si="130"/>
        <v>0</v>
      </c>
      <c r="CU116" s="2">
        <f t="shared" si="131"/>
        <v>0</v>
      </c>
      <c r="CV116" s="2">
        <f t="shared" si="132"/>
        <v>0</v>
      </c>
      <c r="CW116" s="2">
        <f t="shared" si="133"/>
        <v>0</v>
      </c>
      <c r="CX116" s="2">
        <f t="shared" si="134"/>
        <v>0</v>
      </c>
      <c r="CY116" s="2">
        <f t="shared" si="135"/>
        <v>0</v>
      </c>
      <c r="CZ116" s="2">
        <f t="shared" si="136"/>
        <v>0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1009</v>
      </c>
      <c r="DV116" s="2" t="s">
        <v>147</v>
      </c>
      <c r="DW116" s="2" t="s">
        <v>147</v>
      </c>
      <c r="DX116" s="2">
        <v>1000</v>
      </c>
      <c r="DY116" s="2"/>
      <c r="DZ116" s="2"/>
      <c r="EA116" s="2"/>
      <c r="EB116" s="2"/>
      <c r="EC116" s="2"/>
      <c r="ED116" s="2"/>
      <c r="EE116" s="2">
        <v>16510571</v>
      </c>
      <c r="EF116" s="2">
        <v>6</v>
      </c>
      <c r="EG116" s="2" t="s">
        <v>44</v>
      </c>
      <c r="EH116" s="2">
        <v>0</v>
      </c>
      <c r="EI116" s="2" t="s">
        <v>6</v>
      </c>
      <c r="EJ116" s="2">
        <v>1</v>
      </c>
      <c r="EK116" s="2">
        <v>62001</v>
      </c>
      <c r="EL116" s="2" t="s">
        <v>174</v>
      </c>
      <c r="EM116" s="2" t="s">
        <v>175</v>
      </c>
      <c r="EN116" s="2"/>
      <c r="EO116" s="2" t="s">
        <v>6</v>
      </c>
      <c r="EP116" s="2"/>
      <c r="EQ116" s="2">
        <v>0</v>
      </c>
      <c r="ER116" s="2">
        <v>0</v>
      </c>
      <c r="ES116" s="2">
        <v>0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7"/>
        <v>0</v>
      </c>
      <c r="FS116" s="2">
        <v>0</v>
      </c>
      <c r="FT116" s="2"/>
      <c r="FU116" s="2"/>
      <c r="FV116" s="2"/>
      <c r="FW116" s="2"/>
      <c r="FX116" s="2">
        <v>80</v>
      </c>
      <c r="FY116" s="2">
        <v>50</v>
      </c>
      <c r="FZ116" s="2"/>
      <c r="GA116" s="2" t="s">
        <v>6</v>
      </c>
      <c r="GB116" s="2"/>
      <c r="GC116" s="2"/>
      <c r="GD116" s="2">
        <v>0</v>
      </c>
      <c r="GE116" s="2"/>
      <c r="GF116" s="2">
        <v>84301199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8"/>
        <v>0</v>
      </c>
      <c r="GM116" s="2">
        <f t="shared" si="139"/>
        <v>0</v>
      </c>
      <c r="GN116" s="2">
        <f t="shared" si="140"/>
        <v>0</v>
      </c>
      <c r="GO116" s="2">
        <f t="shared" si="141"/>
        <v>0</v>
      </c>
      <c r="GP116" s="2">
        <f t="shared" si="142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43"/>
        <v>0</v>
      </c>
      <c r="GW116" s="2">
        <v>1</v>
      </c>
      <c r="GX116" s="2">
        <f t="shared" si="144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5">
      <c r="A117">
        <v>18</v>
      </c>
      <c r="B117">
        <v>1</v>
      </c>
      <c r="C117">
        <v>335</v>
      </c>
      <c r="E117" t="s">
        <v>220</v>
      </c>
      <c r="F117" t="s">
        <v>210</v>
      </c>
      <c r="G117" t="s">
        <v>211</v>
      </c>
      <c r="H117" t="s">
        <v>147</v>
      </c>
      <c r="I117">
        <f>I115*J117</f>
        <v>2.3180000000000002E-3</v>
      </c>
      <c r="J117">
        <v>1.7899613899613899E-2</v>
      </c>
      <c r="O117">
        <f t="shared" si="112"/>
        <v>0</v>
      </c>
      <c r="P117">
        <f t="shared" si="113"/>
        <v>0</v>
      </c>
      <c r="Q117">
        <f t="shared" si="114"/>
        <v>0</v>
      </c>
      <c r="R117">
        <f t="shared" si="115"/>
        <v>0</v>
      </c>
      <c r="S117">
        <f t="shared" si="116"/>
        <v>0</v>
      </c>
      <c r="T117">
        <f t="shared" si="117"/>
        <v>0</v>
      </c>
      <c r="U117">
        <f t="shared" si="118"/>
        <v>0</v>
      </c>
      <c r="V117">
        <f t="shared" si="119"/>
        <v>0</v>
      </c>
      <c r="W117">
        <f t="shared" si="120"/>
        <v>0</v>
      </c>
      <c r="X117">
        <f t="shared" si="121"/>
        <v>0</v>
      </c>
      <c r="Y117">
        <f t="shared" si="122"/>
        <v>0</v>
      </c>
      <c r="AA117">
        <v>16671551</v>
      </c>
      <c r="AB117">
        <f t="shared" si="123"/>
        <v>0</v>
      </c>
      <c r="AC117">
        <f t="shared" si="150"/>
        <v>0</v>
      </c>
      <c r="AD117">
        <f t="shared" si="145"/>
        <v>0</v>
      </c>
      <c r="AE117">
        <f t="shared" si="146"/>
        <v>0</v>
      </c>
      <c r="AF117">
        <f t="shared" si="147"/>
        <v>0</v>
      </c>
      <c r="AG117">
        <f t="shared" si="124"/>
        <v>0</v>
      </c>
      <c r="AH117">
        <f t="shared" si="148"/>
        <v>0</v>
      </c>
      <c r="AI117">
        <f t="shared" si="149"/>
        <v>0</v>
      </c>
      <c r="AJ117">
        <f t="shared" si="125"/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80</v>
      </c>
      <c r="AU117">
        <v>50</v>
      </c>
      <c r="AV117">
        <v>1</v>
      </c>
      <c r="AW117">
        <v>1</v>
      </c>
      <c r="AZ117">
        <v>5.99</v>
      </c>
      <c r="BA117">
        <v>1</v>
      </c>
      <c r="BB117">
        <v>1</v>
      </c>
      <c r="BC117">
        <v>5.99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6</v>
      </c>
      <c r="BM117">
        <v>62001</v>
      </c>
      <c r="BN117">
        <v>0</v>
      </c>
      <c r="BO117" t="s">
        <v>6</v>
      </c>
      <c r="BP117">
        <v>0</v>
      </c>
      <c r="BQ117">
        <v>6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80</v>
      </c>
      <c r="CA117">
        <v>50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26"/>
        <v>0</v>
      </c>
      <c r="CQ117">
        <f t="shared" si="127"/>
        <v>0</v>
      </c>
      <c r="CR117">
        <f t="shared" si="128"/>
        <v>0</v>
      </c>
      <c r="CS117">
        <f t="shared" si="129"/>
        <v>0</v>
      </c>
      <c r="CT117">
        <f t="shared" si="130"/>
        <v>0</v>
      </c>
      <c r="CU117">
        <f t="shared" si="131"/>
        <v>0</v>
      </c>
      <c r="CV117">
        <f t="shared" si="132"/>
        <v>0</v>
      </c>
      <c r="CW117">
        <f t="shared" si="133"/>
        <v>0</v>
      </c>
      <c r="CX117">
        <f t="shared" si="134"/>
        <v>0</v>
      </c>
      <c r="CY117">
        <f t="shared" si="135"/>
        <v>0</v>
      </c>
      <c r="CZ117">
        <f t="shared" si="136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1009</v>
      </c>
      <c r="DV117" t="s">
        <v>147</v>
      </c>
      <c r="DW117" t="s">
        <v>147</v>
      </c>
      <c r="DX117">
        <v>1000</v>
      </c>
      <c r="EE117">
        <v>16510571</v>
      </c>
      <c r="EF117">
        <v>6</v>
      </c>
      <c r="EG117" t="s">
        <v>44</v>
      </c>
      <c r="EH117">
        <v>0</v>
      </c>
      <c r="EI117" t="s">
        <v>6</v>
      </c>
      <c r="EJ117">
        <v>1</v>
      </c>
      <c r="EK117">
        <v>62001</v>
      </c>
      <c r="EL117" t="s">
        <v>174</v>
      </c>
      <c r="EM117" t="s">
        <v>175</v>
      </c>
      <c r="EO117" t="s">
        <v>6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7"/>
        <v>0</v>
      </c>
      <c r="FS117">
        <v>0</v>
      </c>
      <c r="FX117">
        <v>80</v>
      </c>
      <c r="FY117">
        <v>50</v>
      </c>
      <c r="GA117" t="s">
        <v>6</v>
      </c>
      <c r="GD117">
        <v>0</v>
      </c>
      <c r="GF117">
        <v>84301199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38"/>
        <v>0</v>
      </c>
      <c r="GM117">
        <f t="shared" si="139"/>
        <v>0</v>
      </c>
      <c r="GN117">
        <f t="shared" si="140"/>
        <v>0</v>
      </c>
      <c r="GO117">
        <f t="shared" si="141"/>
        <v>0</v>
      </c>
      <c r="GP117">
        <f t="shared" si="142"/>
        <v>0</v>
      </c>
      <c r="GR117">
        <v>0</v>
      </c>
      <c r="GS117">
        <v>3</v>
      </c>
      <c r="GT117">
        <v>0</v>
      </c>
      <c r="GU117" t="s">
        <v>6</v>
      </c>
      <c r="GV117">
        <f t="shared" si="143"/>
        <v>0</v>
      </c>
      <c r="GW117">
        <v>1</v>
      </c>
      <c r="GX117">
        <f t="shared" si="144"/>
        <v>0</v>
      </c>
      <c r="HA117">
        <v>0</v>
      </c>
      <c r="HB117">
        <v>0</v>
      </c>
      <c r="IK117">
        <v>0</v>
      </c>
    </row>
    <row r="118" spans="1:255" x14ac:dyDescent="0.25">
      <c r="A118" s="2">
        <v>18</v>
      </c>
      <c r="B118" s="2">
        <v>1</v>
      </c>
      <c r="C118" s="2">
        <v>325</v>
      </c>
      <c r="D118" s="2"/>
      <c r="E118" s="2" t="s">
        <v>221</v>
      </c>
      <c r="F118" s="2" t="s">
        <v>213</v>
      </c>
      <c r="G118" s="2" t="s">
        <v>222</v>
      </c>
      <c r="H118" s="2" t="s">
        <v>147</v>
      </c>
      <c r="I118" s="2">
        <f>I114*J118</f>
        <v>2.3180000000000002E-3</v>
      </c>
      <c r="J118" s="2">
        <v>1.7899613899613899E-2</v>
      </c>
      <c r="K118" s="2"/>
      <c r="L118" s="2"/>
      <c r="M118" s="2"/>
      <c r="N118" s="2"/>
      <c r="O118" s="2">
        <f t="shared" si="112"/>
        <v>79.680000000000007</v>
      </c>
      <c r="P118" s="2">
        <f t="shared" si="113"/>
        <v>79.680000000000007</v>
      </c>
      <c r="Q118" s="2">
        <f t="shared" si="114"/>
        <v>0</v>
      </c>
      <c r="R118" s="2">
        <f t="shared" si="115"/>
        <v>0</v>
      </c>
      <c r="S118" s="2">
        <f t="shared" si="116"/>
        <v>0</v>
      </c>
      <c r="T118" s="2">
        <f t="shared" si="117"/>
        <v>0</v>
      </c>
      <c r="U118" s="2">
        <f t="shared" si="118"/>
        <v>0</v>
      </c>
      <c r="V118" s="2">
        <f t="shared" si="119"/>
        <v>0</v>
      </c>
      <c r="W118" s="2">
        <f t="shared" si="120"/>
        <v>0</v>
      </c>
      <c r="X118" s="2">
        <f t="shared" si="121"/>
        <v>0</v>
      </c>
      <c r="Y118" s="2">
        <f t="shared" si="122"/>
        <v>0</v>
      </c>
      <c r="Z118" s="2"/>
      <c r="AA118" s="2">
        <v>16671550</v>
      </c>
      <c r="AB118" s="2">
        <f t="shared" si="123"/>
        <v>34375.18</v>
      </c>
      <c r="AC118" s="2">
        <f t="shared" si="150"/>
        <v>34375.18</v>
      </c>
      <c r="AD118" s="2">
        <f t="shared" si="145"/>
        <v>0</v>
      </c>
      <c r="AE118" s="2">
        <f t="shared" si="146"/>
        <v>0</v>
      </c>
      <c r="AF118" s="2">
        <f t="shared" si="147"/>
        <v>0</v>
      </c>
      <c r="AG118" s="2">
        <f t="shared" si="124"/>
        <v>0</v>
      </c>
      <c r="AH118" s="2">
        <f t="shared" si="148"/>
        <v>0</v>
      </c>
      <c r="AI118" s="2">
        <f t="shared" si="149"/>
        <v>0</v>
      </c>
      <c r="AJ118" s="2">
        <f t="shared" si="125"/>
        <v>0</v>
      </c>
      <c r="AK118" s="2">
        <v>34375.18</v>
      </c>
      <c r="AL118" s="2">
        <v>34375.18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80</v>
      </c>
      <c r="AU118" s="2">
        <v>50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3</v>
      </c>
      <c r="BI118" s="2">
        <v>1</v>
      </c>
      <c r="BJ118" s="2" t="s">
        <v>215</v>
      </c>
      <c r="BK118" s="2"/>
      <c r="BL118" s="2"/>
      <c r="BM118" s="2">
        <v>62001</v>
      </c>
      <c r="BN118" s="2">
        <v>0</v>
      </c>
      <c r="BO118" s="2" t="s">
        <v>6</v>
      </c>
      <c r="BP118" s="2">
        <v>0</v>
      </c>
      <c r="BQ118" s="2">
        <v>6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80</v>
      </c>
      <c r="CA118" s="2">
        <v>50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26"/>
        <v>79.680000000000007</v>
      </c>
      <c r="CQ118" s="2">
        <f t="shared" si="127"/>
        <v>34375.18</v>
      </c>
      <c r="CR118" s="2">
        <f t="shared" si="128"/>
        <v>0</v>
      </c>
      <c r="CS118" s="2">
        <f t="shared" si="129"/>
        <v>0</v>
      </c>
      <c r="CT118" s="2">
        <f t="shared" si="130"/>
        <v>0</v>
      </c>
      <c r="CU118" s="2">
        <f t="shared" si="131"/>
        <v>0</v>
      </c>
      <c r="CV118" s="2">
        <f t="shared" si="132"/>
        <v>0</v>
      </c>
      <c r="CW118" s="2">
        <f t="shared" si="133"/>
        <v>0</v>
      </c>
      <c r="CX118" s="2">
        <f t="shared" si="134"/>
        <v>0</v>
      </c>
      <c r="CY118" s="2">
        <f t="shared" si="135"/>
        <v>0</v>
      </c>
      <c r="CZ118" s="2">
        <f t="shared" si="136"/>
        <v>0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1009</v>
      </c>
      <c r="DV118" s="2" t="s">
        <v>147</v>
      </c>
      <c r="DW118" s="2" t="s">
        <v>147</v>
      </c>
      <c r="DX118" s="2">
        <v>1000</v>
      </c>
      <c r="DY118" s="2"/>
      <c r="DZ118" s="2"/>
      <c r="EA118" s="2"/>
      <c r="EB118" s="2"/>
      <c r="EC118" s="2"/>
      <c r="ED118" s="2"/>
      <c r="EE118" s="2">
        <v>16510571</v>
      </c>
      <c r="EF118" s="2">
        <v>6</v>
      </c>
      <c r="EG118" s="2" t="s">
        <v>44</v>
      </c>
      <c r="EH118" s="2">
        <v>0</v>
      </c>
      <c r="EI118" s="2" t="s">
        <v>6</v>
      </c>
      <c r="EJ118" s="2">
        <v>1</v>
      </c>
      <c r="EK118" s="2">
        <v>62001</v>
      </c>
      <c r="EL118" s="2" t="s">
        <v>174</v>
      </c>
      <c r="EM118" s="2" t="s">
        <v>175</v>
      </c>
      <c r="EN118" s="2"/>
      <c r="EO118" s="2" t="s">
        <v>6</v>
      </c>
      <c r="EP118" s="2"/>
      <c r="EQ118" s="2">
        <v>0</v>
      </c>
      <c r="ER118" s="2">
        <v>34375.18</v>
      </c>
      <c r="ES118" s="2">
        <v>34375.18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7"/>
        <v>0</v>
      </c>
      <c r="FS118" s="2">
        <v>0</v>
      </c>
      <c r="FT118" s="2"/>
      <c r="FU118" s="2"/>
      <c r="FV118" s="2"/>
      <c r="FW118" s="2"/>
      <c r="FX118" s="2">
        <v>80</v>
      </c>
      <c r="FY118" s="2">
        <v>50</v>
      </c>
      <c r="FZ118" s="2"/>
      <c r="GA118" s="2" t="s">
        <v>6</v>
      </c>
      <c r="GB118" s="2"/>
      <c r="GC118" s="2"/>
      <c r="GD118" s="2">
        <v>0</v>
      </c>
      <c r="GE118" s="2"/>
      <c r="GF118" s="2">
        <v>1625505440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8"/>
        <v>0</v>
      </c>
      <c r="GM118" s="2">
        <f t="shared" si="139"/>
        <v>79.680000000000007</v>
      </c>
      <c r="GN118" s="2">
        <f t="shared" si="140"/>
        <v>79.680000000000007</v>
      </c>
      <c r="GO118" s="2">
        <f t="shared" si="141"/>
        <v>0</v>
      </c>
      <c r="GP118" s="2">
        <f t="shared" si="142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43"/>
        <v>0</v>
      </c>
      <c r="GW118" s="2">
        <v>1</v>
      </c>
      <c r="GX118" s="2">
        <f t="shared" si="144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5">
      <c r="A119">
        <v>18</v>
      </c>
      <c r="B119">
        <v>1</v>
      </c>
      <c r="C119">
        <v>336</v>
      </c>
      <c r="E119" t="s">
        <v>221</v>
      </c>
      <c r="F119" t="s">
        <v>213</v>
      </c>
      <c r="G119" t="s">
        <v>222</v>
      </c>
      <c r="H119" t="s">
        <v>147</v>
      </c>
      <c r="I119">
        <f>I115*J119</f>
        <v>2.3180000000000002E-3</v>
      </c>
      <c r="J119">
        <v>1.7899613899613899E-2</v>
      </c>
      <c r="O119">
        <f t="shared" si="112"/>
        <v>477.29</v>
      </c>
      <c r="P119">
        <f t="shared" si="113"/>
        <v>477.29</v>
      </c>
      <c r="Q119">
        <f t="shared" si="114"/>
        <v>0</v>
      </c>
      <c r="R119">
        <f t="shared" si="115"/>
        <v>0</v>
      </c>
      <c r="S119">
        <f t="shared" si="116"/>
        <v>0</v>
      </c>
      <c r="T119">
        <f t="shared" si="117"/>
        <v>0</v>
      </c>
      <c r="U119">
        <f t="shared" si="118"/>
        <v>0</v>
      </c>
      <c r="V119">
        <f t="shared" si="119"/>
        <v>0</v>
      </c>
      <c r="W119">
        <f t="shared" si="120"/>
        <v>0</v>
      </c>
      <c r="X119">
        <f t="shared" si="121"/>
        <v>0</v>
      </c>
      <c r="Y119">
        <f t="shared" si="122"/>
        <v>0</v>
      </c>
      <c r="AA119">
        <v>16671551</v>
      </c>
      <c r="AB119">
        <f t="shared" si="123"/>
        <v>34375.18</v>
      </c>
      <c r="AC119">
        <f t="shared" si="150"/>
        <v>34375.18</v>
      </c>
      <c r="AD119">
        <f t="shared" si="145"/>
        <v>0</v>
      </c>
      <c r="AE119">
        <f t="shared" si="146"/>
        <v>0</v>
      </c>
      <c r="AF119">
        <f t="shared" si="147"/>
        <v>0</v>
      </c>
      <c r="AG119">
        <f t="shared" si="124"/>
        <v>0</v>
      </c>
      <c r="AH119">
        <f t="shared" si="148"/>
        <v>0</v>
      </c>
      <c r="AI119">
        <f t="shared" si="149"/>
        <v>0</v>
      </c>
      <c r="AJ119">
        <f t="shared" si="125"/>
        <v>0</v>
      </c>
      <c r="AK119">
        <v>34375.18</v>
      </c>
      <c r="AL119">
        <v>34375.18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80</v>
      </c>
      <c r="AU119">
        <v>50</v>
      </c>
      <c r="AV119">
        <v>1</v>
      </c>
      <c r="AW119">
        <v>1</v>
      </c>
      <c r="AZ119">
        <v>5.99</v>
      </c>
      <c r="BA119">
        <v>1</v>
      </c>
      <c r="BB119">
        <v>1</v>
      </c>
      <c r="BC119">
        <v>5.99</v>
      </c>
      <c r="BD119" t="s">
        <v>6</v>
      </c>
      <c r="BE119" t="s">
        <v>6</v>
      </c>
      <c r="BF119" t="s">
        <v>6</v>
      </c>
      <c r="BG119" t="s">
        <v>6</v>
      </c>
      <c r="BH119">
        <v>3</v>
      </c>
      <c r="BI119">
        <v>1</v>
      </c>
      <c r="BJ119" t="s">
        <v>215</v>
      </c>
      <c r="BM119">
        <v>62001</v>
      </c>
      <c r="BN119">
        <v>0</v>
      </c>
      <c r="BO119" t="s">
        <v>6</v>
      </c>
      <c r="BP119">
        <v>0</v>
      </c>
      <c r="BQ119">
        <v>6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80</v>
      </c>
      <c r="CA119">
        <v>50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26"/>
        <v>477.29</v>
      </c>
      <c r="CQ119">
        <f t="shared" si="127"/>
        <v>205907.32820000002</v>
      </c>
      <c r="CR119">
        <f t="shared" si="128"/>
        <v>0</v>
      </c>
      <c r="CS119">
        <f t="shared" si="129"/>
        <v>0</v>
      </c>
      <c r="CT119">
        <f t="shared" si="130"/>
        <v>0</v>
      </c>
      <c r="CU119">
        <f t="shared" si="131"/>
        <v>0</v>
      </c>
      <c r="CV119">
        <f t="shared" si="132"/>
        <v>0</v>
      </c>
      <c r="CW119">
        <f t="shared" si="133"/>
        <v>0</v>
      </c>
      <c r="CX119">
        <f t="shared" si="134"/>
        <v>0</v>
      </c>
      <c r="CY119">
        <f t="shared" si="135"/>
        <v>0</v>
      </c>
      <c r="CZ119">
        <f t="shared" si="136"/>
        <v>0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1009</v>
      </c>
      <c r="DV119" t="s">
        <v>147</v>
      </c>
      <c r="DW119" t="s">
        <v>147</v>
      </c>
      <c r="DX119">
        <v>1000</v>
      </c>
      <c r="EE119">
        <v>16510571</v>
      </c>
      <c r="EF119">
        <v>6</v>
      </c>
      <c r="EG119" t="s">
        <v>44</v>
      </c>
      <c r="EH119">
        <v>0</v>
      </c>
      <c r="EI119" t="s">
        <v>6</v>
      </c>
      <c r="EJ119">
        <v>1</v>
      </c>
      <c r="EK119">
        <v>62001</v>
      </c>
      <c r="EL119" t="s">
        <v>174</v>
      </c>
      <c r="EM119" t="s">
        <v>175</v>
      </c>
      <c r="EO119" t="s">
        <v>6</v>
      </c>
      <c r="EQ119">
        <v>0</v>
      </c>
      <c r="ER119">
        <v>34375.18</v>
      </c>
      <c r="ES119">
        <v>34375.18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37"/>
        <v>0</v>
      </c>
      <c r="FS119">
        <v>0</v>
      </c>
      <c r="FX119">
        <v>80</v>
      </c>
      <c r="FY119">
        <v>50</v>
      </c>
      <c r="GA119" t="s">
        <v>6</v>
      </c>
      <c r="GD119">
        <v>0</v>
      </c>
      <c r="GF119">
        <v>1625505440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38"/>
        <v>0</v>
      </c>
      <c r="GM119">
        <f t="shared" si="139"/>
        <v>477.29</v>
      </c>
      <c r="GN119">
        <f t="shared" si="140"/>
        <v>477.29</v>
      </c>
      <c r="GO119">
        <f t="shared" si="141"/>
        <v>0</v>
      </c>
      <c r="GP119">
        <f t="shared" si="142"/>
        <v>0</v>
      </c>
      <c r="GR119">
        <v>0</v>
      </c>
      <c r="GS119">
        <v>3</v>
      </c>
      <c r="GT119">
        <v>0</v>
      </c>
      <c r="GU119" t="s">
        <v>6</v>
      </c>
      <c r="GV119">
        <f t="shared" si="143"/>
        <v>0</v>
      </c>
      <c r="GW119">
        <v>1</v>
      </c>
      <c r="GX119">
        <f t="shared" si="144"/>
        <v>0</v>
      </c>
      <c r="HA119">
        <v>0</v>
      </c>
      <c r="HB119">
        <v>0</v>
      </c>
      <c r="IK119">
        <v>0</v>
      </c>
    </row>
    <row r="120" spans="1:255" x14ac:dyDescent="0.25">
      <c r="A120" s="2">
        <v>17</v>
      </c>
      <c r="B120" s="2">
        <v>1</v>
      </c>
      <c r="C120" s="2">
        <f>ROW(SmtRes!A339)</f>
        <v>339</v>
      </c>
      <c r="D120" s="2">
        <f>ROW(EtalonRes!A335)</f>
        <v>335</v>
      </c>
      <c r="E120" s="2" t="s">
        <v>223</v>
      </c>
      <c r="F120" s="2" t="s">
        <v>224</v>
      </c>
      <c r="G120" s="2" t="s">
        <v>225</v>
      </c>
      <c r="H120" s="2" t="s">
        <v>78</v>
      </c>
      <c r="I120" s="2">
        <v>79</v>
      </c>
      <c r="J120" s="2">
        <v>0</v>
      </c>
      <c r="K120" s="2"/>
      <c r="L120" s="2"/>
      <c r="M120" s="2"/>
      <c r="N120" s="2"/>
      <c r="O120" s="2">
        <f t="shared" si="112"/>
        <v>606.72</v>
      </c>
      <c r="P120" s="2">
        <f t="shared" si="113"/>
        <v>0</v>
      </c>
      <c r="Q120" s="2">
        <f t="shared" si="114"/>
        <v>0</v>
      </c>
      <c r="R120" s="2">
        <f t="shared" si="115"/>
        <v>0</v>
      </c>
      <c r="S120" s="2">
        <f t="shared" si="116"/>
        <v>606.72</v>
      </c>
      <c r="T120" s="2">
        <f t="shared" si="117"/>
        <v>0</v>
      </c>
      <c r="U120" s="2">
        <f t="shared" si="118"/>
        <v>71.100000000000009</v>
      </c>
      <c r="V120" s="2">
        <f t="shared" si="119"/>
        <v>0</v>
      </c>
      <c r="W120" s="2">
        <f t="shared" si="120"/>
        <v>0</v>
      </c>
      <c r="X120" s="2">
        <f t="shared" si="121"/>
        <v>491.44</v>
      </c>
      <c r="Y120" s="2">
        <f t="shared" si="122"/>
        <v>364.03</v>
      </c>
      <c r="Z120" s="2"/>
      <c r="AA120" s="2">
        <v>16671550</v>
      </c>
      <c r="AB120" s="2">
        <f t="shared" si="123"/>
        <v>7.68</v>
      </c>
      <c r="AC120" s="2">
        <f t="shared" si="150"/>
        <v>0</v>
      </c>
      <c r="AD120" s="2">
        <f t="shared" si="145"/>
        <v>0</v>
      </c>
      <c r="AE120" s="2">
        <f t="shared" si="146"/>
        <v>0</v>
      </c>
      <c r="AF120" s="2">
        <f t="shared" si="147"/>
        <v>7.68</v>
      </c>
      <c r="AG120" s="2">
        <f t="shared" si="124"/>
        <v>0</v>
      </c>
      <c r="AH120" s="2">
        <f t="shared" si="148"/>
        <v>0.9</v>
      </c>
      <c r="AI120" s="2">
        <f t="shared" si="149"/>
        <v>0</v>
      </c>
      <c r="AJ120" s="2">
        <f t="shared" si="125"/>
        <v>0</v>
      </c>
      <c r="AK120" s="2">
        <v>7.68</v>
      </c>
      <c r="AL120" s="2">
        <v>0</v>
      </c>
      <c r="AM120" s="2">
        <v>0</v>
      </c>
      <c r="AN120" s="2">
        <v>0</v>
      </c>
      <c r="AO120" s="2">
        <v>7.68</v>
      </c>
      <c r="AP120" s="2">
        <v>0</v>
      </c>
      <c r="AQ120" s="2">
        <v>0.9</v>
      </c>
      <c r="AR120" s="2">
        <v>0</v>
      </c>
      <c r="AS120" s="2">
        <v>0</v>
      </c>
      <c r="AT120" s="2">
        <v>81</v>
      </c>
      <c r="AU120" s="2">
        <v>60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0</v>
      </c>
      <c r="BI120" s="2">
        <v>1</v>
      </c>
      <c r="BJ120" s="2" t="s">
        <v>226</v>
      </c>
      <c r="BK120" s="2"/>
      <c r="BL120" s="2"/>
      <c r="BM120" s="2">
        <v>13001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90</v>
      </c>
      <c r="CA120" s="2">
        <v>70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</v>
      </c>
      <c r="CO120" s="2">
        <v>0</v>
      </c>
      <c r="CP120" s="2">
        <f t="shared" si="126"/>
        <v>606.72</v>
      </c>
      <c r="CQ120" s="2">
        <f t="shared" si="127"/>
        <v>0</v>
      </c>
      <c r="CR120" s="2">
        <f t="shared" si="128"/>
        <v>0</v>
      </c>
      <c r="CS120" s="2">
        <f t="shared" si="129"/>
        <v>0</v>
      </c>
      <c r="CT120" s="2">
        <f t="shared" si="130"/>
        <v>7.68</v>
      </c>
      <c r="CU120" s="2">
        <f t="shared" si="131"/>
        <v>0</v>
      </c>
      <c r="CV120" s="2">
        <f t="shared" si="132"/>
        <v>0.9</v>
      </c>
      <c r="CW120" s="2">
        <f t="shared" si="133"/>
        <v>0</v>
      </c>
      <c r="CX120" s="2">
        <f t="shared" si="134"/>
        <v>0</v>
      </c>
      <c r="CY120" s="2">
        <f t="shared" si="135"/>
        <v>491.44319999999999</v>
      </c>
      <c r="CZ120" s="2">
        <f t="shared" si="136"/>
        <v>364.03200000000004</v>
      </c>
      <c r="DA120" s="2"/>
      <c r="DB120" s="2"/>
      <c r="DC120" s="2" t="s">
        <v>6</v>
      </c>
      <c r="DD120" s="2" t="s">
        <v>6</v>
      </c>
      <c r="DE120" s="2" t="s">
        <v>6</v>
      </c>
      <c r="DF120" s="2" t="s">
        <v>6</v>
      </c>
      <c r="DG120" s="2" t="s">
        <v>6</v>
      </c>
      <c r="DH120" s="2" t="s">
        <v>6</v>
      </c>
      <c r="DI120" s="2" t="s">
        <v>6</v>
      </c>
      <c r="DJ120" s="2" t="s">
        <v>6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1005</v>
      </c>
      <c r="DV120" s="2" t="s">
        <v>78</v>
      </c>
      <c r="DW120" s="2" t="s">
        <v>78</v>
      </c>
      <c r="DX120" s="2">
        <v>1</v>
      </c>
      <c r="DY120" s="2"/>
      <c r="DZ120" s="2"/>
      <c r="EA120" s="2"/>
      <c r="EB120" s="2"/>
      <c r="EC120" s="2"/>
      <c r="ED120" s="2"/>
      <c r="EE120" s="2">
        <v>16510490</v>
      </c>
      <c r="EF120" s="2">
        <v>2</v>
      </c>
      <c r="EG120" s="2" t="s">
        <v>20</v>
      </c>
      <c r="EH120" s="2">
        <v>0</v>
      </c>
      <c r="EI120" s="2" t="s">
        <v>6</v>
      </c>
      <c r="EJ120" s="2">
        <v>1</v>
      </c>
      <c r="EK120" s="2">
        <v>13001</v>
      </c>
      <c r="EL120" s="2" t="s">
        <v>227</v>
      </c>
      <c r="EM120" s="2" t="s">
        <v>228</v>
      </c>
      <c r="EN120" s="2"/>
      <c r="EO120" s="2" t="s">
        <v>6</v>
      </c>
      <c r="EP120" s="2"/>
      <c r="EQ120" s="2">
        <v>0</v>
      </c>
      <c r="ER120" s="2">
        <v>7.68</v>
      </c>
      <c r="ES120" s="2">
        <v>0</v>
      </c>
      <c r="ET120" s="2">
        <v>0</v>
      </c>
      <c r="EU120" s="2">
        <v>0</v>
      </c>
      <c r="EV120" s="2">
        <v>7.68</v>
      </c>
      <c r="EW120" s="2">
        <v>0.9</v>
      </c>
      <c r="EX120" s="2">
        <v>0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7"/>
        <v>0</v>
      </c>
      <c r="FS120" s="2">
        <v>0</v>
      </c>
      <c r="FT120" s="2" t="s">
        <v>23</v>
      </c>
      <c r="FU120" s="2" t="s">
        <v>24</v>
      </c>
      <c r="FV120" s="2"/>
      <c r="FW120" s="2"/>
      <c r="FX120" s="2">
        <v>81</v>
      </c>
      <c r="FY120" s="2">
        <v>59.5</v>
      </c>
      <c r="FZ120" s="2"/>
      <c r="GA120" s="2" t="s">
        <v>6</v>
      </c>
      <c r="GB120" s="2"/>
      <c r="GC120" s="2"/>
      <c r="GD120" s="2">
        <v>0</v>
      </c>
      <c r="GE120" s="2"/>
      <c r="GF120" s="2">
        <v>502094297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8"/>
        <v>0</v>
      </c>
      <c r="GM120" s="2">
        <f t="shared" si="139"/>
        <v>1462.19</v>
      </c>
      <c r="GN120" s="2">
        <f t="shared" si="140"/>
        <v>1462.19</v>
      </c>
      <c r="GO120" s="2">
        <f t="shared" si="141"/>
        <v>0</v>
      </c>
      <c r="GP120" s="2">
        <f t="shared" si="142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43"/>
        <v>0</v>
      </c>
      <c r="GW120" s="2">
        <v>1</v>
      </c>
      <c r="GX120" s="2">
        <f t="shared" si="144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5">
      <c r="A121">
        <v>17</v>
      </c>
      <c r="B121">
        <v>1</v>
      </c>
      <c r="C121">
        <f>ROW(SmtRes!A340)</f>
        <v>340</v>
      </c>
      <c r="D121">
        <f>ROW(EtalonRes!A336)</f>
        <v>336</v>
      </c>
      <c r="E121" t="s">
        <v>223</v>
      </c>
      <c r="F121" t="s">
        <v>224</v>
      </c>
      <c r="G121" t="s">
        <v>225</v>
      </c>
      <c r="H121" t="s">
        <v>78</v>
      </c>
      <c r="I121">
        <v>79</v>
      </c>
      <c r="J121">
        <v>0</v>
      </c>
      <c r="O121">
        <f t="shared" si="112"/>
        <v>3634.25</v>
      </c>
      <c r="P121">
        <f t="shared" si="113"/>
        <v>0</v>
      </c>
      <c r="Q121">
        <f t="shared" si="114"/>
        <v>0</v>
      </c>
      <c r="R121">
        <f t="shared" si="115"/>
        <v>0</v>
      </c>
      <c r="S121">
        <f t="shared" si="116"/>
        <v>3634.25</v>
      </c>
      <c r="T121">
        <f t="shared" si="117"/>
        <v>0</v>
      </c>
      <c r="U121">
        <f t="shared" si="118"/>
        <v>71.100000000000009</v>
      </c>
      <c r="V121">
        <f t="shared" si="119"/>
        <v>0</v>
      </c>
      <c r="W121">
        <f t="shared" si="120"/>
        <v>0</v>
      </c>
      <c r="X121">
        <f t="shared" si="121"/>
        <v>2943.74</v>
      </c>
      <c r="Y121">
        <f t="shared" si="122"/>
        <v>2180.5500000000002</v>
      </c>
      <c r="AA121">
        <v>16671551</v>
      </c>
      <c r="AB121">
        <f t="shared" si="123"/>
        <v>7.68</v>
      </c>
      <c r="AC121">
        <f t="shared" si="150"/>
        <v>0</v>
      </c>
      <c r="AD121">
        <f t="shared" si="145"/>
        <v>0</v>
      </c>
      <c r="AE121">
        <f t="shared" si="146"/>
        <v>0</v>
      </c>
      <c r="AF121">
        <f t="shared" si="147"/>
        <v>7.68</v>
      </c>
      <c r="AG121">
        <f t="shared" si="124"/>
        <v>0</v>
      </c>
      <c r="AH121">
        <f t="shared" si="148"/>
        <v>0.9</v>
      </c>
      <c r="AI121">
        <f t="shared" si="149"/>
        <v>0</v>
      </c>
      <c r="AJ121">
        <f t="shared" si="125"/>
        <v>0</v>
      </c>
      <c r="AK121">
        <v>7.68</v>
      </c>
      <c r="AL121">
        <v>0</v>
      </c>
      <c r="AM121">
        <v>0</v>
      </c>
      <c r="AN121">
        <v>0</v>
      </c>
      <c r="AO121">
        <v>7.68</v>
      </c>
      <c r="AP121">
        <v>0</v>
      </c>
      <c r="AQ121">
        <v>0.9</v>
      </c>
      <c r="AR121">
        <v>0</v>
      </c>
      <c r="AS121">
        <v>0</v>
      </c>
      <c r="AT121">
        <v>81</v>
      </c>
      <c r="AU121">
        <v>60</v>
      </c>
      <c r="AV121">
        <v>1</v>
      </c>
      <c r="AW121">
        <v>1</v>
      </c>
      <c r="AZ121">
        <v>5.99</v>
      </c>
      <c r="BA121">
        <v>5.99</v>
      </c>
      <c r="BB121">
        <v>5.99</v>
      </c>
      <c r="BC121">
        <v>5.99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226</v>
      </c>
      <c r="BM121">
        <v>13001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5.99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90</v>
      </c>
      <c r="CA121">
        <v>70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26"/>
        <v>3634.25</v>
      </c>
      <c r="CQ121">
        <f t="shared" si="127"/>
        <v>0</v>
      </c>
      <c r="CR121">
        <f t="shared" si="128"/>
        <v>0</v>
      </c>
      <c r="CS121">
        <f t="shared" si="129"/>
        <v>0</v>
      </c>
      <c r="CT121">
        <f t="shared" si="130"/>
        <v>46.0032</v>
      </c>
      <c r="CU121">
        <f t="shared" si="131"/>
        <v>0</v>
      </c>
      <c r="CV121">
        <f t="shared" si="132"/>
        <v>0.9</v>
      </c>
      <c r="CW121">
        <f t="shared" si="133"/>
        <v>0</v>
      </c>
      <c r="CX121">
        <f t="shared" si="134"/>
        <v>0</v>
      </c>
      <c r="CY121">
        <f t="shared" si="135"/>
        <v>2943.7424999999998</v>
      </c>
      <c r="CZ121">
        <f t="shared" si="136"/>
        <v>2180.5500000000002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78</v>
      </c>
      <c r="DW121" t="s">
        <v>78</v>
      </c>
      <c r="DX121">
        <v>1</v>
      </c>
      <c r="EE121">
        <v>16510490</v>
      </c>
      <c r="EF121">
        <v>2</v>
      </c>
      <c r="EG121" t="s">
        <v>20</v>
      </c>
      <c r="EH121">
        <v>0</v>
      </c>
      <c r="EI121" t="s">
        <v>6</v>
      </c>
      <c r="EJ121">
        <v>1</v>
      </c>
      <c r="EK121">
        <v>13001</v>
      </c>
      <c r="EL121" t="s">
        <v>227</v>
      </c>
      <c r="EM121" t="s">
        <v>228</v>
      </c>
      <c r="EO121" t="s">
        <v>6</v>
      </c>
      <c r="EQ121">
        <v>0</v>
      </c>
      <c r="ER121">
        <v>7.68</v>
      </c>
      <c r="ES121">
        <v>0</v>
      </c>
      <c r="ET121">
        <v>0</v>
      </c>
      <c r="EU121">
        <v>0</v>
      </c>
      <c r="EV121">
        <v>7.68</v>
      </c>
      <c r="EW121">
        <v>0.9</v>
      </c>
      <c r="EX121">
        <v>0</v>
      </c>
      <c r="EY121">
        <v>0</v>
      </c>
      <c r="FQ121">
        <v>0</v>
      </c>
      <c r="FR121">
        <f t="shared" si="137"/>
        <v>0</v>
      </c>
      <c r="FS121">
        <v>0</v>
      </c>
      <c r="FT121" t="s">
        <v>23</v>
      </c>
      <c r="FU121" t="s">
        <v>24</v>
      </c>
      <c r="FX121">
        <v>81</v>
      </c>
      <c r="FY121">
        <v>59.5</v>
      </c>
      <c r="GA121" t="s">
        <v>6</v>
      </c>
      <c r="GD121">
        <v>0</v>
      </c>
      <c r="GF121">
        <v>502094297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38"/>
        <v>0</v>
      </c>
      <c r="GM121">
        <f t="shared" si="139"/>
        <v>8758.5400000000009</v>
      </c>
      <c r="GN121">
        <f t="shared" si="140"/>
        <v>8758.5400000000009</v>
      </c>
      <c r="GO121">
        <f t="shared" si="141"/>
        <v>0</v>
      </c>
      <c r="GP121">
        <f t="shared" si="142"/>
        <v>0</v>
      </c>
      <c r="GR121">
        <v>0</v>
      </c>
      <c r="GS121">
        <v>3</v>
      </c>
      <c r="GT121">
        <v>0</v>
      </c>
      <c r="GU121" t="s">
        <v>6</v>
      </c>
      <c r="GV121">
        <f t="shared" si="143"/>
        <v>0</v>
      </c>
      <c r="GW121">
        <v>1</v>
      </c>
      <c r="GX121">
        <f t="shared" si="144"/>
        <v>0</v>
      </c>
      <c r="HA121">
        <v>0</v>
      </c>
      <c r="HB121">
        <v>0</v>
      </c>
      <c r="IK121">
        <v>0</v>
      </c>
    </row>
    <row r="122" spans="1:255" x14ac:dyDescent="0.25">
      <c r="A122" s="2">
        <v>17</v>
      </c>
      <c r="B122" s="2">
        <v>1</v>
      </c>
      <c r="C122" s="2">
        <f>ROW(SmtRes!A348)</f>
        <v>348</v>
      </c>
      <c r="D122" s="2">
        <f>ROW(EtalonRes!A343)</f>
        <v>343</v>
      </c>
      <c r="E122" s="2" t="s">
        <v>229</v>
      </c>
      <c r="F122" s="2" t="s">
        <v>230</v>
      </c>
      <c r="G122" s="2" t="s">
        <v>231</v>
      </c>
      <c r="H122" s="2" t="s">
        <v>18</v>
      </c>
      <c r="I122" s="2">
        <f>ROUND(79/100,9)</f>
        <v>0.79</v>
      </c>
      <c r="J122" s="2">
        <v>0</v>
      </c>
      <c r="K122" s="2"/>
      <c r="L122" s="2"/>
      <c r="M122" s="2"/>
      <c r="N122" s="2"/>
      <c r="O122" s="2">
        <f t="shared" si="112"/>
        <v>355.88</v>
      </c>
      <c r="P122" s="2">
        <f t="shared" si="113"/>
        <v>69.97</v>
      </c>
      <c r="Q122" s="2">
        <f t="shared" si="114"/>
        <v>1.8</v>
      </c>
      <c r="R122" s="2">
        <f t="shared" si="115"/>
        <v>0.39</v>
      </c>
      <c r="S122" s="2">
        <f t="shared" si="116"/>
        <v>284.11</v>
      </c>
      <c r="T122" s="2">
        <f t="shared" si="117"/>
        <v>0</v>
      </c>
      <c r="U122" s="2">
        <f t="shared" si="118"/>
        <v>32.066100000000006</v>
      </c>
      <c r="V122" s="2">
        <f t="shared" si="119"/>
        <v>3.1600000000000003E-2</v>
      </c>
      <c r="W122" s="2">
        <f t="shared" si="120"/>
        <v>0</v>
      </c>
      <c r="X122" s="2">
        <f t="shared" si="121"/>
        <v>270.27999999999997</v>
      </c>
      <c r="Y122" s="2">
        <f t="shared" si="122"/>
        <v>133.72</v>
      </c>
      <c r="Z122" s="2"/>
      <c r="AA122" s="2">
        <v>16671550</v>
      </c>
      <c r="AB122" s="2">
        <f t="shared" si="123"/>
        <v>450.48</v>
      </c>
      <c r="AC122" s="2">
        <f t="shared" si="150"/>
        <v>88.57</v>
      </c>
      <c r="AD122" s="2">
        <f t="shared" si="145"/>
        <v>2.2799999999999998</v>
      </c>
      <c r="AE122" s="2">
        <f t="shared" si="146"/>
        <v>0.49</v>
      </c>
      <c r="AF122" s="2">
        <f t="shared" si="147"/>
        <v>359.63</v>
      </c>
      <c r="AG122" s="2">
        <f t="shared" si="124"/>
        <v>0</v>
      </c>
      <c r="AH122" s="2">
        <f t="shared" si="148"/>
        <v>40.590000000000003</v>
      </c>
      <c r="AI122" s="2">
        <f t="shared" si="149"/>
        <v>0.04</v>
      </c>
      <c r="AJ122" s="2">
        <f t="shared" si="125"/>
        <v>0</v>
      </c>
      <c r="AK122" s="2">
        <v>450.48</v>
      </c>
      <c r="AL122" s="2">
        <v>88.57</v>
      </c>
      <c r="AM122" s="2">
        <v>2.2799999999999998</v>
      </c>
      <c r="AN122" s="2">
        <v>0.49</v>
      </c>
      <c r="AO122" s="2">
        <v>359.63</v>
      </c>
      <c r="AP122" s="2">
        <v>0</v>
      </c>
      <c r="AQ122" s="2">
        <v>40.590000000000003</v>
      </c>
      <c r="AR122" s="2">
        <v>0.04</v>
      </c>
      <c r="AS122" s="2">
        <v>0</v>
      </c>
      <c r="AT122" s="2">
        <v>95</v>
      </c>
      <c r="AU122" s="2">
        <v>47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0</v>
      </c>
      <c r="BI122" s="2">
        <v>1</v>
      </c>
      <c r="BJ122" s="2" t="s">
        <v>232</v>
      </c>
      <c r="BK122" s="2"/>
      <c r="BL122" s="2"/>
      <c r="BM122" s="2">
        <v>15001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105</v>
      </c>
      <c r="CA122" s="2">
        <v>55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6</v>
      </c>
      <c r="CO122" s="2">
        <v>0</v>
      </c>
      <c r="CP122" s="2">
        <f t="shared" si="126"/>
        <v>355.88</v>
      </c>
      <c r="CQ122" s="2">
        <f t="shared" si="127"/>
        <v>88.57</v>
      </c>
      <c r="CR122" s="2">
        <f t="shared" si="128"/>
        <v>2.2799999999999998</v>
      </c>
      <c r="CS122" s="2">
        <f t="shared" si="129"/>
        <v>0.49</v>
      </c>
      <c r="CT122" s="2">
        <f t="shared" si="130"/>
        <v>359.63</v>
      </c>
      <c r="CU122" s="2">
        <f t="shared" si="131"/>
        <v>0</v>
      </c>
      <c r="CV122" s="2">
        <f t="shared" si="132"/>
        <v>40.590000000000003</v>
      </c>
      <c r="CW122" s="2">
        <f t="shared" si="133"/>
        <v>0.04</v>
      </c>
      <c r="CX122" s="2">
        <f t="shared" si="134"/>
        <v>0</v>
      </c>
      <c r="CY122" s="2">
        <f t="shared" si="135"/>
        <v>270.27499999999998</v>
      </c>
      <c r="CZ122" s="2">
        <f t="shared" si="136"/>
        <v>133.715</v>
      </c>
      <c r="DA122" s="2"/>
      <c r="DB122" s="2"/>
      <c r="DC122" s="2" t="s">
        <v>6</v>
      </c>
      <c r="DD122" s="2" t="s">
        <v>6</v>
      </c>
      <c r="DE122" s="2" t="s">
        <v>6</v>
      </c>
      <c r="DF122" s="2" t="s">
        <v>6</v>
      </c>
      <c r="DG122" s="2" t="s">
        <v>6</v>
      </c>
      <c r="DH122" s="2" t="s">
        <v>6</v>
      </c>
      <c r="DI122" s="2" t="s">
        <v>6</v>
      </c>
      <c r="DJ122" s="2" t="s">
        <v>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1005</v>
      </c>
      <c r="DV122" s="2" t="s">
        <v>18</v>
      </c>
      <c r="DW122" s="2" t="s">
        <v>18</v>
      </c>
      <c r="DX122" s="2">
        <v>100</v>
      </c>
      <c r="DY122" s="2"/>
      <c r="DZ122" s="2"/>
      <c r="EA122" s="2"/>
      <c r="EB122" s="2"/>
      <c r="EC122" s="2"/>
      <c r="ED122" s="2"/>
      <c r="EE122" s="2">
        <v>16510513</v>
      </c>
      <c r="EF122" s="2">
        <v>2</v>
      </c>
      <c r="EG122" s="2" t="s">
        <v>20</v>
      </c>
      <c r="EH122" s="2">
        <v>0</v>
      </c>
      <c r="EI122" s="2" t="s">
        <v>6</v>
      </c>
      <c r="EJ122" s="2">
        <v>1</v>
      </c>
      <c r="EK122" s="2">
        <v>15001</v>
      </c>
      <c r="EL122" s="2" t="s">
        <v>63</v>
      </c>
      <c r="EM122" s="2" t="s">
        <v>64</v>
      </c>
      <c r="EN122" s="2"/>
      <c r="EO122" s="2" t="s">
        <v>6</v>
      </c>
      <c r="EP122" s="2"/>
      <c r="EQ122" s="2">
        <v>0</v>
      </c>
      <c r="ER122" s="2">
        <v>450.48</v>
      </c>
      <c r="ES122" s="2">
        <v>88.57</v>
      </c>
      <c r="ET122" s="2">
        <v>2.2799999999999998</v>
      </c>
      <c r="EU122" s="2">
        <v>0.49</v>
      </c>
      <c r="EV122" s="2">
        <v>359.63</v>
      </c>
      <c r="EW122" s="2">
        <v>40.590000000000003</v>
      </c>
      <c r="EX122" s="2">
        <v>0.04</v>
      </c>
      <c r="EY122" s="2">
        <v>0</v>
      </c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7"/>
        <v>0</v>
      </c>
      <c r="FS122" s="2">
        <v>0</v>
      </c>
      <c r="FT122" s="2" t="s">
        <v>23</v>
      </c>
      <c r="FU122" s="2" t="s">
        <v>24</v>
      </c>
      <c r="FV122" s="2"/>
      <c r="FW122" s="2"/>
      <c r="FX122" s="2">
        <v>94.5</v>
      </c>
      <c r="FY122" s="2">
        <v>46.75</v>
      </c>
      <c r="FZ122" s="2"/>
      <c r="GA122" s="2" t="s">
        <v>6</v>
      </c>
      <c r="GB122" s="2"/>
      <c r="GC122" s="2"/>
      <c r="GD122" s="2">
        <v>0</v>
      </c>
      <c r="GE122" s="2"/>
      <c r="GF122" s="2">
        <v>-1733903493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38"/>
        <v>0</v>
      </c>
      <c r="GM122" s="2">
        <f t="shared" si="139"/>
        <v>759.88</v>
      </c>
      <c r="GN122" s="2">
        <f t="shared" si="140"/>
        <v>759.88</v>
      </c>
      <c r="GO122" s="2">
        <f t="shared" si="141"/>
        <v>0</v>
      </c>
      <c r="GP122" s="2">
        <f t="shared" si="142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43"/>
        <v>0</v>
      </c>
      <c r="GW122" s="2">
        <v>1</v>
      </c>
      <c r="GX122" s="2">
        <f t="shared" si="144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5">
      <c r="A123">
        <v>17</v>
      </c>
      <c r="B123">
        <v>1</v>
      </c>
      <c r="C123">
        <f>ROW(SmtRes!A356)</f>
        <v>356</v>
      </c>
      <c r="D123">
        <f>ROW(EtalonRes!A350)</f>
        <v>350</v>
      </c>
      <c r="E123" t="s">
        <v>229</v>
      </c>
      <c r="F123" t="s">
        <v>230</v>
      </c>
      <c r="G123" t="s">
        <v>231</v>
      </c>
      <c r="H123" t="s">
        <v>18</v>
      </c>
      <c r="I123">
        <f>ROUND(79/100,9)</f>
        <v>0.79</v>
      </c>
      <c r="J123">
        <v>0</v>
      </c>
      <c r="O123">
        <f t="shared" si="112"/>
        <v>2131.7199999999998</v>
      </c>
      <c r="P123">
        <f t="shared" si="113"/>
        <v>419.12</v>
      </c>
      <c r="Q123">
        <f t="shared" si="114"/>
        <v>10.79</v>
      </c>
      <c r="R123">
        <f t="shared" si="115"/>
        <v>2.3199999999999998</v>
      </c>
      <c r="S123">
        <f t="shared" si="116"/>
        <v>1701.81</v>
      </c>
      <c r="T123">
        <f t="shared" si="117"/>
        <v>0</v>
      </c>
      <c r="U123">
        <f t="shared" si="118"/>
        <v>32.066100000000006</v>
      </c>
      <c r="V123">
        <f t="shared" si="119"/>
        <v>3.1600000000000003E-2</v>
      </c>
      <c r="W123">
        <f t="shared" si="120"/>
        <v>0</v>
      </c>
      <c r="X123">
        <f t="shared" si="121"/>
        <v>1618.92</v>
      </c>
      <c r="Y123">
        <f t="shared" si="122"/>
        <v>800.94</v>
      </c>
      <c r="AA123">
        <v>16671551</v>
      </c>
      <c r="AB123">
        <f t="shared" si="123"/>
        <v>450.48</v>
      </c>
      <c r="AC123">
        <f t="shared" si="150"/>
        <v>88.57</v>
      </c>
      <c r="AD123">
        <f t="shared" si="145"/>
        <v>2.2799999999999998</v>
      </c>
      <c r="AE123">
        <f t="shared" si="146"/>
        <v>0.49</v>
      </c>
      <c r="AF123">
        <f t="shared" si="147"/>
        <v>359.63</v>
      </c>
      <c r="AG123">
        <f t="shared" si="124"/>
        <v>0</v>
      </c>
      <c r="AH123">
        <f t="shared" si="148"/>
        <v>40.590000000000003</v>
      </c>
      <c r="AI123">
        <f t="shared" si="149"/>
        <v>0.04</v>
      </c>
      <c r="AJ123">
        <f t="shared" si="125"/>
        <v>0</v>
      </c>
      <c r="AK123">
        <v>450.48</v>
      </c>
      <c r="AL123">
        <v>88.57</v>
      </c>
      <c r="AM123">
        <v>2.2799999999999998</v>
      </c>
      <c r="AN123">
        <v>0.49</v>
      </c>
      <c r="AO123">
        <v>359.63</v>
      </c>
      <c r="AP123">
        <v>0</v>
      </c>
      <c r="AQ123">
        <v>40.590000000000003</v>
      </c>
      <c r="AR123">
        <v>0.04</v>
      </c>
      <c r="AS123">
        <v>0</v>
      </c>
      <c r="AT123">
        <v>95</v>
      </c>
      <c r="AU123">
        <v>47</v>
      </c>
      <c r="AV123">
        <v>1</v>
      </c>
      <c r="AW123">
        <v>1</v>
      </c>
      <c r="AZ123">
        <v>5.99</v>
      </c>
      <c r="BA123">
        <v>5.99</v>
      </c>
      <c r="BB123">
        <v>5.99</v>
      </c>
      <c r="BC123">
        <v>5.99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232</v>
      </c>
      <c r="BM123">
        <v>15001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5.99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105</v>
      </c>
      <c r="CA123">
        <v>55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26"/>
        <v>2131.7199999999998</v>
      </c>
      <c r="CQ123">
        <f t="shared" si="127"/>
        <v>530.53430000000003</v>
      </c>
      <c r="CR123">
        <f t="shared" si="128"/>
        <v>13.6572</v>
      </c>
      <c r="CS123">
        <f t="shared" si="129"/>
        <v>2.9351000000000003</v>
      </c>
      <c r="CT123">
        <f t="shared" si="130"/>
        <v>2154.1837</v>
      </c>
      <c r="CU123">
        <f t="shared" si="131"/>
        <v>0</v>
      </c>
      <c r="CV123">
        <f t="shared" si="132"/>
        <v>40.590000000000003</v>
      </c>
      <c r="CW123">
        <f t="shared" si="133"/>
        <v>0.04</v>
      </c>
      <c r="CX123">
        <f t="shared" si="134"/>
        <v>0</v>
      </c>
      <c r="CY123">
        <f t="shared" si="135"/>
        <v>1618.9234999999999</v>
      </c>
      <c r="CZ123">
        <f t="shared" si="136"/>
        <v>800.94110000000001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18</v>
      </c>
      <c r="DW123" t="s">
        <v>18</v>
      </c>
      <c r="DX123">
        <v>100</v>
      </c>
      <c r="EE123">
        <v>16510513</v>
      </c>
      <c r="EF123">
        <v>2</v>
      </c>
      <c r="EG123" t="s">
        <v>20</v>
      </c>
      <c r="EH123">
        <v>0</v>
      </c>
      <c r="EI123" t="s">
        <v>6</v>
      </c>
      <c r="EJ123">
        <v>1</v>
      </c>
      <c r="EK123">
        <v>15001</v>
      </c>
      <c r="EL123" t="s">
        <v>63</v>
      </c>
      <c r="EM123" t="s">
        <v>64</v>
      </c>
      <c r="EO123" t="s">
        <v>6</v>
      </c>
      <c r="EQ123">
        <v>0</v>
      </c>
      <c r="ER123">
        <v>450.48</v>
      </c>
      <c r="ES123">
        <v>88.57</v>
      </c>
      <c r="ET123">
        <v>2.2799999999999998</v>
      </c>
      <c r="EU123">
        <v>0.49</v>
      </c>
      <c r="EV123">
        <v>359.63</v>
      </c>
      <c r="EW123">
        <v>40.590000000000003</v>
      </c>
      <c r="EX123">
        <v>0.04</v>
      </c>
      <c r="EY123">
        <v>0</v>
      </c>
      <c r="FQ123">
        <v>0</v>
      </c>
      <c r="FR123">
        <f t="shared" si="137"/>
        <v>0</v>
      </c>
      <c r="FS123">
        <v>0</v>
      </c>
      <c r="FT123" t="s">
        <v>23</v>
      </c>
      <c r="FU123" t="s">
        <v>24</v>
      </c>
      <c r="FX123">
        <v>94.5</v>
      </c>
      <c r="FY123">
        <v>46.75</v>
      </c>
      <c r="GA123" t="s">
        <v>6</v>
      </c>
      <c r="GD123">
        <v>0</v>
      </c>
      <c r="GF123">
        <v>-1733903493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38"/>
        <v>0</v>
      </c>
      <c r="GM123">
        <f t="shared" si="139"/>
        <v>4551.58</v>
      </c>
      <c r="GN123">
        <f t="shared" si="140"/>
        <v>4551.58</v>
      </c>
      <c r="GO123">
        <f t="shared" si="141"/>
        <v>0</v>
      </c>
      <c r="GP123">
        <f t="shared" si="142"/>
        <v>0</v>
      </c>
      <c r="GR123">
        <v>0</v>
      </c>
      <c r="GS123">
        <v>3</v>
      </c>
      <c r="GT123">
        <v>0</v>
      </c>
      <c r="GU123" t="s">
        <v>6</v>
      </c>
      <c r="GV123">
        <f t="shared" si="143"/>
        <v>0</v>
      </c>
      <c r="GW123">
        <v>1</v>
      </c>
      <c r="GX123">
        <f t="shared" si="144"/>
        <v>0</v>
      </c>
      <c r="HA123">
        <v>0</v>
      </c>
      <c r="HB123">
        <v>0</v>
      </c>
      <c r="IK123">
        <v>0</v>
      </c>
    </row>
    <row r="124" spans="1:255" x14ac:dyDescent="0.25">
      <c r="A124" s="2">
        <v>18</v>
      </c>
      <c r="B124" s="2">
        <v>1</v>
      </c>
      <c r="C124" s="2">
        <v>346</v>
      </c>
      <c r="D124" s="2"/>
      <c r="E124" s="2" t="s">
        <v>233</v>
      </c>
      <c r="F124" s="2" t="s">
        <v>210</v>
      </c>
      <c r="G124" s="2" t="s">
        <v>211</v>
      </c>
      <c r="H124" s="2" t="s">
        <v>147</v>
      </c>
      <c r="I124" s="2">
        <f>I122*J124</f>
        <v>1.9434E-2</v>
      </c>
      <c r="J124" s="2">
        <v>2.46E-2</v>
      </c>
      <c r="K124" s="2"/>
      <c r="L124" s="2"/>
      <c r="M124" s="2"/>
      <c r="N124" s="2"/>
      <c r="O124" s="2">
        <f t="shared" si="112"/>
        <v>0</v>
      </c>
      <c r="P124" s="2">
        <f t="shared" si="113"/>
        <v>0</v>
      </c>
      <c r="Q124" s="2">
        <f t="shared" si="114"/>
        <v>0</v>
      </c>
      <c r="R124" s="2">
        <f t="shared" si="115"/>
        <v>0</v>
      </c>
      <c r="S124" s="2">
        <f t="shared" si="116"/>
        <v>0</v>
      </c>
      <c r="T124" s="2">
        <f t="shared" si="117"/>
        <v>0</v>
      </c>
      <c r="U124" s="2">
        <f t="shared" si="118"/>
        <v>0</v>
      </c>
      <c r="V124" s="2">
        <f t="shared" si="119"/>
        <v>0</v>
      </c>
      <c r="W124" s="2">
        <f t="shared" si="120"/>
        <v>0</v>
      </c>
      <c r="X124" s="2">
        <f t="shared" si="121"/>
        <v>0</v>
      </c>
      <c r="Y124" s="2">
        <f t="shared" si="122"/>
        <v>0</v>
      </c>
      <c r="Z124" s="2"/>
      <c r="AA124" s="2">
        <v>16671550</v>
      </c>
      <c r="AB124" s="2">
        <f t="shared" ref="AB124:AB127" si="151">ROUND((AC124+AD124+AF124),6)</f>
        <v>0</v>
      </c>
      <c r="AC124" s="2">
        <f t="shared" si="150"/>
        <v>0</v>
      </c>
      <c r="AD124" s="2">
        <f t="shared" si="145"/>
        <v>0</v>
      </c>
      <c r="AE124" s="2">
        <f t="shared" si="146"/>
        <v>0</v>
      </c>
      <c r="AF124" s="2">
        <f t="shared" si="147"/>
        <v>0</v>
      </c>
      <c r="AG124" s="2">
        <f t="shared" si="124"/>
        <v>0</v>
      </c>
      <c r="AH124" s="2">
        <f t="shared" si="148"/>
        <v>0</v>
      </c>
      <c r="AI124" s="2">
        <f t="shared" si="149"/>
        <v>0</v>
      </c>
      <c r="AJ124" s="2">
        <f t="shared" si="125"/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95</v>
      </c>
      <c r="AU124" s="2">
        <v>47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3</v>
      </c>
      <c r="BI124" s="2">
        <v>1</v>
      </c>
      <c r="BJ124" s="2" t="s">
        <v>6</v>
      </c>
      <c r="BK124" s="2"/>
      <c r="BL124" s="2"/>
      <c r="BM124" s="2">
        <v>15001</v>
      </c>
      <c r="BN124" s="2">
        <v>0</v>
      </c>
      <c r="BO124" s="2" t="s">
        <v>6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105</v>
      </c>
      <c r="CA124" s="2">
        <v>55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 t="shared" si="126"/>
        <v>0</v>
      </c>
      <c r="CQ124" s="2">
        <f t="shared" si="127"/>
        <v>0</v>
      </c>
      <c r="CR124" s="2">
        <f t="shared" si="128"/>
        <v>0</v>
      </c>
      <c r="CS124" s="2">
        <f t="shared" si="129"/>
        <v>0</v>
      </c>
      <c r="CT124" s="2">
        <f t="shared" si="130"/>
        <v>0</v>
      </c>
      <c r="CU124" s="2">
        <f t="shared" si="131"/>
        <v>0</v>
      </c>
      <c r="CV124" s="2">
        <f t="shared" si="132"/>
        <v>0</v>
      </c>
      <c r="CW124" s="2">
        <f t="shared" si="133"/>
        <v>0</v>
      </c>
      <c r="CX124" s="2">
        <f t="shared" si="134"/>
        <v>0</v>
      </c>
      <c r="CY124" s="2">
        <f t="shared" si="135"/>
        <v>0</v>
      </c>
      <c r="CZ124" s="2">
        <f t="shared" si="136"/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1009</v>
      </c>
      <c r="DV124" s="2" t="s">
        <v>147</v>
      </c>
      <c r="DW124" s="2" t="s">
        <v>147</v>
      </c>
      <c r="DX124" s="2">
        <v>1000</v>
      </c>
      <c r="DY124" s="2"/>
      <c r="DZ124" s="2"/>
      <c r="EA124" s="2"/>
      <c r="EB124" s="2"/>
      <c r="EC124" s="2"/>
      <c r="ED124" s="2"/>
      <c r="EE124" s="2">
        <v>16510513</v>
      </c>
      <c r="EF124" s="2">
        <v>2</v>
      </c>
      <c r="EG124" s="2" t="s">
        <v>20</v>
      </c>
      <c r="EH124" s="2">
        <v>0</v>
      </c>
      <c r="EI124" s="2" t="s">
        <v>6</v>
      </c>
      <c r="EJ124" s="2">
        <v>1</v>
      </c>
      <c r="EK124" s="2">
        <v>15001</v>
      </c>
      <c r="EL124" s="2" t="s">
        <v>63</v>
      </c>
      <c r="EM124" s="2" t="s">
        <v>64</v>
      </c>
      <c r="EN124" s="2"/>
      <c r="EO124" s="2" t="s">
        <v>6</v>
      </c>
      <c r="EP124" s="2"/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137"/>
        <v>0</v>
      </c>
      <c r="FS124" s="2">
        <v>0</v>
      </c>
      <c r="FT124" s="2" t="s">
        <v>23</v>
      </c>
      <c r="FU124" s="2" t="s">
        <v>24</v>
      </c>
      <c r="FV124" s="2"/>
      <c r="FW124" s="2"/>
      <c r="FX124" s="2">
        <v>94.5</v>
      </c>
      <c r="FY124" s="2">
        <v>46.75</v>
      </c>
      <c r="FZ124" s="2"/>
      <c r="GA124" s="2" t="s">
        <v>6</v>
      </c>
      <c r="GB124" s="2"/>
      <c r="GC124" s="2"/>
      <c r="GD124" s="2">
        <v>0</v>
      </c>
      <c r="GE124" s="2"/>
      <c r="GF124" s="2">
        <v>84301199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si="138"/>
        <v>0</v>
      </c>
      <c r="GM124" s="2">
        <f t="shared" si="139"/>
        <v>0</v>
      </c>
      <c r="GN124" s="2">
        <f t="shared" si="140"/>
        <v>0</v>
      </c>
      <c r="GO124" s="2">
        <f t="shared" si="141"/>
        <v>0</v>
      </c>
      <c r="GP124" s="2">
        <f t="shared" si="142"/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si="143"/>
        <v>0</v>
      </c>
      <c r="GW124" s="2">
        <v>1</v>
      </c>
      <c r="GX124" s="2">
        <f t="shared" ref="GX124:GX127" si="152">ROUND(GV124*GW124*I124,2)</f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5">
      <c r="A125">
        <v>18</v>
      </c>
      <c r="B125">
        <v>1</v>
      </c>
      <c r="C125">
        <v>354</v>
      </c>
      <c r="E125" t="s">
        <v>233</v>
      </c>
      <c r="F125" t="s">
        <v>210</v>
      </c>
      <c r="G125" t="s">
        <v>211</v>
      </c>
      <c r="H125" t="s">
        <v>147</v>
      </c>
      <c r="I125">
        <f>I123*J125</f>
        <v>1.9434E-2</v>
      </c>
      <c r="J125">
        <v>2.46E-2</v>
      </c>
      <c r="O125">
        <f t="shared" si="112"/>
        <v>0</v>
      </c>
      <c r="P125">
        <f t="shared" si="113"/>
        <v>0</v>
      </c>
      <c r="Q125">
        <f t="shared" si="114"/>
        <v>0</v>
      </c>
      <c r="R125">
        <f t="shared" si="115"/>
        <v>0</v>
      </c>
      <c r="S125">
        <f t="shared" si="116"/>
        <v>0</v>
      </c>
      <c r="T125">
        <f t="shared" si="117"/>
        <v>0</v>
      </c>
      <c r="U125">
        <f t="shared" si="118"/>
        <v>0</v>
      </c>
      <c r="V125">
        <f t="shared" si="119"/>
        <v>0</v>
      </c>
      <c r="W125">
        <f t="shared" si="120"/>
        <v>0</v>
      </c>
      <c r="X125">
        <f t="shared" si="121"/>
        <v>0</v>
      </c>
      <c r="Y125">
        <f t="shared" si="122"/>
        <v>0</v>
      </c>
      <c r="AA125">
        <v>16671551</v>
      </c>
      <c r="AB125">
        <f t="shared" si="151"/>
        <v>0</v>
      </c>
      <c r="AC125">
        <f t="shared" si="150"/>
        <v>0</v>
      </c>
      <c r="AD125">
        <f t="shared" si="145"/>
        <v>0</v>
      </c>
      <c r="AE125">
        <f t="shared" si="146"/>
        <v>0</v>
      </c>
      <c r="AF125">
        <f t="shared" si="147"/>
        <v>0</v>
      </c>
      <c r="AG125">
        <f t="shared" si="124"/>
        <v>0</v>
      </c>
      <c r="AH125">
        <f t="shared" si="148"/>
        <v>0</v>
      </c>
      <c r="AI125">
        <f t="shared" si="149"/>
        <v>0</v>
      </c>
      <c r="AJ125">
        <f t="shared" si="125"/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95</v>
      </c>
      <c r="AU125">
        <v>47</v>
      </c>
      <c r="AV125">
        <v>1</v>
      </c>
      <c r="AW125">
        <v>1</v>
      </c>
      <c r="AZ125">
        <v>5.99</v>
      </c>
      <c r="BA125">
        <v>1</v>
      </c>
      <c r="BB125">
        <v>1</v>
      </c>
      <c r="BC125">
        <v>5.99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6</v>
      </c>
      <c r="BM125">
        <v>15001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105</v>
      </c>
      <c r="CA125">
        <v>55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26"/>
        <v>0</v>
      </c>
      <c r="CQ125">
        <f t="shared" si="127"/>
        <v>0</v>
      </c>
      <c r="CR125">
        <f t="shared" si="128"/>
        <v>0</v>
      </c>
      <c r="CS125">
        <f t="shared" si="129"/>
        <v>0</v>
      </c>
      <c r="CT125">
        <f t="shared" si="130"/>
        <v>0</v>
      </c>
      <c r="CU125">
        <f t="shared" si="131"/>
        <v>0</v>
      </c>
      <c r="CV125">
        <f t="shared" si="132"/>
        <v>0</v>
      </c>
      <c r="CW125">
        <f t="shared" si="133"/>
        <v>0</v>
      </c>
      <c r="CX125">
        <f t="shared" si="134"/>
        <v>0</v>
      </c>
      <c r="CY125">
        <f t="shared" si="135"/>
        <v>0</v>
      </c>
      <c r="CZ125">
        <f t="shared" si="136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1009</v>
      </c>
      <c r="DV125" t="s">
        <v>147</v>
      </c>
      <c r="DW125" t="s">
        <v>147</v>
      </c>
      <c r="DX125">
        <v>1000</v>
      </c>
      <c r="EE125">
        <v>16510513</v>
      </c>
      <c r="EF125">
        <v>2</v>
      </c>
      <c r="EG125" t="s">
        <v>20</v>
      </c>
      <c r="EH125">
        <v>0</v>
      </c>
      <c r="EI125" t="s">
        <v>6</v>
      </c>
      <c r="EJ125">
        <v>1</v>
      </c>
      <c r="EK125">
        <v>15001</v>
      </c>
      <c r="EL125" t="s">
        <v>63</v>
      </c>
      <c r="EM125" t="s">
        <v>64</v>
      </c>
      <c r="EO125" t="s">
        <v>6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37"/>
        <v>0</v>
      </c>
      <c r="FS125">
        <v>0</v>
      </c>
      <c r="FT125" t="s">
        <v>23</v>
      </c>
      <c r="FU125" t="s">
        <v>24</v>
      </c>
      <c r="FX125">
        <v>94.5</v>
      </c>
      <c r="FY125">
        <v>46.75</v>
      </c>
      <c r="GA125" t="s">
        <v>6</v>
      </c>
      <c r="GD125">
        <v>0</v>
      </c>
      <c r="GF125">
        <v>84301199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38"/>
        <v>0</v>
      </c>
      <c r="GM125">
        <f t="shared" si="139"/>
        <v>0</v>
      </c>
      <c r="GN125">
        <f t="shared" si="140"/>
        <v>0</v>
      </c>
      <c r="GO125">
        <f t="shared" si="141"/>
        <v>0</v>
      </c>
      <c r="GP125">
        <f t="shared" si="142"/>
        <v>0</v>
      </c>
      <c r="GR125">
        <v>0</v>
      </c>
      <c r="GS125">
        <v>3</v>
      </c>
      <c r="GT125">
        <v>0</v>
      </c>
      <c r="GU125" t="s">
        <v>6</v>
      </c>
      <c r="GV125">
        <f t="shared" si="143"/>
        <v>0</v>
      </c>
      <c r="GW125">
        <v>1</v>
      </c>
      <c r="GX125">
        <f t="shared" si="152"/>
        <v>0</v>
      </c>
      <c r="HA125">
        <v>0</v>
      </c>
      <c r="HB125">
        <v>0</v>
      </c>
      <c r="IK125">
        <v>0</v>
      </c>
    </row>
    <row r="126" spans="1:255" x14ac:dyDescent="0.25">
      <c r="A126" s="2">
        <v>18</v>
      </c>
      <c r="B126" s="2">
        <v>1</v>
      </c>
      <c r="C126" s="2">
        <v>347</v>
      </c>
      <c r="D126" s="2"/>
      <c r="E126" s="2" t="s">
        <v>234</v>
      </c>
      <c r="F126" s="2" t="s">
        <v>213</v>
      </c>
      <c r="G126" s="2" t="s">
        <v>235</v>
      </c>
      <c r="H126" s="2" t="s">
        <v>147</v>
      </c>
      <c r="I126" s="2">
        <f>I122*J126</f>
        <v>1.9434E-2</v>
      </c>
      <c r="J126" s="2">
        <v>2.46E-2</v>
      </c>
      <c r="K126" s="2"/>
      <c r="L126" s="2"/>
      <c r="M126" s="2"/>
      <c r="N126" s="2"/>
      <c r="O126" s="2">
        <f t="shared" si="112"/>
        <v>668.05</v>
      </c>
      <c r="P126" s="2">
        <f t="shared" si="113"/>
        <v>668.05</v>
      </c>
      <c r="Q126" s="2">
        <f t="shared" si="114"/>
        <v>0</v>
      </c>
      <c r="R126" s="2">
        <f t="shared" si="115"/>
        <v>0</v>
      </c>
      <c r="S126" s="2">
        <f t="shared" si="116"/>
        <v>0</v>
      </c>
      <c r="T126" s="2">
        <f t="shared" si="117"/>
        <v>0</v>
      </c>
      <c r="U126" s="2">
        <f t="shared" si="118"/>
        <v>0</v>
      </c>
      <c r="V126" s="2">
        <f t="shared" si="119"/>
        <v>0</v>
      </c>
      <c r="W126" s="2">
        <f t="shared" si="120"/>
        <v>0</v>
      </c>
      <c r="X126" s="2">
        <f t="shared" si="121"/>
        <v>0</v>
      </c>
      <c r="Y126" s="2">
        <f t="shared" si="122"/>
        <v>0</v>
      </c>
      <c r="Z126" s="2"/>
      <c r="AA126" s="2">
        <v>16671550</v>
      </c>
      <c r="AB126" s="2">
        <f t="shared" si="151"/>
        <v>34375.18</v>
      </c>
      <c r="AC126" s="2">
        <f t="shared" si="150"/>
        <v>34375.18</v>
      </c>
      <c r="AD126" s="2">
        <f t="shared" si="145"/>
        <v>0</v>
      </c>
      <c r="AE126" s="2">
        <f t="shared" si="146"/>
        <v>0</v>
      </c>
      <c r="AF126" s="2">
        <f t="shared" si="147"/>
        <v>0</v>
      </c>
      <c r="AG126" s="2">
        <f t="shared" si="124"/>
        <v>0</v>
      </c>
      <c r="AH126" s="2">
        <f t="shared" si="148"/>
        <v>0</v>
      </c>
      <c r="AI126" s="2">
        <f t="shared" si="149"/>
        <v>0</v>
      </c>
      <c r="AJ126" s="2">
        <f t="shared" si="125"/>
        <v>0</v>
      </c>
      <c r="AK126" s="2">
        <v>34375.18</v>
      </c>
      <c r="AL126" s="2">
        <v>34375.18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80</v>
      </c>
      <c r="AU126" s="2">
        <v>50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3</v>
      </c>
      <c r="BI126" s="2">
        <v>1</v>
      </c>
      <c r="BJ126" s="2" t="s">
        <v>215</v>
      </c>
      <c r="BK126" s="2"/>
      <c r="BL126" s="2"/>
      <c r="BM126" s="2">
        <v>62001</v>
      </c>
      <c r="BN126" s="2">
        <v>0</v>
      </c>
      <c r="BO126" s="2" t="s">
        <v>6</v>
      </c>
      <c r="BP126" s="2">
        <v>0</v>
      </c>
      <c r="BQ126" s="2">
        <v>6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80</v>
      </c>
      <c r="CA126" s="2">
        <v>50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6</v>
      </c>
      <c r="CO126" s="2">
        <v>0</v>
      </c>
      <c r="CP126" s="2">
        <f t="shared" si="126"/>
        <v>668.05</v>
      </c>
      <c r="CQ126" s="2">
        <f t="shared" si="127"/>
        <v>34375.18</v>
      </c>
      <c r="CR126" s="2">
        <f t="shared" si="128"/>
        <v>0</v>
      </c>
      <c r="CS126" s="2">
        <f t="shared" si="129"/>
        <v>0</v>
      </c>
      <c r="CT126" s="2">
        <f t="shared" si="130"/>
        <v>0</v>
      </c>
      <c r="CU126" s="2">
        <f t="shared" si="131"/>
        <v>0</v>
      </c>
      <c r="CV126" s="2">
        <f t="shared" si="132"/>
        <v>0</v>
      </c>
      <c r="CW126" s="2">
        <f t="shared" si="133"/>
        <v>0</v>
      </c>
      <c r="CX126" s="2">
        <f t="shared" si="134"/>
        <v>0</v>
      </c>
      <c r="CY126" s="2">
        <f t="shared" si="135"/>
        <v>0</v>
      </c>
      <c r="CZ126" s="2">
        <f t="shared" si="136"/>
        <v>0</v>
      </c>
      <c r="DA126" s="2"/>
      <c r="DB126" s="2"/>
      <c r="DC126" s="2" t="s">
        <v>6</v>
      </c>
      <c r="DD126" s="2" t="s">
        <v>6</v>
      </c>
      <c r="DE126" s="2" t="s">
        <v>6</v>
      </c>
      <c r="DF126" s="2" t="s">
        <v>6</v>
      </c>
      <c r="DG126" s="2" t="s">
        <v>6</v>
      </c>
      <c r="DH126" s="2" t="s">
        <v>6</v>
      </c>
      <c r="DI126" s="2" t="s">
        <v>6</v>
      </c>
      <c r="DJ126" s="2" t="s">
        <v>6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1009</v>
      </c>
      <c r="DV126" s="2" t="s">
        <v>147</v>
      </c>
      <c r="DW126" s="2" t="s">
        <v>147</v>
      </c>
      <c r="DX126" s="2">
        <v>1000</v>
      </c>
      <c r="DY126" s="2"/>
      <c r="DZ126" s="2"/>
      <c r="EA126" s="2"/>
      <c r="EB126" s="2"/>
      <c r="EC126" s="2"/>
      <c r="ED126" s="2"/>
      <c r="EE126" s="2">
        <v>16510571</v>
      </c>
      <c r="EF126" s="2">
        <v>6</v>
      </c>
      <c r="EG126" s="2" t="s">
        <v>44</v>
      </c>
      <c r="EH126" s="2">
        <v>0</v>
      </c>
      <c r="EI126" s="2" t="s">
        <v>6</v>
      </c>
      <c r="EJ126" s="2">
        <v>1</v>
      </c>
      <c r="EK126" s="2">
        <v>62001</v>
      </c>
      <c r="EL126" s="2" t="s">
        <v>174</v>
      </c>
      <c r="EM126" s="2" t="s">
        <v>175</v>
      </c>
      <c r="EN126" s="2"/>
      <c r="EO126" s="2" t="s">
        <v>6</v>
      </c>
      <c r="EP126" s="2"/>
      <c r="EQ126" s="2">
        <v>0</v>
      </c>
      <c r="ER126" s="2">
        <v>34375.18</v>
      </c>
      <c r="ES126" s="2">
        <v>34375.18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37"/>
        <v>0</v>
      </c>
      <c r="FS126" s="2">
        <v>0</v>
      </c>
      <c r="FT126" s="2"/>
      <c r="FU126" s="2"/>
      <c r="FV126" s="2"/>
      <c r="FW126" s="2"/>
      <c r="FX126" s="2">
        <v>80</v>
      </c>
      <c r="FY126" s="2">
        <v>50</v>
      </c>
      <c r="FZ126" s="2"/>
      <c r="GA126" s="2" t="s">
        <v>6</v>
      </c>
      <c r="GB126" s="2"/>
      <c r="GC126" s="2"/>
      <c r="GD126" s="2">
        <v>0</v>
      </c>
      <c r="GE126" s="2"/>
      <c r="GF126" s="2">
        <v>1901999341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38"/>
        <v>0</v>
      </c>
      <c r="GM126" s="2">
        <f t="shared" si="139"/>
        <v>668.05</v>
      </c>
      <c r="GN126" s="2">
        <f t="shared" si="140"/>
        <v>668.05</v>
      </c>
      <c r="GO126" s="2">
        <f t="shared" si="141"/>
        <v>0</v>
      </c>
      <c r="GP126" s="2">
        <f t="shared" si="142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143"/>
        <v>0</v>
      </c>
      <c r="GW126" s="2">
        <v>1</v>
      </c>
      <c r="GX126" s="2">
        <f t="shared" si="152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5">
      <c r="A127">
        <v>18</v>
      </c>
      <c r="B127">
        <v>1</v>
      </c>
      <c r="C127">
        <v>355</v>
      </c>
      <c r="E127" t="s">
        <v>234</v>
      </c>
      <c r="F127" t="s">
        <v>213</v>
      </c>
      <c r="G127" t="s">
        <v>235</v>
      </c>
      <c r="H127" t="s">
        <v>147</v>
      </c>
      <c r="I127">
        <f>I123*J127</f>
        <v>1.9434E-2</v>
      </c>
      <c r="J127">
        <v>2.46E-2</v>
      </c>
      <c r="O127">
        <f t="shared" si="112"/>
        <v>4001.6</v>
      </c>
      <c r="P127">
        <f t="shared" si="113"/>
        <v>4001.6</v>
      </c>
      <c r="Q127">
        <f t="shared" si="114"/>
        <v>0</v>
      </c>
      <c r="R127">
        <f t="shared" si="115"/>
        <v>0</v>
      </c>
      <c r="S127">
        <f t="shared" si="116"/>
        <v>0</v>
      </c>
      <c r="T127">
        <f t="shared" si="117"/>
        <v>0</v>
      </c>
      <c r="U127">
        <f t="shared" si="118"/>
        <v>0</v>
      </c>
      <c r="V127">
        <f t="shared" si="119"/>
        <v>0</v>
      </c>
      <c r="W127">
        <f t="shared" si="120"/>
        <v>0</v>
      </c>
      <c r="X127">
        <f t="shared" si="121"/>
        <v>0</v>
      </c>
      <c r="Y127">
        <f t="shared" si="122"/>
        <v>0</v>
      </c>
      <c r="AA127">
        <v>16671551</v>
      </c>
      <c r="AB127">
        <f t="shared" si="151"/>
        <v>34375.18</v>
      </c>
      <c r="AC127">
        <f t="shared" si="150"/>
        <v>34375.18</v>
      </c>
      <c r="AD127">
        <f t="shared" si="145"/>
        <v>0</v>
      </c>
      <c r="AE127">
        <f t="shared" si="146"/>
        <v>0</v>
      </c>
      <c r="AF127">
        <f t="shared" si="147"/>
        <v>0</v>
      </c>
      <c r="AG127">
        <f t="shared" si="124"/>
        <v>0</v>
      </c>
      <c r="AH127">
        <f t="shared" si="148"/>
        <v>0</v>
      </c>
      <c r="AI127">
        <f t="shared" si="149"/>
        <v>0</v>
      </c>
      <c r="AJ127">
        <f t="shared" si="125"/>
        <v>0</v>
      </c>
      <c r="AK127">
        <v>34375.18</v>
      </c>
      <c r="AL127">
        <v>34375.18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80</v>
      </c>
      <c r="AU127">
        <v>50</v>
      </c>
      <c r="AV127">
        <v>1</v>
      </c>
      <c r="AW127">
        <v>1</v>
      </c>
      <c r="AZ127">
        <v>5.99</v>
      </c>
      <c r="BA127">
        <v>1</v>
      </c>
      <c r="BB127">
        <v>1</v>
      </c>
      <c r="BC127">
        <v>5.99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215</v>
      </c>
      <c r="BM127">
        <v>62001</v>
      </c>
      <c r="BN127">
        <v>0</v>
      </c>
      <c r="BO127" t="s">
        <v>6</v>
      </c>
      <c r="BP127">
        <v>0</v>
      </c>
      <c r="BQ127">
        <v>6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80</v>
      </c>
      <c r="CA127">
        <v>50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26"/>
        <v>4001.6</v>
      </c>
      <c r="CQ127">
        <f t="shared" si="127"/>
        <v>205907.32820000002</v>
      </c>
      <c r="CR127">
        <f t="shared" si="128"/>
        <v>0</v>
      </c>
      <c r="CS127">
        <f t="shared" si="129"/>
        <v>0</v>
      </c>
      <c r="CT127">
        <f t="shared" si="130"/>
        <v>0</v>
      </c>
      <c r="CU127">
        <f t="shared" si="131"/>
        <v>0</v>
      </c>
      <c r="CV127">
        <f t="shared" si="132"/>
        <v>0</v>
      </c>
      <c r="CW127">
        <f t="shared" si="133"/>
        <v>0</v>
      </c>
      <c r="CX127">
        <f t="shared" si="134"/>
        <v>0</v>
      </c>
      <c r="CY127">
        <f t="shared" si="135"/>
        <v>0</v>
      </c>
      <c r="CZ127">
        <f t="shared" si="136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147</v>
      </c>
      <c r="DW127" t="s">
        <v>147</v>
      </c>
      <c r="DX127">
        <v>1000</v>
      </c>
      <c r="EE127">
        <v>16510571</v>
      </c>
      <c r="EF127">
        <v>6</v>
      </c>
      <c r="EG127" t="s">
        <v>44</v>
      </c>
      <c r="EH127">
        <v>0</v>
      </c>
      <c r="EI127" t="s">
        <v>6</v>
      </c>
      <c r="EJ127">
        <v>1</v>
      </c>
      <c r="EK127">
        <v>62001</v>
      </c>
      <c r="EL127" t="s">
        <v>174</v>
      </c>
      <c r="EM127" t="s">
        <v>175</v>
      </c>
      <c r="EO127" t="s">
        <v>6</v>
      </c>
      <c r="EQ127">
        <v>0</v>
      </c>
      <c r="ER127">
        <v>34375.18</v>
      </c>
      <c r="ES127">
        <v>34375.18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37"/>
        <v>0</v>
      </c>
      <c r="FS127">
        <v>0</v>
      </c>
      <c r="FX127">
        <v>80</v>
      </c>
      <c r="FY127">
        <v>50</v>
      </c>
      <c r="GA127" t="s">
        <v>6</v>
      </c>
      <c r="GD127">
        <v>0</v>
      </c>
      <c r="GF127">
        <v>1901999341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38"/>
        <v>0</v>
      </c>
      <c r="GM127">
        <f t="shared" si="139"/>
        <v>4001.6</v>
      </c>
      <c r="GN127">
        <f t="shared" si="140"/>
        <v>4001.6</v>
      </c>
      <c r="GO127">
        <f t="shared" si="141"/>
        <v>0</v>
      </c>
      <c r="GP127">
        <f t="shared" si="142"/>
        <v>0</v>
      </c>
      <c r="GR127">
        <v>0</v>
      </c>
      <c r="GS127">
        <v>3</v>
      </c>
      <c r="GT127">
        <v>0</v>
      </c>
      <c r="GU127" t="s">
        <v>6</v>
      </c>
      <c r="GV127">
        <f t="shared" si="143"/>
        <v>0</v>
      </c>
      <c r="GW127">
        <v>1</v>
      </c>
      <c r="GX127">
        <f t="shared" si="152"/>
        <v>0</v>
      </c>
      <c r="HA127">
        <v>0</v>
      </c>
      <c r="HB127">
        <v>0</v>
      </c>
      <c r="IK127">
        <v>0</v>
      </c>
    </row>
    <row r="129" spans="1:206" x14ac:dyDescent="0.25">
      <c r="A129" s="3">
        <v>51</v>
      </c>
      <c r="B129" s="3">
        <f>B24</f>
        <v>1</v>
      </c>
      <c r="C129" s="3">
        <f>A24</f>
        <v>4</v>
      </c>
      <c r="D129" s="3">
        <f>ROW(A24)</f>
        <v>24</v>
      </c>
      <c r="E129" s="3"/>
      <c r="F129" s="3" t="str">
        <f>IF(F24&lt;&gt;"",F24,"")</f>
        <v>Новый раздел</v>
      </c>
      <c r="G129" s="3" t="str">
        <f>IF(G24&lt;&gt;"",G24,"")</f>
        <v>Раздел Общестроительные работы</v>
      </c>
      <c r="H129" s="3">
        <v>0</v>
      </c>
      <c r="I129" s="3"/>
      <c r="J129" s="3"/>
      <c r="K129" s="3"/>
      <c r="L129" s="3"/>
      <c r="M129" s="3"/>
      <c r="N129" s="3"/>
      <c r="O129" s="3">
        <f t="shared" ref="O129:T129" si="153">ROUND(AB129,2)</f>
        <v>104504.71</v>
      </c>
      <c r="P129" s="3">
        <f t="shared" si="153"/>
        <v>86484.39</v>
      </c>
      <c r="Q129" s="3">
        <f t="shared" si="153"/>
        <v>1407.99</v>
      </c>
      <c r="R129" s="3">
        <f t="shared" si="153"/>
        <v>580.01</v>
      </c>
      <c r="S129" s="3">
        <f t="shared" si="153"/>
        <v>16612.330000000002</v>
      </c>
      <c r="T129" s="3">
        <f t="shared" si="153"/>
        <v>0</v>
      </c>
      <c r="U129" s="3">
        <f>AH129</f>
        <v>1868.4899000499997</v>
      </c>
      <c r="V129" s="3">
        <f>AI129</f>
        <v>53.600520399999994</v>
      </c>
      <c r="W129" s="3">
        <f>ROUND(AJ129,2)</f>
        <v>0</v>
      </c>
      <c r="X129" s="3">
        <f>ROUND(AK129,2)</f>
        <v>16742.830000000002</v>
      </c>
      <c r="Y129" s="3">
        <f>ROUND(AL129,2)</f>
        <v>9640.9</v>
      </c>
      <c r="Z129" s="3"/>
      <c r="AA129" s="3"/>
      <c r="AB129" s="3">
        <f>ROUND(SUMIF(AA28:AA127,"=16671550",O28:O127),2)</f>
        <v>104504.71</v>
      </c>
      <c r="AC129" s="3">
        <f>ROUND(SUMIF(AA28:AA127,"=16671550",P28:P127),2)</f>
        <v>86484.39</v>
      </c>
      <c r="AD129" s="3">
        <f>ROUND(SUMIF(AA28:AA127,"=16671550",Q28:Q127),2)</f>
        <v>1407.99</v>
      </c>
      <c r="AE129" s="3">
        <f>ROUND(SUMIF(AA28:AA127,"=16671550",R28:R127),2)</f>
        <v>580.01</v>
      </c>
      <c r="AF129" s="3">
        <f>ROUND(SUMIF(AA28:AA127,"=16671550",S28:S127),2)</f>
        <v>16612.330000000002</v>
      </c>
      <c r="AG129" s="3">
        <f>ROUND(SUMIF(AA28:AA127,"=16671550",T28:T127),2)</f>
        <v>0</v>
      </c>
      <c r="AH129" s="3">
        <f>SUMIF(AA28:AA127,"=16671550",U28:U127)</f>
        <v>1868.4899000499997</v>
      </c>
      <c r="AI129" s="3">
        <f>SUMIF(AA28:AA127,"=16671550",V28:V127)</f>
        <v>53.600520399999994</v>
      </c>
      <c r="AJ129" s="3">
        <f>ROUND(SUMIF(AA28:AA127,"=16671550",W28:W127),2)</f>
        <v>0</v>
      </c>
      <c r="AK129" s="3">
        <f>ROUND(SUMIF(AA28:AA127,"=16671550",X28:X127),2)</f>
        <v>16742.830000000002</v>
      </c>
      <c r="AL129" s="3">
        <f>ROUND(SUMIF(AA28:AA127,"=16671550",Y28:Y127),2)</f>
        <v>9640.9</v>
      </c>
      <c r="AM129" s="3"/>
      <c r="AN129" s="3"/>
      <c r="AO129" s="3">
        <f t="shared" ref="AO129:BC129" si="154">ROUND(BX129,2)</f>
        <v>0</v>
      </c>
      <c r="AP129" s="3">
        <f t="shared" si="154"/>
        <v>0</v>
      </c>
      <c r="AQ129" s="3">
        <f t="shared" si="154"/>
        <v>0</v>
      </c>
      <c r="AR129" s="3">
        <f t="shared" si="154"/>
        <v>130888.44</v>
      </c>
      <c r="AS129" s="3">
        <f t="shared" si="154"/>
        <v>130888.44</v>
      </c>
      <c r="AT129" s="3">
        <f t="shared" si="154"/>
        <v>0</v>
      </c>
      <c r="AU129" s="3">
        <f t="shared" si="154"/>
        <v>0</v>
      </c>
      <c r="AV129" s="3">
        <f t="shared" si="154"/>
        <v>86484.39</v>
      </c>
      <c r="AW129" s="3">
        <f t="shared" si="154"/>
        <v>86484.39</v>
      </c>
      <c r="AX129" s="3">
        <f t="shared" si="154"/>
        <v>0</v>
      </c>
      <c r="AY129" s="3">
        <f t="shared" si="154"/>
        <v>86484.39</v>
      </c>
      <c r="AZ129" s="3">
        <f t="shared" si="154"/>
        <v>0</v>
      </c>
      <c r="BA129" s="3">
        <f t="shared" si="154"/>
        <v>0</v>
      </c>
      <c r="BB129" s="3">
        <f t="shared" si="154"/>
        <v>0</v>
      </c>
      <c r="BC129" s="3">
        <f t="shared" si="154"/>
        <v>0</v>
      </c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>
        <f>ROUND(SUMIF(AA28:AA127,"=16671550",FQ28:FQ127),2)</f>
        <v>0</v>
      </c>
      <c r="BY129" s="3">
        <f>ROUND(SUMIF(AA28:AA127,"=16671550",FR28:FR127),2)</f>
        <v>0</v>
      </c>
      <c r="BZ129" s="3">
        <f>ROUND(SUMIF(AA28:AA127,"=16671550",GL28:GL127),2)</f>
        <v>0</v>
      </c>
      <c r="CA129" s="3">
        <f>ROUND(SUMIF(AA28:AA127,"=16671550",GM28:GM127),2)</f>
        <v>130888.44</v>
      </c>
      <c r="CB129" s="3">
        <f>ROUND(SUMIF(AA28:AA127,"=16671550",GN28:GN127),2)</f>
        <v>130888.44</v>
      </c>
      <c r="CC129" s="3">
        <f>ROUND(SUMIF(AA28:AA127,"=16671550",GO28:GO127),2)</f>
        <v>0</v>
      </c>
      <c r="CD129" s="3">
        <f>ROUND(SUMIF(AA28:AA127,"=16671550",GP28:GP127),2)</f>
        <v>0</v>
      </c>
      <c r="CE129" s="3">
        <f>AC129-BX129</f>
        <v>86484.39</v>
      </c>
      <c r="CF129" s="3">
        <f>AC129-BY129</f>
        <v>86484.39</v>
      </c>
      <c r="CG129" s="3">
        <f>BX129-BZ129</f>
        <v>0</v>
      </c>
      <c r="CH129" s="3">
        <f>AC129-BX129-BY129+BZ129</f>
        <v>86484.39</v>
      </c>
      <c r="CI129" s="3">
        <f>BY129-BZ129</f>
        <v>0</v>
      </c>
      <c r="CJ129" s="3">
        <f>ROUND(SUMIF(AA28:AA127,"=16671550",GX28:GX127),2)</f>
        <v>0</v>
      </c>
      <c r="CK129" s="3">
        <f>ROUND(SUMIF(AA28:AA127,"=16671550",GY28:GY127),2)</f>
        <v>0</v>
      </c>
      <c r="CL129" s="3">
        <f>ROUND(SUMIF(AA28:AA127,"=16671550",GZ28:GZ127),2)</f>
        <v>0</v>
      </c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4">
        <f t="shared" ref="DG129:DL129" si="155">ROUND(DT129,2)</f>
        <v>625983.03</v>
      </c>
      <c r="DH129" s="4">
        <f t="shared" si="155"/>
        <v>518041.44</v>
      </c>
      <c r="DI129" s="4">
        <f t="shared" si="155"/>
        <v>8433.74</v>
      </c>
      <c r="DJ129" s="4">
        <f t="shared" si="155"/>
        <v>3474.19</v>
      </c>
      <c r="DK129" s="4">
        <f t="shared" si="155"/>
        <v>99507.85</v>
      </c>
      <c r="DL129" s="4">
        <f t="shared" si="155"/>
        <v>0</v>
      </c>
      <c r="DM129" s="4">
        <f>DZ129</f>
        <v>1868.4899000499997</v>
      </c>
      <c r="DN129" s="4">
        <f>EA129</f>
        <v>53.600520399999994</v>
      </c>
      <c r="DO129" s="4">
        <f>ROUND(EB129,2)</f>
        <v>0</v>
      </c>
      <c r="DP129" s="4">
        <f>ROUND(EC129,2)</f>
        <v>100289.56</v>
      </c>
      <c r="DQ129" s="4">
        <f>ROUND(ED129,2)</f>
        <v>57748.86</v>
      </c>
      <c r="DR129" s="4"/>
      <c r="DS129" s="4"/>
      <c r="DT129" s="4">
        <f>ROUND(SUMIF(AA28:AA127,"=16671551",O28:O127),2)</f>
        <v>625983.03</v>
      </c>
      <c r="DU129" s="4">
        <f>ROUND(SUMIF(AA28:AA127,"=16671551",P28:P127),2)</f>
        <v>518041.44</v>
      </c>
      <c r="DV129" s="4">
        <f>ROUND(SUMIF(AA28:AA127,"=16671551",Q28:Q127),2)</f>
        <v>8433.74</v>
      </c>
      <c r="DW129" s="4">
        <f>ROUND(SUMIF(AA28:AA127,"=16671551",R28:R127),2)</f>
        <v>3474.19</v>
      </c>
      <c r="DX129" s="4">
        <f>ROUND(SUMIF(AA28:AA127,"=16671551",S28:S127),2)</f>
        <v>99507.85</v>
      </c>
      <c r="DY129" s="4">
        <f>ROUND(SUMIF(AA28:AA127,"=16671551",T28:T127),2)</f>
        <v>0</v>
      </c>
      <c r="DZ129" s="4">
        <f>SUMIF(AA28:AA127,"=16671551",U28:U127)</f>
        <v>1868.4899000499997</v>
      </c>
      <c r="EA129" s="4">
        <f>SUMIF(AA28:AA127,"=16671551",V28:V127)</f>
        <v>53.600520399999994</v>
      </c>
      <c r="EB129" s="4">
        <f>ROUND(SUMIF(AA28:AA127,"=16671551",W28:W127),2)</f>
        <v>0</v>
      </c>
      <c r="EC129" s="4">
        <f>ROUND(SUMIF(AA28:AA127,"=16671551",X28:X127),2)</f>
        <v>100289.56</v>
      </c>
      <c r="ED129" s="4">
        <f>ROUND(SUMIF(AA28:AA127,"=16671551",Y28:Y127),2)</f>
        <v>57748.86</v>
      </c>
      <c r="EE129" s="4"/>
      <c r="EF129" s="4"/>
      <c r="EG129" s="4">
        <f t="shared" ref="EG129:EU129" si="156">ROUND(FP129,2)</f>
        <v>0</v>
      </c>
      <c r="EH129" s="4">
        <f t="shared" si="156"/>
        <v>0</v>
      </c>
      <c r="EI129" s="4">
        <f t="shared" si="156"/>
        <v>0</v>
      </c>
      <c r="EJ129" s="4">
        <f t="shared" si="156"/>
        <v>784021.45</v>
      </c>
      <c r="EK129" s="4">
        <f t="shared" si="156"/>
        <v>784021.45</v>
      </c>
      <c r="EL129" s="4">
        <f t="shared" si="156"/>
        <v>0</v>
      </c>
      <c r="EM129" s="4">
        <f t="shared" si="156"/>
        <v>0</v>
      </c>
      <c r="EN129" s="4">
        <f t="shared" si="156"/>
        <v>518041.44</v>
      </c>
      <c r="EO129" s="4">
        <f t="shared" si="156"/>
        <v>518041.44</v>
      </c>
      <c r="EP129" s="4">
        <f t="shared" si="156"/>
        <v>0</v>
      </c>
      <c r="EQ129" s="4">
        <f t="shared" si="156"/>
        <v>518041.44</v>
      </c>
      <c r="ER129" s="4">
        <f t="shared" si="156"/>
        <v>0</v>
      </c>
      <c r="ES129" s="4">
        <f t="shared" si="156"/>
        <v>0</v>
      </c>
      <c r="ET129" s="4">
        <f t="shared" si="156"/>
        <v>0</v>
      </c>
      <c r="EU129" s="4">
        <f t="shared" si="156"/>
        <v>0</v>
      </c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>
        <f>ROUND(SUMIF(AA28:AA127,"=16671551",FQ28:FQ127),2)</f>
        <v>0</v>
      </c>
      <c r="FQ129" s="4">
        <f>ROUND(SUMIF(AA28:AA127,"=16671551",FR28:FR127),2)</f>
        <v>0</v>
      </c>
      <c r="FR129" s="4">
        <f>ROUND(SUMIF(AA28:AA127,"=16671551",GL28:GL127),2)</f>
        <v>0</v>
      </c>
      <c r="FS129" s="4">
        <f>ROUND(SUMIF(AA28:AA127,"=16671551",GM28:GM127),2)</f>
        <v>784021.45</v>
      </c>
      <c r="FT129" s="4">
        <f>ROUND(SUMIF(AA28:AA127,"=16671551",GN28:GN127),2)</f>
        <v>784021.45</v>
      </c>
      <c r="FU129" s="4">
        <f>ROUND(SUMIF(AA28:AA127,"=16671551",GO28:GO127),2)</f>
        <v>0</v>
      </c>
      <c r="FV129" s="4">
        <f>ROUND(SUMIF(AA28:AA127,"=16671551",GP28:GP127),2)</f>
        <v>0</v>
      </c>
      <c r="FW129" s="4">
        <f>DU129-FP129</f>
        <v>518041.44</v>
      </c>
      <c r="FX129" s="4">
        <f>DU129-FQ129</f>
        <v>518041.44</v>
      </c>
      <c r="FY129" s="4">
        <f>FP129-FR129</f>
        <v>0</v>
      </c>
      <c r="FZ129" s="4">
        <f>DU129-FP129-FQ129+FR129</f>
        <v>518041.44</v>
      </c>
      <c r="GA129" s="4">
        <f>FQ129-FR129</f>
        <v>0</v>
      </c>
      <c r="GB129" s="4">
        <f>ROUND(SUMIF(AA28:AA127,"=16671551",GX28:GX127),2)</f>
        <v>0</v>
      </c>
      <c r="GC129" s="4">
        <f>ROUND(SUMIF(AA28:AA127,"=16671551",GY28:GY127),2)</f>
        <v>0</v>
      </c>
      <c r="GD129" s="4">
        <f>ROUND(SUMIF(AA28:AA127,"=16671551",GZ28:GZ127),2)</f>
        <v>0</v>
      </c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>
        <v>0</v>
      </c>
    </row>
    <row r="131" spans="1:206" x14ac:dyDescent="0.25">
      <c r="A131" s="5">
        <v>50</v>
      </c>
      <c r="B131" s="5">
        <v>0</v>
      </c>
      <c r="C131" s="5">
        <v>0</v>
      </c>
      <c r="D131" s="5">
        <v>1</v>
      </c>
      <c r="E131" s="5">
        <v>201</v>
      </c>
      <c r="F131" s="5">
        <f>ROUND(Source!O129,O131)</f>
        <v>104504.71</v>
      </c>
      <c r="G131" s="5" t="s">
        <v>236</v>
      </c>
      <c r="H131" s="5" t="s">
        <v>237</v>
      </c>
      <c r="I131" s="5"/>
      <c r="J131" s="5"/>
      <c r="K131" s="5">
        <v>201</v>
      </c>
      <c r="L131" s="5">
        <v>1</v>
      </c>
      <c r="M131" s="5">
        <v>3</v>
      </c>
      <c r="N131" s="5" t="s">
        <v>6</v>
      </c>
      <c r="O131" s="5">
        <v>2</v>
      </c>
      <c r="P131" s="5">
        <f>ROUND(Source!DG129,O131)</f>
        <v>625983.03</v>
      </c>
      <c r="Q131" s="5"/>
      <c r="R131" s="5"/>
      <c r="S131" s="5"/>
      <c r="T131" s="5"/>
      <c r="U131" s="5"/>
      <c r="V131" s="5"/>
      <c r="W131" s="5"/>
    </row>
    <row r="132" spans="1:206" x14ac:dyDescent="0.25">
      <c r="A132" s="5">
        <v>50</v>
      </c>
      <c r="B132" s="5">
        <v>0</v>
      </c>
      <c r="C132" s="5">
        <v>0</v>
      </c>
      <c r="D132" s="5">
        <v>1</v>
      </c>
      <c r="E132" s="5">
        <v>202</v>
      </c>
      <c r="F132" s="5">
        <f>ROUND(Source!P129,O132)</f>
        <v>86484.39</v>
      </c>
      <c r="G132" s="5" t="s">
        <v>238</v>
      </c>
      <c r="H132" s="5" t="s">
        <v>239</v>
      </c>
      <c r="I132" s="5"/>
      <c r="J132" s="5"/>
      <c r="K132" s="5">
        <v>202</v>
      </c>
      <c r="L132" s="5">
        <v>2</v>
      </c>
      <c r="M132" s="5">
        <v>3</v>
      </c>
      <c r="N132" s="5" t="s">
        <v>6</v>
      </c>
      <c r="O132" s="5">
        <v>2</v>
      </c>
      <c r="P132" s="5">
        <f>ROUND(Source!DH129,O132)</f>
        <v>518041.44</v>
      </c>
      <c r="Q132" s="5"/>
      <c r="R132" s="5"/>
      <c r="S132" s="5"/>
      <c r="T132" s="5"/>
      <c r="U132" s="5"/>
      <c r="V132" s="5"/>
      <c r="W132" s="5"/>
    </row>
    <row r="133" spans="1:206" x14ac:dyDescent="0.25">
      <c r="A133" s="5">
        <v>50</v>
      </c>
      <c r="B133" s="5">
        <v>0</v>
      </c>
      <c r="C133" s="5">
        <v>0</v>
      </c>
      <c r="D133" s="5">
        <v>1</v>
      </c>
      <c r="E133" s="5">
        <v>222</v>
      </c>
      <c r="F133" s="5">
        <f>ROUND(Source!AO129,O133)</f>
        <v>0</v>
      </c>
      <c r="G133" s="5" t="s">
        <v>240</v>
      </c>
      <c r="H133" s="5" t="s">
        <v>241</v>
      </c>
      <c r="I133" s="5"/>
      <c r="J133" s="5"/>
      <c r="K133" s="5">
        <v>222</v>
      </c>
      <c r="L133" s="5">
        <v>3</v>
      </c>
      <c r="M133" s="5">
        <v>3</v>
      </c>
      <c r="N133" s="5" t="s">
        <v>6</v>
      </c>
      <c r="O133" s="5">
        <v>2</v>
      </c>
      <c r="P133" s="5">
        <f>ROUND(Source!EG129,O133)</f>
        <v>0</v>
      </c>
      <c r="Q133" s="5"/>
      <c r="R133" s="5"/>
      <c r="S133" s="5"/>
      <c r="T133" s="5"/>
      <c r="U133" s="5"/>
      <c r="V133" s="5"/>
      <c r="W133" s="5"/>
    </row>
    <row r="134" spans="1:206" x14ac:dyDescent="0.25">
      <c r="A134" s="5">
        <v>50</v>
      </c>
      <c r="B134" s="5">
        <v>0</v>
      </c>
      <c r="C134" s="5">
        <v>0</v>
      </c>
      <c r="D134" s="5">
        <v>1</v>
      </c>
      <c r="E134" s="5">
        <v>225</v>
      </c>
      <c r="F134" s="5">
        <f>ROUND(Source!AV129,O134)</f>
        <v>86484.39</v>
      </c>
      <c r="G134" s="5" t="s">
        <v>242</v>
      </c>
      <c r="H134" s="5" t="s">
        <v>243</v>
      </c>
      <c r="I134" s="5"/>
      <c r="J134" s="5"/>
      <c r="K134" s="5">
        <v>225</v>
      </c>
      <c r="L134" s="5">
        <v>4</v>
      </c>
      <c r="M134" s="5">
        <v>3</v>
      </c>
      <c r="N134" s="5" t="s">
        <v>6</v>
      </c>
      <c r="O134" s="5">
        <v>2</v>
      </c>
      <c r="P134" s="5">
        <f>ROUND(Source!EN129,O134)</f>
        <v>518041.44</v>
      </c>
      <c r="Q134" s="5"/>
      <c r="R134" s="5"/>
      <c r="S134" s="5"/>
      <c r="T134" s="5"/>
      <c r="U134" s="5"/>
      <c r="V134" s="5"/>
      <c r="W134" s="5"/>
    </row>
    <row r="135" spans="1:206" x14ac:dyDescent="0.25">
      <c r="A135" s="5">
        <v>50</v>
      </c>
      <c r="B135" s="5">
        <v>0</v>
      </c>
      <c r="C135" s="5">
        <v>0</v>
      </c>
      <c r="D135" s="5">
        <v>1</v>
      </c>
      <c r="E135" s="5">
        <v>226</v>
      </c>
      <c r="F135" s="5">
        <f>ROUND(Source!AW129,O135)</f>
        <v>86484.39</v>
      </c>
      <c r="G135" s="5" t="s">
        <v>244</v>
      </c>
      <c r="H135" s="5" t="s">
        <v>245</v>
      </c>
      <c r="I135" s="5"/>
      <c r="J135" s="5"/>
      <c r="K135" s="5">
        <v>226</v>
      </c>
      <c r="L135" s="5">
        <v>5</v>
      </c>
      <c r="M135" s="5">
        <v>3</v>
      </c>
      <c r="N135" s="5" t="s">
        <v>6</v>
      </c>
      <c r="O135" s="5">
        <v>2</v>
      </c>
      <c r="P135" s="5">
        <f>ROUND(Source!EO129,O135)</f>
        <v>518041.44</v>
      </c>
      <c r="Q135" s="5"/>
      <c r="R135" s="5"/>
      <c r="S135" s="5"/>
      <c r="T135" s="5"/>
      <c r="U135" s="5"/>
      <c r="V135" s="5"/>
      <c r="W135" s="5"/>
    </row>
    <row r="136" spans="1:206" x14ac:dyDescent="0.25">
      <c r="A136" s="5">
        <v>50</v>
      </c>
      <c r="B136" s="5">
        <v>0</v>
      </c>
      <c r="C136" s="5">
        <v>0</v>
      </c>
      <c r="D136" s="5">
        <v>1</v>
      </c>
      <c r="E136" s="5">
        <v>227</v>
      </c>
      <c r="F136" s="5">
        <f>ROUND(Source!AX129,O136)</f>
        <v>0</v>
      </c>
      <c r="G136" s="5" t="s">
        <v>246</v>
      </c>
      <c r="H136" s="5" t="s">
        <v>247</v>
      </c>
      <c r="I136" s="5"/>
      <c r="J136" s="5"/>
      <c r="K136" s="5">
        <v>227</v>
      </c>
      <c r="L136" s="5">
        <v>6</v>
      </c>
      <c r="M136" s="5">
        <v>3</v>
      </c>
      <c r="N136" s="5" t="s">
        <v>6</v>
      </c>
      <c r="O136" s="5">
        <v>2</v>
      </c>
      <c r="P136" s="5">
        <f>ROUND(Source!EP129,O136)</f>
        <v>0</v>
      </c>
      <c r="Q136" s="5"/>
      <c r="R136" s="5"/>
      <c r="S136" s="5"/>
      <c r="T136" s="5"/>
      <c r="U136" s="5"/>
      <c r="V136" s="5"/>
      <c r="W136" s="5"/>
    </row>
    <row r="137" spans="1:206" x14ac:dyDescent="0.25">
      <c r="A137" s="5">
        <v>50</v>
      </c>
      <c r="B137" s="5">
        <v>0</v>
      </c>
      <c r="C137" s="5">
        <v>0</v>
      </c>
      <c r="D137" s="5">
        <v>1</v>
      </c>
      <c r="E137" s="5">
        <v>228</v>
      </c>
      <c r="F137" s="5">
        <f>ROUND(Source!AY129,O137)</f>
        <v>86484.39</v>
      </c>
      <c r="G137" s="5" t="s">
        <v>248</v>
      </c>
      <c r="H137" s="5" t="s">
        <v>249</v>
      </c>
      <c r="I137" s="5"/>
      <c r="J137" s="5"/>
      <c r="K137" s="5">
        <v>228</v>
      </c>
      <c r="L137" s="5">
        <v>7</v>
      </c>
      <c r="M137" s="5">
        <v>3</v>
      </c>
      <c r="N137" s="5" t="s">
        <v>6</v>
      </c>
      <c r="O137" s="5">
        <v>2</v>
      </c>
      <c r="P137" s="5">
        <f>ROUND(Source!EQ129,O137)</f>
        <v>518041.44</v>
      </c>
      <c r="Q137" s="5"/>
      <c r="R137" s="5"/>
      <c r="S137" s="5"/>
      <c r="T137" s="5"/>
      <c r="U137" s="5"/>
      <c r="V137" s="5"/>
      <c r="W137" s="5"/>
    </row>
    <row r="138" spans="1:206" x14ac:dyDescent="0.25">
      <c r="A138" s="5">
        <v>50</v>
      </c>
      <c r="B138" s="5">
        <v>0</v>
      </c>
      <c r="C138" s="5">
        <v>0</v>
      </c>
      <c r="D138" s="5">
        <v>1</v>
      </c>
      <c r="E138" s="5">
        <v>216</v>
      </c>
      <c r="F138" s="5">
        <f>ROUND(Source!AP129,O138)</f>
        <v>0</v>
      </c>
      <c r="G138" s="5" t="s">
        <v>250</v>
      </c>
      <c r="H138" s="5" t="s">
        <v>251</v>
      </c>
      <c r="I138" s="5"/>
      <c r="J138" s="5"/>
      <c r="K138" s="5">
        <v>216</v>
      </c>
      <c r="L138" s="5">
        <v>8</v>
      </c>
      <c r="M138" s="5">
        <v>3</v>
      </c>
      <c r="N138" s="5" t="s">
        <v>6</v>
      </c>
      <c r="O138" s="5">
        <v>2</v>
      </c>
      <c r="P138" s="5">
        <f>ROUND(Source!EH129,O138)</f>
        <v>0</v>
      </c>
      <c r="Q138" s="5"/>
      <c r="R138" s="5"/>
      <c r="S138" s="5"/>
      <c r="T138" s="5"/>
      <c r="U138" s="5"/>
      <c r="V138" s="5"/>
      <c r="W138" s="5"/>
    </row>
    <row r="139" spans="1:206" x14ac:dyDescent="0.25">
      <c r="A139" s="5">
        <v>50</v>
      </c>
      <c r="B139" s="5">
        <v>0</v>
      </c>
      <c r="C139" s="5">
        <v>0</v>
      </c>
      <c r="D139" s="5">
        <v>1</v>
      </c>
      <c r="E139" s="5">
        <v>223</v>
      </c>
      <c r="F139" s="5">
        <f>ROUND(Source!AQ129,O139)</f>
        <v>0</v>
      </c>
      <c r="G139" s="5" t="s">
        <v>252</v>
      </c>
      <c r="H139" s="5" t="s">
        <v>253</v>
      </c>
      <c r="I139" s="5"/>
      <c r="J139" s="5"/>
      <c r="K139" s="5">
        <v>223</v>
      </c>
      <c r="L139" s="5">
        <v>9</v>
      </c>
      <c r="M139" s="5">
        <v>3</v>
      </c>
      <c r="N139" s="5" t="s">
        <v>6</v>
      </c>
      <c r="O139" s="5">
        <v>2</v>
      </c>
      <c r="P139" s="5">
        <f>ROUND(Source!EI129,O139)</f>
        <v>0</v>
      </c>
      <c r="Q139" s="5"/>
      <c r="R139" s="5"/>
      <c r="S139" s="5"/>
      <c r="T139" s="5"/>
      <c r="U139" s="5"/>
      <c r="V139" s="5"/>
      <c r="W139" s="5"/>
    </row>
    <row r="140" spans="1:206" x14ac:dyDescent="0.25">
      <c r="A140" s="5">
        <v>50</v>
      </c>
      <c r="B140" s="5">
        <v>0</v>
      </c>
      <c r="C140" s="5">
        <v>0</v>
      </c>
      <c r="D140" s="5">
        <v>1</v>
      </c>
      <c r="E140" s="5">
        <v>229</v>
      </c>
      <c r="F140" s="5">
        <f>ROUND(Source!AZ129,O140)</f>
        <v>0</v>
      </c>
      <c r="G140" s="5" t="s">
        <v>254</v>
      </c>
      <c r="H140" s="5" t="s">
        <v>255</v>
      </c>
      <c r="I140" s="5"/>
      <c r="J140" s="5"/>
      <c r="K140" s="5">
        <v>229</v>
      </c>
      <c r="L140" s="5">
        <v>10</v>
      </c>
      <c r="M140" s="5">
        <v>3</v>
      </c>
      <c r="N140" s="5" t="s">
        <v>6</v>
      </c>
      <c r="O140" s="5">
        <v>2</v>
      </c>
      <c r="P140" s="5">
        <f>ROUND(Source!ER129,O140)</f>
        <v>0</v>
      </c>
      <c r="Q140" s="5"/>
      <c r="R140" s="5"/>
      <c r="S140" s="5"/>
      <c r="T140" s="5"/>
      <c r="U140" s="5"/>
      <c r="V140" s="5"/>
      <c r="W140" s="5"/>
    </row>
    <row r="141" spans="1:206" x14ac:dyDescent="0.25">
      <c r="A141" s="5">
        <v>50</v>
      </c>
      <c r="B141" s="5">
        <v>0</v>
      </c>
      <c r="C141" s="5">
        <v>0</v>
      </c>
      <c r="D141" s="5">
        <v>1</v>
      </c>
      <c r="E141" s="5">
        <v>203</v>
      </c>
      <c r="F141" s="5">
        <f>ROUND(Source!Q129,O141)</f>
        <v>1407.99</v>
      </c>
      <c r="G141" s="5" t="s">
        <v>256</v>
      </c>
      <c r="H141" s="5" t="s">
        <v>257</v>
      </c>
      <c r="I141" s="5"/>
      <c r="J141" s="5"/>
      <c r="K141" s="5">
        <v>203</v>
      </c>
      <c r="L141" s="5">
        <v>11</v>
      </c>
      <c r="M141" s="5">
        <v>3</v>
      </c>
      <c r="N141" s="5" t="s">
        <v>6</v>
      </c>
      <c r="O141" s="5">
        <v>2</v>
      </c>
      <c r="P141" s="5">
        <f>ROUND(Source!DI129,O141)</f>
        <v>8433.74</v>
      </c>
      <c r="Q141" s="5"/>
      <c r="R141" s="5"/>
      <c r="S141" s="5"/>
      <c r="T141" s="5"/>
      <c r="U141" s="5"/>
      <c r="V141" s="5"/>
      <c r="W141" s="5"/>
    </row>
    <row r="142" spans="1:206" x14ac:dyDescent="0.25">
      <c r="A142" s="5">
        <v>50</v>
      </c>
      <c r="B142" s="5">
        <v>0</v>
      </c>
      <c r="C142" s="5">
        <v>0</v>
      </c>
      <c r="D142" s="5">
        <v>1</v>
      </c>
      <c r="E142" s="5">
        <v>231</v>
      </c>
      <c r="F142" s="5">
        <f>ROUND(Source!BB129,O142)</f>
        <v>0</v>
      </c>
      <c r="G142" s="5" t="s">
        <v>258</v>
      </c>
      <c r="H142" s="5" t="s">
        <v>259</v>
      </c>
      <c r="I142" s="5"/>
      <c r="J142" s="5"/>
      <c r="K142" s="5">
        <v>231</v>
      </c>
      <c r="L142" s="5">
        <v>12</v>
      </c>
      <c r="M142" s="5">
        <v>3</v>
      </c>
      <c r="N142" s="5" t="s">
        <v>6</v>
      </c>
      <c r="O142" s="5">
        <v>2</v>
      </c>
      <c r="P142" s="5">
        <f>ROUND(Source!ET129,O142)</f>
        <v>0</v>
      </c>
      <c r="Q142" s="5"/>
      <c r="R142" s="5"/>
      <c r="S142" s="5"/>
      <c r="T142" s="5"/>
      <c r="U142" s="5"/>
      <c r="V142" s="5"/>
      <c r="W142" s="5"/>
    </row>
    <row r="143" spans="1:206" x14ac:dyDescent="0.25">
      <c r="A143" s="5">
        <v>50</v>
      </c>
      <c r="B143" s="5">
        <v>0</v>
      </c>
      <c r="C143" s="5">
        <v>0</v>
      </c>
      <c r="D143" s="5">
        <v>1</v>
      </c>
      <c r="E143" s="5">
        <v>204</v>
      </c>
      <c r="F143" s="5">
        <f>ROUND(Source!R129,O143)</f>
        <v>580.01</v>
      </c>
      <c r="G143" s="5" t="s">
        <v>260</v>
      </c>
      <c r="H143" s="5" t="s">
        <v>261</v>
      </c>
      <c r="I143" s="5"/>
      <c r="J143" s="5"/>
      <c r="K143" s="5">
        <v>204</v>
      </c>
      <c r="L143" s="5">
        <v>13</v>
      </c>
      <c r="M143" s="5">
        <v>3</v>
      </c>
      <c r="N143" s="5" t="s">
        <v>6</v>
      </c>
      <c r="O143" s="5">
        <v>2</v>
      </c>
      <c r="P143" s="5">
        <f>ROUND(Source!DJ129,O143)</f>
        <v>3474.19</v>
      </c>
      <c r="Q143" s="5"/>
      <c r="R143" s="5"/>
      <c r="S143" s="5"/>
      <c r="T143" s="5"/>
      <c r="U143" s="5"/>
      <c r="V143" s="5"/>
      <c r="W143" s="5"/>
    </row>
    <row r="144" spans="1:206" x14ac:dyDescent="0.25">
      <c r="A144" s="5">
        <v>50</v>
      </c>
      <c r="B144" s="5">
        <v>0</v>
      </c>
      <c r="C144" s="5">
        <v>0</v>
      </c>
      <c r="D144" s="5">
        <v>1</v>
      </c>
      <c r="E144" s="5">
        <v>205</v>
      </c>
      <c r="F144" s="5">
        <f>ROUND(Source!S129,O144)</f>
        <v>16612.330000000002</v>
      </c>
      <c r="G144" s="5" t="s">
        <v>262</v>
      </c>
      <c r="H144" s="5" t="s">
        <v>263</v>
      </c>
      <c r="I144" s="5"/>
      <c r="J144" s="5"/>
      <c r="K144" s="5">
        <v>205</v>
      </c>
      <c r="L144" s="5">
        <v>14</v>
      </c>
      <c r="M144" s="5">
        <v>3</v>
      </c>
      <c r="N144" s="5" t="s">
        <v>6</v>
      </c>
      <c r="O144" s="5">
        <v>2</v>
      </c>
      <c r="P144" s="5">
        <f>ROUND(Source!DK129,O144)</f>
        <v>99507.85</v>
      </c>
      <c r="Q144" s="5"/>
      <c r="R144" s="5"/>
      <c r="S144" s="5"/>
      <c r="T144" s="5"/>
      <c r="U144" s="5"/>
      <c r="V144" s="5"/>
      <c r="W144" s="5"/>
    </row>
    <row r="145" spans="1:23" x14ac:dyDescent="0.25">
      <c r="A145" s="5">
        <v>50</v>
      </c>
      <c r="B145" s="5">
        <v>0</v>
      </c>
      <c r="C145" s="5">
        <v>0</v>
      </c>
      <c r="D145" s="5">
        <v>1</v>
      </c>
      <c r="E145" s="5">
        <v>232</v>
      </c>
      <c r="F145" s="5">
        <f>ROUND(Source!BC129,O145)</f>
        <v>0</v>
      </c>
      <c r="G145" s="5" t="s">
        <v>264</v>
      </c>
      <c r="H145" s="5" t="s">
        <v>265</v>
      </c>
      <c r="I145" s="5"/>
      <c r="J145" s="5"/>
      <c r="K145" s="5">
        <v>232</v>
      </c>
      <c r="L145" s="5">
        <v>15</v>
      </c>
      <c r="M145" s="5">
        <v>3</v>
      </c>
      <c r="N145" s="5" t="s">
        <v>6</v>
      </c>
      <c r="O145" s="5">
        <v>2</v>
      </c>
      <c r="P145" s="5">
        <f>ROUND(Source!EU129,O145)</f>
        <v>0</v>
      </c>
      <c r="Q145" s="5"/>
      <c r="R145" s="5"/>
      <c r="S145" s="5"/>
      <c r="T145" s="5"/>
      <c r="U145" s="5"/>
      <c r="V145" s="5"/>
      <c r="W145" s="5"/>
    </row>
    <row r="146" spans="1:23" x14ac:dyDescent="0.25">
      <c r="A146" s="5">
        <v>50</v>
      </c>
      <c r="B146" s="5">
        <v>0</v>
      </c>
      <c r="C146" s="5">
        <v>0</v>
      </c>
      <c r="D146" s="5">
        <v>1</v>
      </c>
      <c r="E146" s="5">
        <v>214</v>
      </c>
      <c r="F146" s="5">
        <f>ROUND(Source!AS129,O146)</f>
        <v>130888.44</v>
      </c>
      <c r="G146" s="5" t="s">
        <v>266</v>
      </c>
      <c r="H146" s="5" t="s">
        <v>267</v>
      </c>
      <c r="I146" s="5"/>
      <c r="J146" s="5"/>
      <c r="K146" s="5">
        <v>214</v>
      </c>
      <c r="L146" s="5">
        <v>16</v>
      </c>
      <c r="M146" s="5">
        <v>3</v>
      </c>
      <c r="N146" s="5" t="s">
        <v>6</v>
      </c>
      <c r="O146" s="5">
        <v>2</v>
      </c>
      <c r="P146" s="5">
        <f>ROUND(Source!EK129,O146)</f>
        <v>784021.45</v>
      </c>
      <c r="Q146" s="5"/>
      <c r="R146" s="5"/>
      <c r="S146" s="5"/>
      <c r="T146" s="5"/>
      <c r="U146" s="5"/>
      <c r="V146" s="5"/>
      <c r="W146" s="5"/>
    </row>
    <row r="147" spans="1:23" x14ac:dyDescent="0.25">
      <c r="A147" s="5">
        <v>50</v>
      </c>
      <c r="B147" s="5">
        <v>0</v>
      </c>
      <c r="C147" s="5">
        <v>0</v>
      </c>
      <c r="D147" s="5">
        <v>1</v>
      </c>
      <c r="E147" s="5">
        <v>215</v>
      </c>
      <c r="F147" s="5">
        <f>ROUND(Source!AT129,O147)</f>
        <v>0</v>
      </c>
      <c r="G147" s="5" t="s">
        <v>268</v>
      </c>
      <c r="H147" s="5" t="s">
        <v>269</v>
      </c>
      <c r="I147" s="5"/>
      <c r="J147" s="5"/>
      <c r="K147" s="5">
        <v>215</v>
      </c>
      <c r="L147" s="5">
        <v>17</v>
      </c>
      <c r="M147" s="5">
        <v>3</v>
      </c>
      <c r="N147" s="5" t="s">
        <v>6</v>
      </c>
      <c r="O147" s="5">
        <v>2</v>
      </c>
      <c r="P147" s="5">
        <f>ROUND(Source!EL129,O147)</f>
        <v>0</v>
      </c>
      <c r="Q147" s="5"/>
      <c r="R147" s="5"/>
      <c r="S147" s="5"/>
      <c r="T147" s="5"/>
      <c r="U147" s="5"/>
      <c r="V147" s="5"/>
      <c r="W147" s="5"/>
    </row>
    <row r="148" spans="1:23" x14ac:dyDescent="0.25">
      <c r="A148" s="5">
        <v>50</v>
      </c>
      <c r="B148" s="5">
        <v>0</v>
      </c>
      <c r="C148" s="5">
        <v>0</v>
      </c>
      <c r="D148" s="5">
        <v>1</v>
      </c>
      <c r="E148" s="5">
        <v>217</v>
      </c>
      <c r="F148" s="5">
        <f>ROUND(Source!AU129,O148)</f>
        <v>0</v>
      </c>
      <c r="G148" s="5" t="s">
        <v>270</v>
      </c>
      <c r="H148" s="5" t="s">
        <v>271</v>
      </c>
      <c r="I148" s="5"/>
      <c r="J148" s="5"/>
      <c r="K148" s="5">
        <v>217</v>
      </c>
      <c r="L148" s="5">
        <v>18</v>
      </c>
      <c r="M148" s="5">
        <v>3</v>
      </c>
      <c r="N148" s="5" t="s">
        <v>6</v>
      </c>
      <c r="O148" s="5">
        <v>2</v>
      </c>
      <c r="P148" s="5">
        <f>ROUND(Source!EM129,O148)</f>
        <v>0</v>
      </c>
      <c r="Q148" s="5"/>
      <c r="R148" s="5"/>
      <c r="S148" s="5"/>
      <c r="T148" s="5"/>
      <c r="U148" s="5"/>
      <c r="V148" s="5"/>
      <c r="W148" s="5"/>
    </row>
    <row r="149" spans="1:23" x14ac:dyDescent="0.25">
      <c r="A149" s="5">
        <v>50</v>
      </c>
      <c r="B149" s="5">
        <v>0</v>
      </c>
      <c r="C149" s="5">
        <v>0</v>
      </c>
      <c r="D149" s="5">
        <v>1</v>
      </c>
      <c r="E149" s="5">
        <v>230</v>
      </c>
      <c r="F149" s="5">
        <f>ROUND(Source!BA129,O149)</f>
        <v>0</v>
      </c>
      <c r="G149" s="5" t="s">
        <v>272</v>
      </c>
      <c r="H149" s="5" t="s">
        <v>273</v>
      </c>
      <c r="I149" s="5"/>
      <c r="J149" s="5"/>
      <c r="K149" s="5">
        <v>230</v>
      </c>
      <c r="L149" s="5">
        <v>19</v>
      </c>
      <c r="M149" s="5">
        <v>3</v>
      </c>
      <c r="N149" s="5" t="s">
        <v>6</v>
      </c>
      <c r="O149" s="5">
        <v>2</v>
      </c>
      <c r="P149" s="5">
        <f>ROUND(Source!ES129,O149)</f>
        <v>0</v>
      </c>
      <c r="Q149" s="5"/>
      <c r="R149" s="5"/>
      <c r="S149" s="5"/>
      <c r="T149" s="5"/>
      <c r="U149" s="5"/>
      <c r="V149" s="5"/>
      <c r="W149" s="5"/>
    </row>
    <row r="150" spans="1:23" x14ac:dyDescent="0.25">
      <c r="A150" s="5">
        <v>50</v>
      </c>
      <c r="B150" s="5">
        <v>0</v>
      </c>
      <c r="C150" s="5">
        <v>0</v>
      </c>
      <c r="D150" s="5">
        <v>1</v>
      </c>
      <c r="E150" s="5">
        <v>206</v>
      </c>
      <c r="F150" s="5">
        <f>ROUND(Source!T129,O150)</f>
        <v>0</v>
      </c>
      <c r="G150" s="5" t="s">
        <v>274</v>
      </c>
      <c r="H150" s="5" t="s">
        <v>275</v>
      </c>
      <c r="I150" s="5"/>
      <c r="J150" s="5"/>
      <c r="K150" s="5">
        <v>206</v>
      </c>
      <c r="L150" s="5">
        <v>20</v>
      </c>
      <c r="M150" s="5">
        <v>3</v>
      </c>
      <c r="N150" s="5" t="s">
        <v>6</v>
      </c>
      <c r="O150" s="5">
        <v>2</v>
      </c>
      <c r="P150" s="5">
        <f>ROUND(Source!DL129,O150)</f>
        <v>0</v>
      </c>
      <c r="Q150" s="5"/>
      <c r="R150" s="5"/>
      <c r="S150" s="5"/>
      <c r="T150" s="5"/>
      <c r="U150" s="5"/>
      <c r="V150" s="5"/>
      <c r="W150" s="5"/>
    </row>
    <row r="151" spans="1:23" x14ac:dyDescent="0.25">
      <c r="A151" s="5">
        <v>50</v>
      </c>
      <c r="B151" s="5">
        <v>0</v>
      </c>
      <c r="C151" s="5">
        <v>0</v>
      </c>
      <c r="D151" s="5">
        <v>1</v>
      </c>
      <c r="E151" s="5">
        <v>207</v>
      </c>
      <c r="F151" s="5">
        <f>Source!U129</f>
        <v>1868.4899000499997</v>
      </c>
      <c r="G151" s="5" t="s">
        <v>276</v>
      </c>
      <c r="H151" s="5" t="s">
        <v>277</v>
      </c>
      <c r="I151" s="5"/>
      <c r="J151" s="5"/>
      <c r="K151" s="5">
        <v>207</v>
      </c>
      <c r="L151" s="5">
        <v>21</v>
      </c>
      <c r="M151" s="5">
        <v>3</v>
      </c>
      <c r="N151" s="5" t="s">
        <v>6</v>
      </c>
      <c r="O151" s="5">
        <v>-1</v>
      </c>
      <c r="P151" s="5">
        <f>Source!DM129</f>
        <v>1868.4899000499997</v>
      </c>
      <c r="Q151" s="5"/>
      <c r="R151" s="5"/>
      <c r="S151" s="5"/>
      <c r="T151" s="5"/>
      <c r="U151" s="5"/>
      <c r="V151" s="5"/>
      <c r="W151" s="5"/>
    </row>
    <row r="152" spans="1:23" x14ac:dyDescent="0.25">
      <c r="A152" s="5">
        <v>50</v>
      </c>
      <c r="B152" s="5">
        <v>0</v>
      </c>
      <c r="C152" s="5">
        <v>0</v>
      </c>
      <c r="D152" s="5">
        <v>1</v>
      </c>
      <c r="E152" s="5">
        <v>208</v>
      </c>
      <c r="F152" s="5">
        <f>Source!V129</f>
        <v>53.600520399999994</v>
      </c>
      <c r="G152" s="5" t="s">
        <v>278</v>
      </c>
      <c r="H152" s="5" t="s">
        <v>279</v>
      </c>
      <c r="I152" s="5"/>
      <c r="J152" s="5"/>
      <c r="K152" s="5">
        <v>208</v>
      </c>
      <c r="L152" s="5">
        <v>22</v>
      </c>
      <c r="M152" s="5">
        <v>3</v>
      </c>
      <c r="N152" s="5" t="s">
        <v>6</v>
      </c>
      <c r="O152" s="5">
        <v>-1</v>
      </c>
      <c r="P152" s="5">
        <f>Source!DN129</f>
        <v>53.600520399999994</v>
      </c>
      <c r="Q152" s="5"/>
      <c r="R152" s="5"/>
      <c r="S152" s="5"/>
      <c r="T152" s="5"/>
      <c r="U152" s="5"/>
      <c r="V152" s="5"/>
      <c r="W152" s="5"/>
    </row>
    <row r="153" spans="1:23" x14ac:dyDescent="0.25">
      <c r="A153" s="5">
        <v>50</v>
      </c>
      <c r="B153" s="5">
        <v>0</v>
      </c>
      <c r="C153" s="5">
        <v>0</v>
      </c>
      <c r="D153" s="5">
        <v>1</v>
      </c>
      <c r="E153" s="5">
        <v>209</v>
      </c>
      <c r="F153" s="5">
        <f>ROUND(Source!W129,O153)</f>
        <v>0</v>
      </c>
      <c r="G153" s="5" t="s">
        <v>280</v>
      </c>
      <c r="H153" s="5" t="s">
        <v>281</v>
      </c>
      <c r="I153" s="5"/>
      <c r="J153" s="5"/>
      <c r="K153" s="5">
        <v>209</v>
      </c>
      <c r="L153" s="5">
        <v>23</v>
      </c>
      <c r="M153" s="5">
        <v>3</v>
      </c>
      <c r="N153" s="5" t="s">
        <v>6</v>
      </c>
      <c r="O153" s="5">
        <v>2</v>
      </c>
      <c r="P153" s="5">
        <f>ROUND(Source!DO129,O153)</f>
        <v>0</v>
      </c>
      <c r="Q153" s="5"/>
      <c r="R153" s="5"/>
      <c r="S153" s="5"/>
      <c r="T153" s="5"/>
      <c r="U153" s="5"/>
      <c r="V153" s="5"/>
      <c r="W153" s="5"/>
    </row>
    <row r="154" spans="1:23" x14ac:dyDescent="0.25">
      <c r="A154" s="5">
        <v>50</v>
      </c>
      <c r="B154" s="5">
        <v>0</v>
      </c>
      <c r="C154" s="5">
        <v>0</v>
      </c>
      <c r="D154" s="5">
        <v>1</v>
      </c>
      <c r="E154" s="5">
        <v>210</v>
      </c>
      <c r="F154" s="5">
        <f>ROUND(Source!X129,O154)</f>
        <v>16742.830000000002</v>
      </c>
      <c r="G154" s="5" t="s">
        <v>282</v>
      </c>
      <c r="H154" s="5" t="s">
        <v>283</v>
      </c>
      <c r="I154" s="5"/>
      <c r="J154" s="5"/>
      <c r="K154" s="5">
        <v>210</v>
      </c>
      <c r="L154" s="5">
        <v>24</v>
      </c>
      <c r="M154" s="5">
        <v>3</v>
      </c>
      <c r="N154" s="5" t="s">
        <v>6</v>
      </c>
      <c r="O154" s="5">
        <v>2</v>
      </c>
      <c r="P154" s="5">
        <f>ROUND(Source!DP129,O154)</f>
        <v>100289.56</v>
      </c>
      <c r="Q154" s="5"/>
      <c r="R154" s="5"/>
      <c r="S154" s="5"/>
      <c r="T154" s="5"/>
      <c r="U154" s="5"/>
      <c r="V154" s="5"/>
      <c r="W154" s="5"/>
    </row>
    <row r="155" spans="1:23" x14ac:dyDescent="0.25">
      <c r="A155" s="5">
        <v>50</v>
      </c>
      <c r="B155" s="5">
        <v>0</v>
      </c>
      <c r="C155" s="5">
        <v>0</v>
      </c>
      <c r="D155" s="5">
        <v>1</v>
      </c>
      <c r="E155" s="5">
        <v>211</v>
      </c>
      <c r="F155" s="5">
        <f>ROUND(Source!Y129,O155)</f>
        <v>9640.9</v>
      </c>
      <c r="G155" s="5" t="s">
        <v>284</v>
      </c>
      <c r="H155" s="5" t="s">
        <v>285</v>
      </c>
      <c r="I155" s="5"/>
      <c r="J155" s="5"/>
      <c r="K155" s="5">
        <v>211</v>
      </c>
      <c r="L155" s="5">
        <v>25</v>
      </c>
      <c r="M155" s="5">
        <v>3</v>
      </c>
      <c r="N155" s="5" t="s">
        <v>6</v>
      </c>
      <c r="O155" s="5">
        <v>2</v>
      </c>
      <c r="P155" s="5">
        <f>ROUND(Source!DQ129,O155)</f>
        <v>57748.86</v>
      </c>
      <c r="Q155" s="5"/>
      <c r="R155" s="5"/>
      <c r="S155" s="5"/>
      <c r="T155" s="5"/>
      <c r="U155" s="5"/>
      <c r="V155" s="5"/>
      <c r="W155" s="5"/>
    </row>
    <row r="156" spans="1:23" x14ac:dyDescent="0.25">
      <c r="A156" s="5">
        <v>50</v>
      </c>
      <c r="B156" s="5">
        <v>0</v>
      </c>
      <c r="C156" s="5">
        <v>0</v>
      </c>
      <c r="D156" s="5">
        <v>1</v>
      </c>
      <c r="E156" s="5">
        <v>0</v>
      </c>
      <c r="F156" s="5">
        <f>ROUND(Source!AR129,O156)</f>
        <v>130888.44</v>
      </c>
      <c r="G156" s="5" t="s">
        <v>286</v>
      </c>
      <c r="H156" s="5" t="s">
        <v>287</v>
      </c>
      <c r="I156" s="5"/>
      <c r="J156" s="5"/>
      <c r="K156" s="5">
        <v>224</v>
      </c>
      <c r="L156" s="5">
        <v>26</v>
      </c>
      <c r="M156" s="5">
        <v>3</v>
      </c>
      <c r="N156" s="5" t="s">
        <v>6</v>
      </c>
      <c r="O156" s="5">
        <v>2</v>
      </c>
      <c r="P156" s="5">
        <f>ROUND(Source!EJ129,O156)</f>
        <v>784021.45</v>
      </c>
      <c r="Q156" s="5"/>
      <c r="R156" s="5"/>
      <c r="S156" s="5"/>
      <c r="T156" s="5"/>
      <c r="U156" s="5"/>
      <c r="V156" s="5"/>
      <c r="W156" s="5"/>
    </row>
    <row r="157" spans="1:23" x14ac:dyDescent="0.25">
      <c r="A157" s="5">
        <v>50</v>
      </c>
      <c r="B157" s="5">
        <v>1</v>
      </c>
      <c r="C157" s="5">
        <v>0</v>
      </c>
      <c r="D157" s="5">
        <v>2</v>
      </c>
      <c r="E157" s="5">
        <v>0</v>
      </c>
      <c r="F157" s="5">
        <f>ROUND(F156,O157)</f>
        <v>130888.44</v>
      </c>
      <c r="G157" s="5" t="s">
        <v>288</v>
      </c>
      <c r="H157" s="5" t="s">
        <v>286</v>
      </c>
      <c r="I157" s="5"/>
      <c r="J157" s="5"/>
      <c r="K157" s="5">
        <v>212</v>
      </c>
      <c r="L157" s="5">
        <v>27</v>
      </c>
      <c r="M157" s="5">
        <v>0</v>
      </c>
      <c r="N157" s="5" t="s">
        <v>6</v>
      </c>
      <c r="O157" s="5">
        <v>2</v>
      </c>
      <c r="P157" s="5">
        <f>ROUND(P156,O157)</f>
        <v>784021.45</v>
      </c>
      <c r="Q157" s="5"/>
      <c r="R157" s="5"/>
      <c r="S157" s="5"/>
      <c r="T157" s="5"/>
      <c r="U157" s="5"/>
      <c r="V157" s="5"/>
      <c r="W157" s="5"/>
    </row>
    <row r="158" spans="1:23" x14ac:dyDescent="0.25">
      <c r="A158" s="5">
        <v>50</v>
      </c>
      <c r="B158" s="5">
        <v>1</v>
      </c>
      <c r="C158" s="5">
        <v>0</v>
      </c>
      <c r="D158" s="5">
        <v>2</v>
      </c>
      <c r="E158" s="5">
        <v>0</v>
      </c>
      <c r="F158" s="5">
        <f>ROUND(F157*0.18,O158)</f>
        <v>23559.919999999998</v>
      </c>
      <c r="G158" s="5" t="s">
        <v>289</v>
      </c>
      <c r="H158" s="5" t="s">
        <v>290</v>
      </c>
      <c r="I158" s="5"/>
      <c r="J158" s="5"/>
      <c r="K158" s="5">
        <v>212</v>
      </c>
      <c r="L158" s="5">
        <v>28</v>
      </c>
      <c r="M158" s="5">
        <v>0</v>
      </c>
      <c r="N158" s="5" t="s">
        <v>6</v>
      </c>
      <c r="O158" s="5">
        <v>2</v>
      </c>
      <c r="P158" s="5">
        <f>ROUND(P157*0.18,O158)</f>
        <v>141123.85999999999</v>
      </c>
      <c r="Q158" s="5"/>
      <c r="R158" s="5"/>
      <c r="S158" s="5"/>
      <c r="T158" s="5"/>
      <c r="U158" s="5"/>
      <c r="V158" s="5"/>
      <c r="W158" s="5"/>
    </row>
    <row r="159" spans="1:23" x14ac:dyDescent="0.25">
      <c r="A159" s="5">
        <v>50</v>
      </c>
      <c r="B159" s="5">
        <v>1</v>
      </c>
      <c r="C159" s="5">
        <v>0</v>
      </c>
      <c r="D159" s="5">
        <v>2</v>
      </c>
      <c r="E159" s="5">
        <v>224</v>
      </c>
      <c r="F159" s="5">
        <f>ROUND(F157+F158,O159)</f>
        <v>154448.35999999999</v>
      </c>
      <c r="G159" s="5" t="s">
        <v>291</v>
      </c>
      <c r="H159" s="5" t="s">
        <v>292</v>
      </c>
      <c r="I159" s="5"/>
      <c r="J159" s="5"/>
      <c r="K159" s="5">
        <v>212</v>
      </c>
      <c r="L159" s="5">
        <v>29</v>
      </c>
      <c r="M159" s="5">
        <v>0</v>
      </c>
      <c r="N159" s="5" t="s">
        <v>6</v>
      </c>
      <c r="O159" s="5">
        <v>2</v>
      </c>
      <c r="P159" s="5">
        <f>ROUND(P157+P158,O159)</f>
        <v>925145.31</v>
      </c>
      <c r="Q159" s="5"/>
      <c r="R159" s="5"/>
      <c r="S159" s="5"/>
      <c r="T159" s="5"/>
      <c r="U159" s="5"/>
      <c r="V159" s="5"/>
      <c r="W159" s="5"/>
    </row>
    <row r="161" spans="1:255" x14ac:dyDescent="0.25">
      <c r="A161" s="1">
        <v>4</v>
      </c>
      <c r="B161" s="1">
        <v>1</v>
      </c>
      <c r="C161" s="1"/>
      <c r="D161" s="1">
        <f>ROW(A186)</f>
        <v>186</v>
      </c>
      <c r="E161" s="1"/>
      <c r="F161" s="1" t="s">
        <v>13</v>
      </c>
      <c r="G161" s="1" t="s">
        <v>293</v>
      </c>
      <c r="H161" s="1" t="s">
        <v>6</v>
      </c>
      <c r="I161" s="1">
        <v>0</v>
      </c>
      <c r="J161" s="1"/>
      <c r="K161" s="1">
        <v>0</v>
      </c>
      <c r="L161" s="1"/>
      <c r="M161" s="1"/>
      <c r="N161" s="1"/>
      <c r="O161" s="1"/>
      <c r="P161" s="1"/>
      <c r="Q161" s="1"/>
      <c r="R161" s="1"/>
      <c r="S161" s="1"/>
      <c r="T161" s="1"/>
      <c r="U161" s="1" t="s">
        <v>6</v>
      </c>
      <c r="V161" s="1">
        <v>0</v>
      </c>
      <c r="W161" s="1"/>
      <c r="X161" s="1"/>
      <c r="Y161" s="1"/>
      <c r="Z161" s="1"/>
      <c r="AA161" s="1"/>
      <c r="AB161" s="1" t="s">
        <v>6</v>
      </c>
      <c r="AC161" s="1" t="s">
        <v>6</v>
      </c>
      <c r="AD161" s="1" t="s">
        <v>6</v>
      </c>
      <c r="AE161" s="1" t="s">
        <v>6</v>
      </c>
      <c r="AF161" s="1" t="s">
        <v>6</v>
      </c>
      <c r="AG161" s="1" t="s">
        <v>6</v>
      </c>
      <c r="AH161" s="1"/>
      <c r="AI161" s="1"/>
      <c r="AJ161" s="1"/>
      <c r="AK161" s="1"/>
      <c r="AL161" s="1"/>
      <c r="AM161" s="1"/>
      <c r="AN161" s="1"/>
      <c r="AO161" s="1"/>
      <c r="AP161" s="1" t="s">
        <v>6</v>
      </c>
      <c r="AQ161" s="1" t="s">
        <v>6</v>
      </c>
      <c r="AR161" s="1" t="s">
        <v>6</v>
      </c>
      <c r="AS161" s="1"/>
      <c r="AT161" s="1"/>
      <c r="AU161" s="1"/>
      <c r="AV161" s="1"/>
      <c r="AW161" s="1"/>
      <c r="AX161" s="1"/>
      <c r="AY161" s="1"/>
      <c r="AZ161" s="1" t="s">
        <v>6</v>
      </c>
      <c r="BA161" s="1"/>
      <c r="BB161" s="1" t="s">
        <v>6</v>
      </c>
      <c r="BC161" s="1" t="s">
        <v>6</v>
      </c>
      <c r="BD161" s="1" t="s">
        <v>6</v>
      </c>
      <c r="BE161" s="1" t="s">
        <v>6</v>
      </c>
      <c r="BF161" s="1" t="s">
        <v>6</v>
      </c>
      <c r="BG161" s="1" t="s">
        <v>6</v>
      </c>
      <c r="BH161" s="1" t="s">
        <v>6</v>
      </c>
      <c r="BI161" s="1" t="s">
        <v>6</v>
      </c>
      <c r="BJ161" s="1" t="s">
        <v>6</v>
      </c>
      <c r="BK161" s="1" t="s">
        <v>6</v>
      </c>
      <c r="BL161" s="1" t="s">
        <v>6</v>
      </c>
      <c r="BM161" s="1" t="s">
        <v>6</v>
      </c>
      <c r="BN161" s="1" t="s">
        <v>6</v>
      </c>
      <c r="BO161" s="1" t="s">
        <v>6</v>
      </c>
      <c r="BP161" s="1" t="s">
        <v>6</v>
      </c>
      <c r="BQ161" s="1"/>
      <c r="BR161" s="1"/>
      <c r="BS161" s="1"/>
      <c r="BT161" s="1"/>
      <c r="BU161" s="1"/>
      <c r="BV161" s="1"/>
      <c r="BW161" s="1"/>
      <c r="BX161" s="1">
        <v>0</v>
      </c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>
        <v>0</v>
      </c>
    </row>
    <row r="163" spans="1:255" x14ac:dyDescent="0.25">
      <c r="A163" s="3">
        <v>52</v>
      </c>
      <c r="B163" s="3">
        <f t="shared" ref="B163:G163" si="157">B186</f>
        <v>1</v>
      </c>
      <c r="C163" s="3">
        <f t="shared" si="157"/>
        <v>4</v>
      </c>
      <c r="D163" s="3">
        <f t="shared" si="157"/>
        <v>161</v>
      </c>
      <c r="E163" s="3">
        <f t="shared" si="157"/>
        <v>0</v>
      </c>
      <c r="F163" s="3" t="str">
        <f t="shared" si="157"/>
        <v>Новый раздел</v>
      </c>
      <c r="G163" s="3" t="str">
        <f t="shared" si="157"/>
        <v>Раздел Электромонтажные работы</v>
      </c>
      <c r="H163" s="3"/>
      <c r="I163" s="3"/>
      <c r="J163" s="3"/>
      <c r="K163" s="3"/>
      <c r="L163" s="3"/>
      <c r="M163" s="3"/>
      <c r="N163" s="3"/>
      <c r="O163" s="3">
        <f t="shared" ref="O163:AT163" si="158">O186</f>
        <v>11656.32</v>
      </c>
      <c r="P163" s="3">
        <f t="shared" si="158"/>
        <v>11113.19</v>
      </c>
      <c r="Q163" s="3">
        <f t="shared" si="158"/>
        <v>26.73</v>
      </c>
      <c r="R163" s="3">
        <f t="shared" si="158"/>
        <v>3.86</v>
      </c>
      <c r="S163" s="3">
        <f t="shared" si="158"/>
        <v>516.4</v>
      </c>
      <c r="T163" s="3">
        <f t="shared" si="158"/>
        <v>0</v>
      </c>
      <c r="U163" s="3">
        <f t="shared" si="158"/>
        <v>53.147000000000006</v>
      </c>
      <c r="V163" s="3">
        <f t="shared" si="158"/>
        <v>0.30649999999999999</v>
      </c>
      <c r="W163" s="3">
        <f t="shared" si="158"/>
        <v>0</v>
      </c>
      <c r="X163" s="3">
        <f t="shared" si="158"/>
        <v>489.69</v>
      </c>
      <c r="Y163" s="3">
        <f t="shared" si="158"/>
        <v>338.16</v>
      </c>
      <c r="Z163" s="3">
        <f t="shared" si="158"/>
        <v>0</v>
      </c>
      <c r="AA163" s="3">
        <f t="shared" si="158"/>
        <v>0</v>
      </c>
      <c r="AB163" s="3">
        <f t="shared" si="158"/>
        <v>11656.32</v>
      </c>
      <c r="AC163" s="3">
        <f t="shared" si="158"/>
        <v>11113.19</v>
      </c>
      <c r="AD163" s="3">
        <f t="shared" si="158"/>
        <v>26.73</v>
      </c>
      <c r="AE163" s="3">
        <f t="shared" si="158"/>
        <v>3.86</v>
      </c>
      <c r="AF163" s="3">
        <f t="shared" si="158"/>
        <v>516.4</v>
      </c>
      <c r="AG163" s="3">
        <f t="shared" si="158"/>
        <v>0</v>
      </c>
      <c r="AH163" s="3">
        <f t="shared" si="158"/>
        <v>53.147000000000006</v>
      </c>
      <c r="AI163" s="3">
        <f t="shared" si="158"/>
        <v>0.30649999999999999</v>
      </c>
      <c r="AJ163" s="3">
        <f t="shared" si="158"/>
        <v>0</v>
      </c>
      <c r="AK163" s="3">
        <f t="shared" si="158"/>
        <v>489.69</v>
      </c>
      <c r="AL163" s="3">
        <f t="shared" si="158"/>
        <v>338.16</v>
      </c>
      <c r="AM163" s="3">
        <f t="shared" si="158"/>
        <v>0</v>
      </c>
      <c r="AN163" s="3">
        <f t="shared" si="158"/>
        <v>0</v>
      </c>
      <c r="AO163" s="3">
        <f t="shared" si="158"/>
        <v>0</v>
      </c>
      <c r="AP163" s="3">
        <f t="shared" si="158"/>
        <v>0</v>
      </c>
      <c r="AQ163" s="3">
        <f t="shared" si="158"/>
        <v>0</v>
      </c>
      <c r="AR163" s="3">
        <f t="shared" si="158"/>
        <v>12552.94</v>
      </c>
      <c r="AS163" s="3">
        <f t="shared" si="158"/>
        <v>183.3</v>
      </c>
      <c r="AT163" s="3">
        <f t="shared" si="158"/>
        <v>12369.64</v>
      </c>
      <c r="AU163" s="3">
        <f t="shared" ref="AU163:BZ163" si="159">AU186</f>
        <v>0</v>
      </c>
      <c r="AV163" s="3">
        <f t="shared" si="159"/>
        <v>11113.19</v>
      </c>
      <c r="AW163" s="3">
        <f t="shared" si="159"/>
        <v>11113.19</v>
      </c>
      <c r="AX163" s="3">
        <f t="shared" si="159"/>
        <v>0</v>
      </c>
      <c r="AY163" s="3">
        <f t="shared" si="159"/>
        <v>11113.19</v>
      </c>
      <c r="AZ163" s="3">
        <f t="shared" si="159"/>
        <v>0</v>
      </c>
      <c r="BA163" s="3">
        <f t="shared" si="159"/>
        <v>0</v>
      </c>
      <c r="BB163" s="3">
        <f t="shared" si="159"/>
        <v>0</v>
      </c>
      <c r="BC163" s="3">
        <f t="shared" si="159"/>
        <v>0</v>
      </c>
      <c r="BD163" s="3">
        <f t="shared" si="159"/>
        <v>0</v>
      </c>
      <c r="BE163" s="3">
        <f t="shared" si="159"/>
        <v>0</v>
      </c>
      <c r="BF163" s="3">
        <f t="shared" si="159"/>
        <v>0</v>
      </c>
      <c r="BG163" s="3">
        <f t="shared" si="159"/>
        <v>0</v>
      </c>
      <c r="BH163" s="3">
        <f t="shared" si="159"/>
        <v>0</v>
      </c>
      <c r="BI163" s="3">
        <f t="shared" si="159"/>
        <v>0</v>
      </c>
      <c r="BJ163" s="3">
        <f t="shared" si="159"/>
        <v>0</v>
      </c>
      <c r="BK163" s="3">
        <f t="shared" si="159"/>
        <v>0</v>
      </c>
      <c r="BL163" s="3">
        <f t="shared" si="159"/>
        <v>0</v>
      </c>
      <c r="BM163" s="3">
        <f t="shared" si="159"/>
        <v>0</v>
      </c>
      <c r="BN163" s="3">
        <f t="shared" si="159"/>
        <v>0</v>
      </c>
      <c r="BO163" s="3">
        <f t="shared" si="159"/>
        <v>0</v>
      </c>
      <c r="BP163" s="3">
        <f t="shared" si="159"/>
        <v>0</v>
      </c>
      <c r="BQ163" s="3">
        <f t="shared" si="159"/>
        <v>0</v>
      </c>
      <c r="BR163" s="3">
        <f t="shared" si="159"/>
        <v>0</v>
      </c>
      <c r="BS163" s="3">
        <f t="shared" si="159"/>
        <v>0</v>
      </c>
      <c r="BT163" s="3">
        <f t="shared" si="159"/>
        <v>0</v>
      </c>
      <c r="BU163" s="3">
        <f t="shared" si="159"/>
        <v>0</v>
      </c>
      <c r="BV163" s="3">
        <f t="shared" si="159"/>
        <v>0</v>
      </c>
      <c r="BW163" s="3">
        <f t="shared" si="159"/>
        <v>0</v>
      </c>
      <c r="BX163" s="3">
        <f t="shared" si="159"/>
        <v>0</v>
      </c>
      <c r="BY163" s="3">
        <f t="shared" si="159"/>
        <v>0</v>
      </c>
      <c r="BZ163" s="3">
        <f t="shared" si="159"/>
        <v>0</v>
      </c>
      <c r="CA163" s="3">
        <f t="shared" ref="CA163:DF163" si="160">CA186</f>
        <v>12552.94</v>
      </c>
      <c r="CB163" s="3">
        <f t="shared" si="160"/>
        <v>183.3</v>
      </c>
      <c r="CC163" s="3">
        <f t="shared" si="160"/>
        <v>12369.64</v>
      </c>
      <c r="CD163" s="3">
        <f t="shared" si="160"/>
        <v>0</v>
      </c>
      <c r="CE163" s="3">
        <f t="shared" si="160"/>
        <v>11113.19</v>
      </c>
      <c r="CF163" s="3">
        <f t="shared" si="160"/>
        <v>11113.19</v>
      </c>
      <c r="CG163" s="3">
        <f t="shared" si="160"/>
        <v>0</v>
      </c>
      <c r="CH163" s="3">
        <f t="shared" si="160"/>
        <v>11113.19</v>
      </c>
      <c r="CI163" s="3">
        <f t="shared" si="160"/>
        <v>0</v>
      </c>
      <c r="CJ163" s="3">
        <f t="shared" si="160"/>
        <v>0</v>
      </c>
      <c r="CK163" s="3">
        <f t="shared" si="160"/>
        <v>0</v>
      </c>
      <c r="CL163" s="3">
        <f t="shared" si="160"/>
        <v>0</v>
      </c>
      <c r="CM163" s="3">
        <f t="shared" si="160"/>
        <v>0</v>
      </c>
      <c r="CN163" s="3">
        <f t="shared" si="160"/>
        <v>0</v>
      </c>
      <c r="CO163" s="3">
        <f t="shared" si="160"/>
        <v>0</v>
      </c>
      <c r="CP163" s="3">
        <f t="shared" si="160"/>
        <v>0</v>
      </c>
      <c r="CQ163" s="3">
        <f t="shared" si="160"/>
        <v>0</v>
      </c>
      <c r="CR163" s="3">
        <f t="shared" si="160"/>
        <v>0</v>
      </c>
      <c r="CS163" s="3">
        <f t="shared" si="160"/>
        <v>0</v>
      </c>
      <c r="CT163" s="3">
        <f t="shared" si="160"/>
        <v>0</v>
      </c>
      <c r="CU163" s="3">
        <f t="shared" si="160"/>
        <v>0</v>
      </c>
      <c r="CV163" s="3">
        <f t="shared" si="160"/>
        <v>0</v>
      </c>
      <c r="CW163" s="3">
        <f t="shared" si="160"/>
        <v>0</v>
      </c>
      <c r="CX163" s="3">
        <f t="shared" si="160"/>
        <v>0</v>
      </c>
      <c r="CY163" s="3">
        <f t="shared" si="160"/>
        <v>0</v>
      </c>
      <c r="CZ163" s="3">
        <f t="shared" si="160"/>
        <v>0</v>
      </c>
      <c r="DA163" s="3">
        <f t="shared" si="160"/>
        <v>0</v>
      </c>
      <c r="DB163" s="3">
        <f t="shared" si="160"/>
        <v>0</v>
      </c>
      <c r="DC163" s="3">
        <f t="shared" si="160"/>
        <v>0</v>
      </c>
      <c r="DD163" s="3">
        <f t="shared" si="160"/>
        <v>0</v>
      </c>
      <c r="DE163" s="3">
        <f t="shared" si="160"/>
        <v>0</v>
      </c>
      <c r="DF163" s="3">
        <f t="shared" si="160"/>
        <v>0</v>
      </c>
      <c r="DG163" s="4">
        <f t="shared" ref="DG163:EL163" si="161">DG186</f>
        <v>69821.36</v>
      </c>
      <c r="DH163" s="4">
        <f t="shared" si="161"/>
        <v>66567.990000000005</v>
      </c>
      <c r="DI163" s="4">
        <f t="shared" si="161"/>
        <v>160.12</v>
      </c>
      <c r="DJ163" s="4">
        <f t="shared" si="161"/>
        <v>23.18</v>
      </c>
      <c r="DK163" s="4">
        <f t="shared" si="161"/>
        <v>3093.25</v>
      </c>
      <c r="DL163" s="4">
        <f t="shared" si="161"/>
        <v>0</v>
      </c>
      <c r="DM163" s="4">
        <f t="shared" si="161"/>
        <v>53.147000000000006</v>
      </c>
      <c r="DN163" s="4">
        <f t="shared" si="161"/>
        <v>0.30649999999999999</v>
      </c>
      <c r="DO163" s="4">
        <f t="shared" si="161"/>
        <v>0</v>
      </c>
      <c r="DP163" s="4">
        <f t="shared" si="161"/>
        <v>2933.26</v>
      </c>
      <c r="DQ163" s="4">
        <f t="shared" si="161"/>
        <v>2025.68</v>
      </c>
      <c r="DR163" s="4">
        <f t="shared" si="161"/>
        <v>0</v>
      </c>
      <c r="DS163" s="4">
        <f t="shared" si="161"/>
        <v>0</v>
      </c>
      <c r="DT163" s="4">
        <f t="shared" si="161"/>
        <v>69821.36</v>
      </c>
      <c r="DU163" s="4">
        <f t="shared" si="161"/>
        <v>66567.990000000005</v>
      </c>
      <c r="DV163" s="4">
        <f t="shared" si="161"/>
        <v>160.12</v>
      </c>
      <c r="DW163" s="4">
        <f t="shared" si="161"/>
        <v>23.18</v>
      </c>
      <c r="DX163" s="4">
        <f t="shared" si="161"/>
        <v>3093.25</v>
      </c>
      <c r="DY163" s="4">
        <f t="shared" si="161"/>
        <v>0</v>
      </c>
      <c r="DZ163" s="4">
        <f t="shared" si="161"/>
        <v>53.147000000000006</v>
      </c>
      <c r="EA163" s="4">
        <f t="shared" si="161"/>
        <v>0.30649999999999999</v>
      </c>
      <c r="EB163" s="4">
        <f t="shared" si="161"/>
        <v>0</v>
      </c>
      <c r="EC163" s="4">
        <f t="shared" si="161"/>
        <v>2933.26</v>
      </c>
      <c r="ED163" s="4">
        <f t="shared" si="161"/>
        <v>2025.68</v>
      </c>
      <c r="EE163" s="4">
        <f t="shared" si="161"/>
        <v>0</v>
      </c>
      <c r="EF163" s="4">
        <f t="shared" si="161"/>
        <v>0</v>
      </c>
      <c r="EG163" s="4">
        <f t="shared" si="161"/>
        <v>0</v>
      </c>
      <c r="EH163" s="4">
        <f t="shared" si="161"/>
        <v>0</v>
      </c>
      <c r="EI163" s="4">
        <f t="shared" si="161"/>
        <v>0</v>
      </c>
      <c r="EJ163" s="4">
        <f t="shared" si="161"/>
        <v>75192.25</v>
      </c>
      <c r="EK163" s="4">
        <f t="shared" si="161"/>
        <v>1098.02</v>
      </c>
      <c r="EL163" s="4">
        <f t="shared" si="161"/>
        <v>74094.23</v>
      </c>
      <c r="EM163" s="4">
        <f t="shared" ref="EM163:FR163" si="162">EM186</f>
        <v>0</v>
      </c>
      <c r="EN163" s="4">
        <f t="shared" si="162"/>
        <v>66567.990000000005</v>
      </c>
      <c r="EO163" s="4">
        <f t="shared" si="162"/>
        <v>66567.990000000005</v>
      </c>
      <c r="EP163" s="4">
        <f t="shared" si="162"/>
        <v>0</v>
      </c>
      <c r="EQ163" s="4">
        <f t="shared" si="162"/>
        <v>66567.990000000005</v>
      </c>
      <c r="ER163" s="4">
        <f t="shared" si="162"/>
        <v>0</v>
      </c>
      <c r="ES163" s="4">
        <f t="shared" si="162"/>
        <v>0</v>
      </c>
      <c r="ET163" s="4">
        <f t="shared" si="162"/>
        <v>0</v>
      </c>
      <c r="EU163" s="4">
        <f t="shared" si="162"/>
        <v>0</v>
      </c>
      <c r="EV163" s="4">
        <f t="shared" si="162"/>
        <v>0</v>
      </c>
      <c r="EW163" s="4">
        <f t="shared" si="162"/>
        <v>0</v>
      </c>
      <c r="EX163" s="4">
        <f t="shared" si="162"/>
        <v>0</v>
      </c>
      <c r="EY163" s="4">
        <f t="shared" si="162"/>
        <v>0</v>
      </c>
      <c r="EZ163" s="4">
        <f t="shared" si="162"/>
        <v>0</v>
      </c>
      <c r="FA163" s="4">
        <f t="shared" si="162"/>
        <v>0</v>
      </c>
      <c r="FB163" s="4">
        <f t="shared" si="162"/>
        <v>0</v>
      </c>
      <c r="FC163" s="4">
        <f t="shared" si="162"/>
        <v>0</v>
      </c>
      <c r="FD163" s="4">
        <f t="shared" si="162"/>
        <v>0</v>
      </c>
      <c r="FE163" s="4">
        <f t="shared" si="162"/>
        <v>0</v>
      </c>
      <c r="FF163" s="4">
        <f t="shared" si="162"/>
        <v>0</v>
      </c>
      <c r="FG163" s="4">
        <f t="shared" si="162"/>
        <v>0</v>
      </c>
      <c r="FH163" s="4">
        <f t="shared" si="162"/>
        <v>0</v>
      </c>
      <c r="FI163" s="4">
        <f t="shared" si="162"/>
        <v>0</v>
      </c>
      <c r="FJ163" s="4">
        <f t="shared" si="162"/>
        <v>0</v>
      </c>
      <c r="FK163" s="4">
        <f t="shared" si="162"/>
        <v>0</v>
      </c>
      <c r="FL163" s="4">
        <f t="shared" si="162"/>
        <v>0</v>
      </c>
      <c r="FM163" s="4">
        <f t="shared" si="162"/>
        <v>0</v>
      </c>
      <c r="FN163" s="4">
        <f t="shared" si="162"/>
        <v>0</v>
      </c>
      <c r="FO163" s="4">
        <f t="shared" si="162"/>
        <v>0</v>
      </c>
      <c r="FP163" s="4">
        <f t="shared" si="162"/>
        <v>0</v>
      </c>
      <c r="FQ163" s="4">
        <f t="shared" si="162"/>
        <v>0</v>
      </c>
      <c r="FR163" s="4">
        <f t="shared" si="162"/>
        <v>0</v>
      </c>
      <c r="FS163" s="4">
        <f t="shared" ref="FS163:GX163" si="163">FS186</f>
        <v>75192.25</v>
      </c>
      <c r="FT163" s="4">
        <f t="shared" si="163"/>
        <v>1098.02</v>
      </c>
      <c r="FU163" s="4">
        <f t="shared" si="163"/>
        <v>74094.23</v>
      </c>
      <c r="FV163" s="4">
        <f t="shared" si="163"/>
        <v>0</v>
      </c>
      <c r="FW163" s="4">
        <f t="shared" si="163"/>
        <v>66567.990000000005</v>
      </c>
      <c r="FX163" s="4">
        <f t="shared" si="163"/>
        <v>66567.990000000005</v>
      </c>
      <c r="FY163" s="4">
        <f t="shared" si="163"/>
        <v>0</v>
      </c>
      <c r="FZ163" s="4">
        <f t="shared" si="163"/>
        <v>66567.990000000005</v>
      </c>
      <c r="GA163" s="4">
        <f t="shared" si="163"/>
        <v>0</v>
      </c>
      <c r="GB163" s="4">
        <f t="shared" si="163"/>
        <v>0</v>
      </c>
      <c r="GC163" s="4">
        <f t="shared" si="163"/>
        <v>0</v>
      </c>
      <c r="GD163" s="4">
        <f t="shared" si="163"/>
        <v>0</v>
      </c>
      <c r="GE163" s="4">
        <f t="shared" si="163"/>
        <v>0</v>
      </c>
      <c r="GF163" s="4">
        <f t="shared" si="163"/>
        <v>0</v>
      </c>
      <c r="GG163" s="4">
        <f t="shared" si="163"/>
        <v>0</v>
      </c>
      <c r="GH163" s="4">
        <f t="shared" si="163"/>
        <v>0</v>
      </c>
      <c r="GI163" s="4">
        <f t="shared" si="163"/>
        <v>0</v>
      </c>
      <c r="GJ163" s="4">
        <f t="shared" si="163"/>
        <v>0</v>
      </c>
      <c r="GK163" s="4">
        <f t="shared" si="163"/>
        <v>0</v>
      </c>
      <c r="GL163" s="4">
        <f t="shared" si="163"/>
        <v>0</v>
      </c>
      <c r="GM163" s="4">
        <f t="shared" si="163"/>
        <v>0</v>
      </c>
      <c r="GN163" s="4">
        <f t="shared" si="163"/>
        <v>0</v>
      </c>
      <c r="GO163" s="4">
        <f t="shared" si="163"/>
        <v>0</v>
      </c>
      <c r="GP163" s="4">
        <f t="shared" si="163"/>
        <v>0</v>
      </c>
      <c r="GQ163" s="4">
        <f t="shared" si="163"/>
        <v>0</v>
      </c>
      <c r="GR163" s="4">
        <f t="shared" si="163"/>
        <v>0</v>
      </c>
      <c r="GS163" s="4">
        <f t="shared" si="163"/>
        <v>0</v>
      </c>
      <c r="GT163" s="4">
        <f t="shared" si="163"/>
        <v>0</v>
      </c>
      <c r="GU163" s="4">
        <f t="shared" si="163"/>
        <v>0</v>
      </c>
      <c r="GV163" s="4">
        <f t="shared" si="163"/>
        <v>0</v>
      </c>
      <c r="GW163" s="4">
        <f t="shared" si="163"/>
        <v>0</v>
      </c>
      <c r="GX163" s="4">
        <f t="shared" si="163"/>
        <v>0</v>
      </c>
    </row>
    <row r="165" spans="1:255" x14ac:dyDescent="0.25">
      <c r="A165" s="2">
        <v>17</v>
      </c>
      <c r="B165" s="2">
        <v>1</v>
      </c>
      <c r="C165" s="2">
        <f>ROW(SmtRes!A359)</f>
        <v>359</v>
      </c>
      <c r="D165" s="2">
        <f>ROW(EtalonRes!A353)</f>
        <v>353</v>
      </c>
      <c r="E165" s="2" t="s">
        <v>294</v>
      </c>
      <c r="F165" s="2" t="s">
        <v>295</v>
      </c>
      <c r="G165" s="2" t="s">
        <v>296</v>
      </c>
      <c r="H165" s="2" t="s">
        <v>297</v>
      </c>
      <c r="I165" s="2">
        <f>ROUND(30/100,9)</f>
        <v>0.3</v>
      </c>
      <c r="J165" s="2">
        <v>0</v>
      </c>
      <c r="K165" s="2"/>
      <c r="L165" s="2"/>
      <c r="M165" s="2"/>
      <c r="N165" s="2"/>
      <c r="O165" s="2">
        <f t="shared" ref="O165:O180" si="164">ROUND(CP165,2)</f>
        <v>43.79</v>
      </c>
      <c r="P165" s="2">
        <f t="shared" ref="P165:P180" si="165">ROUND(CQ165*I165,2)</f>
        <v>0</v>
      </c>
      <c r="Q165" s="2">
        <f t="shared" ref="Q165:Q180" si="166">ROUND(CR165*I165,2)</f>
        <v>0.75</v>
      </c>
      <c r="R165" s="2">
        <f t="shared" ref="R165:R180" si="167">ROUND(CS165*I165,2)</f>
        <v>0.32</v>
      </c>
      <c r="S165" s="2">
        <f t="shared" ref="S165:S180" si="168">ROUND(CT165*I165,2)</f>
        <v>43.04</v>
      </c>
      <c r="T165" s="2">
        <f t="shared" ref="T165:T180" si="169">ROUND(CU165*I165,2)</f>
        <v>0</v>
      </c>
      <c r="U165" s="2">
        <f t="shared" ref="U165:U180" si="170">CV165*I165</f>
        <v>5.367</v>
      </c>
      <c r="V165" s="2">
        <f t="shared" ref="V165:V180" si="171">CW165*I165</f>
        <v>2.4E-2</v>
      </c>
      <c r="W165" s="2">
        <f t="shared" ref="W165:W180" si="172">ROUND(CX165*I165,2)</f>
        <v>0</v>
      </c>
      <c r="X165" s="2">
        <f t="shared" ref="X165:X180" si="173">ROUND(CY165,2)</f>
        <v>36.86</v>
      </c>
      <c r="Y165" s="2">
        <f t="shared" ref="Y165:Y180" si="174">ROUND(CZ165,2)</f>
        <v>28.18</v>
      </c>
      <c r="Z165" s="2"/>
      <c r="AA165" s="2">
        <v>16671550</v>
      </c>
      <c r="AB165" s="2">
        <f t="shared" ref="AB165:AB180" si="175">ROUND((AC165+AD165+AF165),6)</f>
        <v>145.97999999999999</v>
      </c>
      <c r="AC165" s="2">
        <f t="shared" ref="AC165:AC180" si="176">ROUND((ES165),6)</f>
        <v>0</v>
      </c>
      <c r="AD165" s="2">
        <f t="shared" ref="AD165:AD180" si="177">ROUND((((ET165)-(EU165))+AE165),6)</f>
        <v>2.5</v>
      </c>
      <c r="AE165" s="2">
        <f t="shared" ref="AE165:AE180" si="178">ROUND((EU165),6)</f>
        <v>1.08</v>
      </c>
      <c r="AF165" s="2">
        <f t="shared" ref="AF165:AF180" si="179">ROUND((EV165),6)</f>
        <v>143.47999999999999</v>
      </c>
      <c r="AG165" s="2">
        <f t="shared" ref="AG165:AG180" si="180">ROUND((AP165),6)</f>
        <v>0</v>
      </c>
      <c r="AH165" s="2">
        <f t="shared" ref="AH165:AH180" si="181">(EW165)</f>
        <v>17.89</v>
      </c>
      <c r="AI165" s="2">
        <f t="shared" ref="AI165:AI180" si="182">(EX165)</f>
        <v>0.08</v>
      </c>
      <c r="AJ165" s="2">
        <f t="shared" ref="AJ165:AJ180" si="183">ROUND((AS165),6)</f>
        <v>0</v>
      </c>
      <c r="AK165" s="2">
        <v>145.97999999999999</v>
      </c>
      <c r="AL165" s="2">
        <v>0</v>
      </c>
      <c r="AM165" s="2">
        <v>2.5</v>
      </c>
      <c r="AN165" s="2">
        <v>1.08</v>
      </c>
      <c r="AO165" s="2">
        <v>143.47999999999999</v>
      </c>
      <c r="AP165" s="2">
        <v>0</v>
      </c>
      <c r="AQ165" s="2">
        <v>17.89</v>
      </c>
      <c r="AR165" s="2">
        <v>0.08</v>
      </c>
      <c r="AS165" s="2">
        <v>0</v>
      </c>
      <c r="AT165" s="2">
        <v>85</v>
      </c>
      <c r="AU165" s="2">
        <v>65</v>
      </c>
      <c r="AV165" s="2">
        <v>1</v>
      </c>
      <c r="AW165" s="2">
        <v>1</v>
      </c>
      <c r="AX165" s="2"/>
      <c r="AY165" s="2"/>
      <c r="AZ165" s="2">
        <v>1</v>
      </c>
      <c r="BA165" s="2">
        <v>1</v>
      </c>
      <c r="BB165" s="2">
        <v>1</v>
      </c>
      <c r="BC165" s="2">
        <v>1</v>
      </c>
      <c r="BD165" s="2" t="s">
        <v>6</v>
      </c>
      <c r="BE165" s="2" t="s">
        <v>6</v>
      </c>
      <c r="BF165" s="2" t="s">
        <v>6</v>
      </c>
      <c r="BG165" s="2" t="s">
        <v>6</v>
      </c>
      <c r="BH165" s="2">
        <v>0</v>
      </c>
      <c r="BI165" s="2">
        <v>1</v>
      </c>
      <c r="BJ165" s="2" t="s">
        <v>298</v>
      </c>
      <c r="BK165" s="2"/>
      <c r="BL165" s="2"/>
      <c r="BM165" s="2">
        <v>67001</v>
      </c>
      <c r="BN165" s="2">
        <v>0</v>
      </c>
      <c r="BO165" s="2" t="s">
        <v>6</v>
      </c>
      <c r="BP165" s="2">
        <v>0</v>
      </c>
      <c r="BQ165" s="2">
        <v>6</v>
      </c>
      <c r="BR165" s="2">
        <v>0</v>
      </c>
      <c r="BS165" s="2">
        <v>1</v>
      </c>
      <c r="BT165" s="2">
        <v>1</v>
      </c>
      <c r="BU165" s="2">
        <v>1</v>
      </c>
      <c r="BV165" s="2">
        <v>1</v>
      </c>
      <c r="BW165" s="2">
        <v>1</v>
      </c>
      <c r="BX165" s="2">
        <v>1</v>
      </c>
      <c r="BY165" s="2" t="s">
        <v>6</v>
      </c>
      <c r="BZ165" s="2">
        <v>85</v>
      </c>
      <c r="CA165" s="2">
        <v>65</v>
      </c>
      <c r="CB165" s="2"/>
      <c r="CC165" s="2"/>
      <c r="CD165" s="2"/>
      <c r="CE165" s="2"/>
      <c r="CF165" s="2">
        <v>0</v>
      </c>
      <c r="CG165" s="2">
        <v>0</v>
      </c>
      <c r="CH165" s="2"/>
      <c r="CI165" s="2"/>
      <c r="CJ165" s="2"/>
      <c r="CK165" s="2"/>
      <c r="CL165" s="2"/>
      <c r="CM165" s="2">
        <v>0</v>
      </c>
      <c r="CN165" s="2" t="s">
        <v>6</v>
      </c>
      <c r="CO165" s="2">
        <v>0</v>
      </c>
      <c r="CP165" s="2">
        <f t="shared" ref="CP165:CP180" si="184">(P165+Q165+S165)</f>
        <v>43.79</v>
      </c>
      <c r="CQ165" s="2">
        <f t="shared" ref="CQ165:CQ180" si="185">AC165*BC165</f>
        <v>0</v>
      </c>
      <c r="CR165" s="2">
        <f t="shared" ref="CR165:CR180" si="186">AD165*BB165</f>
        <v>2.5</v>
      </c>
      <c r="CS165" s="2">
        <f t="shared" ref="CS165:CS180" si="187">AE165*BS165</f>
        <v>1.08</v>
      </c>
      <c r="CT165" s="2">
        <f t="shared" ref="CT165:CT180" si="188">AF165*BA165</f>
        <v>143.47999999999999</v>
      </c>
      <c r="CU165" s="2">
        <f t="shared" ref="CU165:CU180" si="189">AG165</f>
        <v>0</v>
      </c>
      <c r="CV165" s="2">
        <f t="shared" ref="CV165:CV180" si="190">AH165</f>
        <v>17.89</v>
      </c>
      <c r="CW165" s="2">
        <f t="shared" ref="CW165:CW180" si="191">AI165</f>
        <v>0.08</v>
      </c>
      <c r="CX165" s="2">
        <f t="shared" ref="CX165:CX180" si="192">AJ165</f>
        <v>0</v>
      </c>
      <c r="CY165" s="2">
        <f t="shared" ref="CY165:CY180" si="193">(((S165+R165)*AT165)/100)</f>
        <v>36.856000000000002</v>
      </c>
      <c r="CZ165" s="2">
        <f t="shared" ref="CZ165:CZ180" si="194">(((S165+R165)*AU165)/100)</f>
        <v>28.184000000000001</v>
      </c>
      <c r="DA165" s="2"/>
      <c r="DB165" s="2"/>
      <c r="DC165" s="2" t="s">
        <v>6</v>
      </c>
      <c r="DD165" s="2" t="s">
        <v>6</v>
      </c>
      <c r="DE165" s="2" t="s">
        <v>6</v>
      </c>
      <c r="DF165" s="2" t="s">
        <v>6</v>
      </c>
      <c r="DG165" s="2" t="s">
        <v>6</v>
      </c>
      <c r="DH165" s="2" t="s">
        <v>6</v>
      </c>
      <c r="DI165" s="2" t="s">
        <v>6</v>
      </c>
      <c r="DJ165" s="2" t="s">
        <v>6</v>
      </c>
      <c r="DK165" s="2" t="s">
        <v>6</v>
      </c>
      <c r="DL165" s="2" t="s">
        <v>6</v>
      </c>
      <c r="DM165" s="2" t="s">
        <v>6</v>
      </c>
      <c r="DN165" s="2">
        <v>0</v>
      </c>
      <c r="DO165" s="2">
        <v>0</v>
      </c>
      <c r="DP165" s="2">
        <v>1</v>
      </c>
      <c r="DQ165" s="2">
        <v>1</v>
      </c>
      <c r="DR165" s="2"/>
      <c r="DS165" s="2"/>
      <c r="DT165" s="2"/>
      <c r="DU165" s="2">
        <v>1013</v>
      </c>
      <c r="DV165" s="2" t="s">
        <v>297</v>
      </c>
      <c r="DW165" s="2" t="s">
        <v>297</v>
      </c>
      <c r="DX165" s="2">
        <v>1</v>
      </c>
      <c r="DY165" s="2"/>
      <c r="DZ165" s="2"/>
      <c r="EA165" s="2"/>
      <c r="EB165" s="2"/>
      <c r="EC165" s="2"/>
      <c r="ED165" s="2"/>
      <c r="EE165" s="2">
        <v>16510612</v>
      </c>
      <c r="EF165" s="2">
        <v>6</v>
      </c>
      <c r="EG165" s="2" t="s">
        <v>44</v>
      </c>
      <c r="EH165" s="2">
        <v>0</v>
      </c>
      <c r="EI165" s="2" t="s">
        <v>6</v>
      </c>
      <c r="EJ165" s="2">
        <v>1</v>
      </c>
      <c r="EK165" s="2">
        <v>67001</v>
      </c>
      <c r="EL165" s="2" t="s">
        <v>299</v>
      </c>
      <c r="EM165" s="2" t="s">
        <v>300</v>
      </c>
      <c r="EN165" s="2"/>
      <c r="EO165" s="2" t="s">
        <v>6</v>
      </c>
      <c r="EP165" s="2"/>
      <c r="EQ165" s="2">
        <v>0</v>
      </c>
      <c r="ER165" s="2">
        <v>145.97999999999999</v>
      </c>
      <c r="ES165" s="2">
        <v>0</v>
      </c>
      <c r="ET165" s="2">
        <v>2.5</v>
      </c>
      <c r="EU165" s="2">
        <v>1.08</v>
      </c>
      <c r="EV165" s="2">
        <v>143.47999999999999</v>
      </c>
      <c r="EW165" s="2">
        <v>17.89</v>
      </c>
      <c r="EX165" s="2">
        <v>0.08</v>
      </c>
      <c r="EY165" s="2">
        <v>0</v>
      </c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>
        <v>0</v>
      </c>
      <c r="FR165" s="2">
        <f t="shared" ref="FR165:FR184" si="195">ROUND(IF(AND(BH165=3,BI165=3),P165,0),2)</f>
        <v>0</v>
      </c>
      <c r="FS165" s="2">
        <v>0</v>
      </c>
      <c r="FT165" s="2"/>
      <c r="FU165" s="2"/>
      <c r="FV165" s="2"/>
      <c r="FW165" s="2"/>
      <c r="FX165" s="2">
        <v>85</v>
      </c>
      <c r="FY165" s="2">
        <v>65</v>
      </c>
      <c r="FZ165" s="2"/>
      <c r="GA165" s="2" t="s">
        <v>6</v>
      </c>
      <c r="GB165" s="2"/>
      <c r="GC165" s="2"/>
      <c r="GD165" s="2">
        <v>0</v>
      </c>
      <c r="GE165" s="2"/>
      <c r="GF165" s="2">
        <v>1077668203</v>
      </c>
      <c r="GG165" s="2">
        <v>2</v>
      </c>
      <c r="GH165" s="2">
        <v>1</v>
      </c>
      <c r="GI165" s="2">
        <v>-2</v>
      </c>
      <c r="GJ165" s="2">
        <v>0</v>
      </c>
      <c r="GK165" s="2">
        <f>ROUND(R165*(R12)/100,2)</f>
        <v>0</v>
      </c>
      <c r="GL165" s="2">
        <f t="shared" ref="GL165:GL184" si="196">ROUND(IF(AND(BH165=3,BI165=3,FS165&lt;&gt;0),P165,0),2)</f>
        <v>0</v>
      </c>
      <c r="GM165" s="2">
        <f t="shared" ref="GM165:GM180" si="197">ROUND(O165+X165+Y165+GK165,2)+GX165</f>
        <v>108.83</v>
      </c>
      <c r="GN165" s="2">
        <f t="shared" ref="GN165:GN180" si="198">IF(OR(BI165=0,BI165=1),ROUND(O165+X165+Y165+GK165,2),0)</f>
        <v>108.83</v>
      </c>
      <c r="GO165" s="2">
        <f t="shared" ref="GO165:GO180" si="199">IF(BI165=2,ROUND(O165+X165+Y165+GK165,2),0)</f>
        <v>0</v>
      </c>
      <c r="GP165" s="2">
        <f t="shared" ref="GP165:GP180" si="200">IF(BI165=4,ROUND(O165+X165+Y165+GK165,2)+GX165,0)</f>
        <v>0</v>
      </c>
      <c r="GQ165" s="2"/>
      <c r="GR165" s="2">
        <v>0</v>
      </c>
      <c r="GS165" s="2">
        <v>3</v>
      </c>
      <c r="GT165" s="2">
        <v>0</v>
      </c>
      <c r="GU165" s="2" t="s">
        <v>6</v>
      </c>
      <c r="GV165" s="2">
        <f t="shared" ref="GV165:GV180" si="201">ROUND(GT165,6)</f>
        <v>0</v>
      </c>
      <c r="GW165" s="2">
        <v>1</v>
      </c>
      <c r="GX165" s="2">
        <f t="shared" ref="GX165:GX184" si="202">ROUND(GV165*GW165*I165,2)</f>
        <v>0</v>
      </c>
      <c r="GY165" s="2"/>
      <c r="GZ165" s="2"/>
      <c r="HA165" s="2">
        <v>0</v>
      </c>
      <c r="HB165" s="2">
        <v>0</v>
      </c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>
        <v>0</v>
      </c>
      <c r="IL165" s="2"/>
      <c r="IM165" s="2"/>
      <c r="IN165" s="2"/>
      <c r="IO165" s="2"/>
      <c r="IP165" s="2"/>
      <c r="IQ165" s="2"/>
      <c r="IR165" s="2"/>
      <c r="IS165" s="2"/>
      <c r="IT165" s="2"/>
      <c r="IU165" s="2"/>
    </row>
    <row r="166" spans="1:255" x14ac:dyDescent="0.25">
      <c r="A166">
        <v>17</v>
      </c>
      <c r="B166">
        <v>1</v>
      </c>
      <c r="C166">
        <f>ROW(SmtRes!A362)</f>
        <v>362</v>
      </c>
      <c r="D166">
        <f>ROW(EtalonRes!A356)</f>
        <v>356</v>
      </c>
      <c r="E166" t="s">
        <v>294</v>
      </c>
      <c r="F166" t="s">
        <v>295</v>
      </c>
      <c r="G166" t="s">
        <v>296</v>
      </c>
      <c r="H166" t="s">
        <v>297</v>
      </c>
      <c r="I166">
        <f>ROUND(30/100,9)</f>
        <v>0.3</v>
      </c>
      <c r="J166">
        <v>0</v>
      </c>
      <c r="O166">
        <f t="shared" si="164"/>
        <v>262.32</v>
      </c>
      <c r="P166">
        <f t="shared" si="165"/>
        <v>0</v>
      </c>
      <c r="Q166">
        <f t="shared" si="166"/>
        <v>4.49</v>
      </c>
      <c r="R166">
        <f t="shared" si="167"/>
        <v>1.94</v>
      </c>
      <c r="S166">
        <f t="shared" si="168"/>
        <v>257.83</v>
      </c>
      <c r="T166">
        <f t="shared" si="169"/>
        <v>0</v>
      </c>
      <c r="U166">
        <f t="shared" si="170"/>
        <v>5.367</v>
      </c>
      <c r="V166">
        <f t="shared" si="171"/>
        <v>2.4E-2</v>
      </c>
      <c r="W166">
        <f t="shared" si="172"/>
        <v>0</v>
      </c>
      <c r="X166">
        <f t="shared" si="173"/>
        <v>220.8</v>
      </c>
      <c r="Y166">
        <f t="shared" si="174"/>
        <v>168.85</v>
      </c>
      <c r="AA166">
        <v>16671551</v>
      </c>
      <c r="AB166">
        <f t="shared" si="175"/>
        <v>145.97999999999999</v>
      </c>
      <c r="AC166">
        <f t="shared" si="176"/>
        <v>0</v>
      </c>
      <c r="AD166">
        <f t="shared" si="177"/>
        <v>2.5</v>
      </c>
      <c r="AE166">
        <f t="shared" si="178"/>
        <v>1.08</v>
      </c>
      <c r="AF166">
        <f t="shared" si="179"/>
        <v>143.47999999999999</v>
      </c>
      <c r="AG166">
        <f t="shared" si="180"/>
        <v>0</v>
      </c>
      <c r="AH166">
        <f t="shared" si="181"/>
        <v>17.89</v>
      </c>
      <c r="AI166">
        <f t="shared" si="182"/>
        <v>0.08</v>
      </c>
      <c r="AJ166">
        <f t="shared" si="183"/>
        <v>0</v>
      </c>
      <c r="AK166">
        <v>145.97999999999999</v>
      </c>
      <c r="AL166">
        <v>0</v>
      </c>
      <c r="AM166">
        <v>2.5</v>
      </c>
      <c r="AN166">
        <v>1.08</v>
      </c>
      <c r="AO166">
        <v>143.47999999999999</v>
      </c>
      <c r="AP166">
        <v>0</v>
      </c>
      <c r="AQ166">
        <v>17.89</v>
      </c>
      <c r="AR166">
        <v>0.08</v>
      </c>
      <c r="AS166">
        <v>0</v>
      </c>
      <c r="AT166">
        <v>85</v>
      </c>
      <c r="AU166">
        <v>65</v>
      </c>
      <c r="AV166">
        <v>1</v>
      </c>
      <c r="AW166">
        <v>1</v>
      </c>
      <c r="AZ166">
        <v>5.99</v>
      </c>
      <c r="BA166">
        <v>5.99</v>
      </c>
      <c r="BB166">
        <v>5.99</v>
      </c>
      <c r="BC166">
        <v>5.99</v>
      </c>
      <c r="BD166" t="s">
        <v>6</v>
      </c>
      <c r="BE166" t="s">
        <v>6</v>
      </c>
      <c r="BF166" t="s">
        <v>6</v>
      </c>
      <c r="BG166" t="s">
        <v>6</v>
      </c>
      <c r="BH166">
        <v>0</v>
      </c>
      <c r="BI166">
        <v>1</v>
      </c>
      <c r="BJ166" t="s">
        <v>298</v>
      </c>
      <c r="BM166">
        <v>67001</v>
      </c>
      <c r="BN166">
        <v>0</v>
      </c>
      <c r="BO166" t="s">
        <v>6</v>
      </c>
      <c r="BP166">
        <v>0</v>
      </c>
      <c r="BQ166">
        <v>6</v>
      </c>
      <c r="BR166">
        <v>0</v>
      </c>
      <c r="BS166">
        <v>5.99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</v>
      </c>
      <c r="BZ166">
        <v>85</v>
      </c>
      <c r="CA166">
        <v>65</v>
      </c>
      <c r="CF166">
        <v>0</v>
      </c>
      <c r="CG166">
        <v>0</v>
      </c>
      <c r="CM166">
        <v>0</v>
      </c>
      <c r="CN166" t="s">
        <v>6</v>
      </c>
      <c r="CO166">
        <v>0</v>
      </c>
      <c r="CP166">
        <f t="shared" si="184"/>
        <v>262.32</v>
      </c>
      <c r="CQ166">
        <f t="shared" si="185"/>
        <v>0</v>
      </c>
      <c r="CR166">
        <f t="shared" si="186"/>
        <v>14.975000000000001</v>
      </c>
      <c r="CS166">
        <f t="shared" si="187"/>
        <v>6.4692000000000007</v>
      </c>
      <c r="CT166">
        <f t="shared" si="188"/>
        <v>859.4452</v>
      </c>
      <c r="CU166">
        <f t="shared" si="189"/>
        <v>0</v>
      </c>
      <c r="CV166">
        <f t="shared" si="190"/>
        <v>17.89</v>
      </c>
      <c r="CW166">
        <f t="shared" si="191"/>
        <v>0.08</v>
      </c>
      <c r="CX166">
        <f t="shared" si="192"/>
        <v>0</v>
      </c>
      <c r="CY166">
        <f t="shared" si="193"/>
        <v>220.80449999999996</v>
      </c>
      <c r="CZ166">
        <f t="shared" si="194"/>
        <v>168.85049999999998</v>
      </c>
      <c r="DC166" t="s">
        <v>6</v>
      </c>
      <c r="DD166" t="s">
        <v>6</v>
      </c>
      <c r="DE166" t="s">
        <v>6</v>
      </c>
      <c r="DF166" t="s">
        <v>6</v>
      </c>
      <c r="DG166" t="s">
        <v>6</v>
      </c>
      <c r="DH166" t="s">
        <v>6</v>
      </c>
      <c r="DI166" t="s">
        <v>6</v>
      </c>
      <c r="DJ166" t="s">
        <v>6</v>
      </c>
      <c r="DK166" t="s">
        <v>6</v>
      </c>
      <c r="DL166" t="s">
        <v>6</v>
      </c>
      <c r="DM166" t="s">
        <v>6</v>
      </c>
      <c r="DN166">
        <v>0</v>
      </c>
      <c r="DO166">
        <v>0</v>
      </c>
      <c r="DP166">
        <v>1</v>
      </c>
      <c r="DQ166">
        <v>1</v>
      </c>
      <c r="DU166">
        <v>1013</v>
      </c>
      <c r="DV166" t="s">
        <v>297</v>
      </c>
      <c r="DW166" t="s">
        <v>297</v>
      </c>
      <c r="DX166">
        <v>1</v>
      </c>
      <c r="EE166">
        <v>16510612</v>
      </c>
      <c r="EF166">
        <v>6</v>
      </c>
      <c r="EG166" t="s">
        <v>44</v>
      </c>
      <c r="EH166">
        <v>0</v>
      </c>
      <c r="EI166" t="s">
        <v>6</v>
      </c>
      <c r="EJ166">
        <v>1</v>
      </c>
      <c r="EK166">
        <v>67001</v>
      </c>
      <c r="EL166" t="s">
        <v>299</v>
      </c>
      <c r="EM166" t="s">
        <v>300</v>
      </c>
      <c r="EO166" t="s">
        <v>6</v>
      </c>
      <c r="EQ166">
        <v>0</v>
      </c>
      <c r="ER166">
        <v>145.97999999999999</v>
      </c>
      <c r="ES166">
        <v>0</v>
      </c>
      <c r="ET166">
        <v>2.5</v>
      </c>
      <c r="EU166">
        <v>1.08</v>
      </c>
      <c r="EV166">
        <v>143.47999999999999</v>
      </c>
      <c r="EW166">
        <v>17.89</v>
      </c>
      <c r="EX166">
        <v>0.08</v>
      </c>
      <c r="EY166">
        <v>0</v>
      </c>
      <c r="FQ166">
        <v>0</v>
      </c>
      <c r="FR166">
        <f t="shared" si="195"/>
        <v>0</v>
      </c>
      <c r="FS166">
        <v>0</v>
      </c>
      <c r="FX166">
        <v>85</v>
      </c>
      <c r="FY166">
        <v>65</v>
      </c>
      <c r="GA166" t="s">
        <v>6</v>
      </c>
      <c r="GD166">
        <v>0</v>
      </c>
      <c r="GF166">
        <v>1077668203</v>
      </c>
      <c r="GG166">
        <v>1</v>
      </c>
      <c r="GH166">
        <v>1</v>
      </c>
      <c r="GI166">
        <v>4</v>
      </c>
      <c r="GJ166">
        <v>0</v>
      </c>
      <c r="GK166">
        <f>ROUND(R166*(S12)/100,2)</f>
        <v>0</v>
      </c>
      <c r="GL166">
        <f t="shared" si="196"/>
        <v>0</v>
      </c>
      <c r="GM166">
        <f t="shared" si="197"/>
        <v>651.97</v>
      </c>
      <c r="GN166">
        <f t="shared" si="198"/>
        <v>651.97</v>
      </c>
      <c r="GO166">
        <f t="shared" si="199"/>
        <v>0</v>
      </c>
      <c r="GP166">
        <f t="shared" si="200"/>
        <v>0</v>
      </c>
      <c r="GR166">
        <v>0</v>
      </c>
      <c r="GS166">
        <v>3</v>
      </c>
      <c r="GT166">
        <v>0</v>
      </c>
      <c r="GU166" t="s">
        <v>6</v>
      </c>
      <c r="GV166">
        <f t="shared" si="201"/>
        <v>0</v>
      </c>
      <c r="GW166">
        <v>1</v>
      </c>
      <c r="GX166">
        <f t="shared" si="202"/>
        <v>0</v>
      </c>
      <c r="HA166">
        <v>0</v>
      </c>
      <c r="HB166">
        <v>0</v>
      </c>
      <c r="IK166">
        <v>0</v>
      </c>
    </row>
    <row r="167" spans="1:255" x14ac:dyDescent="0.25">
      <c r="A167" s="2">
        <v>17</v>
      </c>
      <c r="B167" s="2">
        <v>1</v>
      </c>
      <c r="C167" s="2">
        <f>ROW(SmtRes!A363)</f>
        <v>363</v>
      </c>
      <c r="D167" s="2">
        <f>ROW(EtalonRes!A357)</f>
        <v>357</v>
      </c>
      <c r="E167" s="2" t="s">
        <v>301</v>
      </c>
      <c r="F167" s="2" t="s">
        <v>302</v>
      </c>
      <c r="G167" s="2" t="s">
        <v>303</v>
      </c>
      <c r="H167" s="2" t="s">
        <v>297</v>
      </c>
      <c r="I167" s="2">
        <f>ROUND(5/100,9)</f>
        <v>0.05</v>
      </c>
      <c r="J167" s="2">
        <v>0</v>
      </c>
      <c r="K167" s="2"/>
      <c r="L167" s="2"/>
      <c r="M167" s="2"/>
      <c r="N167" s="2"/>
      <c r="O167" s="2">
        <f t="shared" si="164"/>
        <v>2.2799999999999998</v>
      </c>
      <c r="P167" s="2">
        <f t="shared" si="165"/>
        <v>0</v>
      </c>
      <c r="Q167" s="2">
        <f t="shared" si="166"/>
        <v>0</v>
      </c>
      <c r="R167" s="2">
        <f t="shared" si="167"/>
        <v>0</v>
      </c>
      <c r="S167" s="2">
        <f t="shared" si="168"/>
        <v>2.2799999999999998</v>
      </c>
      <c r="T167" s="2">
        <f t="shared" si="169"/>
        <v>0</v>
      </c>
      <c r="U167" s="2">
        <f t="shared" si="170"/>
        <v>0.29199999999999998</v>
      </c>
      <c r="V167" s="2">
        <f t="shared" si="171"/>
        <v>0</v>
      </c>
      <c r="W167" s="2">
        <f t="shared" si="172"/>
        <v>0</v>
      </c>
      <c r="X167" s="2">
        <f t="shared" si="173"/>
        <v>1.94</v>
      </c>
      <c r="Y167" s="2">
        <f t="shared" si="174"/>
        <v>1.48</v>
      </c>
      <c r="Z167" s="2"/>
      <c r="AA167" s="2">
        <v>16671550</v>
      </c>
      <c r="AB167" s="2">
        <f t="shared" si="175"/>
        <v>45.55</v>
      </c>
      <c r="AC167" s="2">
        <f t="shared" si="176"/>
        <v>0</v>
      </c>
      <c r="AD167" s="2">
        <f t="shared" si="177"/>
        <v>0</v>
      </c>
      <c r="AE167" s="2">
        <f t="shared" si="178"/>
        <v>0</v>
      </c>
      <c r="AF167" s="2">
        <f t="shared" si="179"/>
        <v>45.55</v>
      </c>
      <c r="AG167" s="2">
        <f t="shared" si="180"/>
        <v>0</v>
      </c>
      <c r="AH167" s="2">
        <f t="shared" si="181"/>
        <v>5.84</v>
      </c>
      <c r="AI167" s="2">
        <f t="shared" si="182"/>
        <v>0</v>
      </c>
      <c r="AJ167" s="2">
        <f t="shared" si="183"/>
        <v>0</v>
      </c>
      <c r="AK167" s="2">
        <v>45.55</v>
      </c>
      <c r="AL167" s="2">
        <v>0</v>
      </c>
      <c r="AM167" s="2">
        <v>0</v>
      </c>
      <c r="AN167" s="2">
        <v>0</v>
      </c>
      <c r="AO167" s="2">
        <v>45.55</v>
      </c>
      <c r="AP167" s="2">
        <v>0</v>
      </c>
      <c r="AQ167" s="2">
        <v>5.84</v>
      </c>
      <c r="AR167" s="2">
        <v>0</v>
      </c>
      <c r="AS167" s="2">
        <v>0</v>
      </c>
      <c r="AT167" s="2">
        <v>85</v>
      </c>
      <c r="AU167" s="2">
        <v>65</v>
      </c>
      <c r="AV167" s="2">
        <v>1</v>
      </c>
      <c r="AW167" s="2">
        <v>1</v>
      </c>
      <c r="AX167" s="2"/>
      <c r="AY167" s="2"/>
      <c r="AZ167" s="2">
        <v>1</v>
      </c>
      <c r="BA167" s="2">
        <v>1</v>
      </c>
      <c r="BB167" s="2">
        <v>1</v>
      </c>
      <c r="BC167" s="2">
        <v>1</v>
      </c>
      <c r="BD167" s="2" t="s">
        <v>6</v>
      </c>
      <c r="BE167" s="2" t="s">
        <v>6</v>
      </c>
      <c r="BF167" s="2" t="s">
        <v>6</v>
      </c>
      <c r="BG167" s="2" t="s">
        <v>6</v>
      </c>
      <c r="BH167" s="2">
        <v>0</v>
      </c>
      <c r="BI167" s="2">
        <v>1</v>
      </c>
      <c r="BJ167" s="2" t="s">
        <v>304</v>
      </c>
      <c r="BK167" s="2"/>
      <c r="BL167" s="2"/>
      <c r="BM167" s="2">
        <v>67001</v>
      </c>
      <c r="BN167" s="2">
        <v>0</v>
      </c>
      <c r="BO167" s="2" t="s">
        <v>6</v>
      </c>
      <c r="BP167" s="2">
        <v>0</v>
      </c>
      <c r="BQ167" s="2">
        <v>6</v>
      </c>
      <c r="BR167" s="2">
        <v>0</v>
      </c>
      <c r="BS167" s="2">
        <v>1</v>
      </c>
      <c r="BT167" s="2">
        <v>1</v>
      </c>
      <c r="BU167" s="2">
        <v>1</v>
      </c>
      <c r="BV167" s="2">
        <v>1</v>
      </c>
      <c r="BW167" s="2">
        <v>1</v>
      </c>
      <c r="BX167" s="2">
        <v>1</v>
      </c>
      <c r="BY167" s="2" t="s">
        <v>6</v>
      </c>
      <c r="BZ167" s="2">
        <v>85</v>
      </c>
      <c r="CA167" s="2">
        <v>65</v>
      </c>
      <c r="CB167" s="2"/>
      <c r="CC167" s="2"/>
      <c r="CD167" s="2"/>
      <c r="CE167" s="2"/>
      <c r="CF167" s="2">
        <v>0</v>
      </c>
      <c r="CG167" s="2">
        <v>0</v>
      </c>
      <c r="CH167" s="2"/>
      <c r="CI167" s="2"/>
      <c r="CJ167" s="2"/>
      <c r="CK167" s="2"/>
      <c r="CL167" s="2"/>
      <c r="CM167" s="2">
        <v>0</v>
      </c>
      <c r="CN167" s="2" t="s">
        <v>6</v>
      </c>
      <c r="CO167" s="2">
        <v>0</v>
      </c>
      <c r="CP167" s="2">
        <f t="shared" si="184"/>
        <v>2.2799999999999998</v>
      </c>
      <c r="CQ167" s="2">
        <f t="shared" si="185"/>
        <v>0</v>
      </c>
      <c r="CR167" s="2">
        <f t="shared" si="186"/>
        <v>0</v>
      </c>
      <c r="CS167" s="2">
        <f t="shared" si="187"/>
        <v>0</v>
      </c>
      <c r="CT167" s="2">
        <f t="shared" si="188"/>
        <v>45.55</v>
      </c>
      <c r="CU167" s="2">
        <f t="shared" si="189"/>
        <v>0</v>
      </c>
      <c r="CV167" s="2">
        <f t="shared" si="190"/>
        <v>5.84</v>
      </c>
      <c r="CW167" s="2">
        <f t="shared" si="191"/>
        <v>0</v>
      </c>
      <c r="CX167" s="2">
        <f t="shared" si="192"/>
        <v>0</v>
      </c>
      <c r="CY167" s="2">
        <f t="shared" si="193"/>
        <v>1.9379999999999997</v>
      </c>
      <c r="CZ167" s="2">
        <f t="shared" si="194"/>
        <v>1.482</v>
      </c>
      <c r="DA167" s="2"/>
      <c r="DB167" s="2"/>
      <c r="DC167" s="2" t="s">
        <v>6</v>
      </c>
      <c r="DD167" s="2" t="s">
        <v>6</v>
      </c>
      <c r="DE167" s="2" t="s">
        <v>6</v>
      </c>
      <c r="DF167" s="2" t="s">
        <v>6</v>
      </c>
      <c r="DG167" s="2" t="s">
        <v>6</v>
      </c>
      <c r="DH167" s="2" t="s">
        <v>6</v>
      </c>
      <c r="DI167" s="2" t="s">
        <v>6</v>
      </c>
      <c r="DJ167" s="2" t="s">
        <v>6</v>
      </c>
      <c r="DK167" s="2" t="s">
        <v>6</v>
      </c>
      <c r="DL167" s="2" t="s">
        <v>6</v>
      </c>
      <c r="DM167" s="2" t="s">
        <v>6</v>
      </c>
      <c r="DN167" s="2">
        <v>0</v>
      </c>
      <c r="DO167" s="2">
        <v>0</v>
      </c>
      <c r="DP167" s="2">
        <v>1</v>
      </c>
      <c r="DQ167" s="2">
        <v>1</v>
      </c>
      <c r="DR167" s="2"/>
      <c r="DS167" s="2"/>
      <c r="DT167" s="2"/>
      <c r="DU167" s="2">
        <v>1013</v>
      </c>
      <c r="DV167" s="2" t="s">
        <v>297</v>
      </c>
      <c r="DW167" s="2" t="s">
        <v>297</v>
      </c>
      <c r="DX167" s="2">
        <v>1</v>
      </c>
      <c r="DY167" s="2"/>
      <c r="DZ167" s="2"/>
      <c r="EA167" s="2"/>
      <c r="EB167" s="2"/>
      <c r="EC167" s="2"/>
      <c r="ED167" s="2"/>
      <c r="EE167" s="2">
        <v>16510612</v>
      </c>
      <c r="EF167" s="2">
        <v>6</v>
      </c>
      <c r="EG167" s="2" t="s">
        <v>44</v>
      </c>
      <c r="EH167" s="2">
        <v>0</v>
      </c>
      <c r="EI167" s="2" t="s">
        <v>6</v>
      </c>
      <c r="EJ167" s="2">
        <v>1</v>
      </c>
      <c r="EK167" s="2">
        <v>67001</v>
      </c>
      <c r="EL167" s="2" t="s">
        <v>299</v>
      </c>
      <c r="EM167" s="2" t="s">
        <v>300</v>
      </c>
      <c r="EN167" s="2"/>
      <c r="EO167" s="2" t="s">
        <v>6</v>
      </c>
      <c r="EP167" s="2"/>
      <c r="EQ167" s="2">
        <v>0</v>
      </c>
      <c r="ER167" s="2">
        <v>45.55</v>
      </c>
      <c r="ES167" s="2">
        <v>0</v>
      </c>
      <c r="ET167" s="2">
        <v>0</v>
      </c>
      <c r="EU167" s="2">
        <v>0</v>
      </c>
      <c r="EV167" s="2">
        <v>45.55</v>
      </c>
      <c r="EW167" s="2">
        <v>5.84</v>
      </c>
      <c r="EX167" s="2">
        <v>0</v>
      </c>
      <c r="EY167" s="2">
        <v>0</v>
      </c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>
        <v>0</v>
      </c>
      <c r="FR167" s="2">
        <f t="shared" si="195"/>
        <v>0</v>
      </c>
      <c r="FS167" s="2">
        <v>0</v>
      </c>
      <c r="FT167" s="2"/>
      <c r="FU167" s="2"/>
      <c r="FV167" s="2"/>
      <c r="FW167" s="2"/>
      <c r="FX167" s="2">
        <v>85</v>
      </c>
      <c r="FY167" s="2">
        <v>65</v>
      </c>
      <c r="FZ167" s="2"/>
      <c r="GA167" s="2" t="s">
        <v>6</v>
      </c>
      <c r="GB167" s="2"/>
      <c r="GC167" s="2"/>
      <c r="GD167" s="2">
        <v>0</v>
      </c>
      <c r="GE167" s="2"/>
      <c r="GF167" s="2">
        <v>-729058478</v>
      </c>
      <c r="GG167" s="2">
        <v>2</v>
      </c>
      <c r="GH167" s="2">
        <v>1</v>
      </c>
      <c r="GI167" s="2">
        <v>-2</v>
      </c>
      <c r="GJ167" s="2">
        <v>0</v>
      </c>
      <c r="GK167" s="2">
        <f>ROUND(R167*(R12)/100,2)</f>
        <v>0</v>
      </c>
      <c r="GL167" s="2">
        <f t="shared" si="196"/>
        <v>0</v>
      </c>
      <c r="GM167" s="2">
        <f t="shared" si="197"/>
        <v>5.7</v>
      </c>
      <c r="GN167" s="2">
        <f t="shared" si="198"/>
        <v>5.7</v>
      </c>
      <c r="GO167" s="2">
        <f t="shared" si="199"/>
        <v>0</v>
      </c>
      <c r="GP167" s="2">
        <f t="shared" si="200"/>
        <v>0</v>
      </c>
      <c r="GQ167" s="2"/>
      <c r="GR167" s="2">
        <v>0</v>
      </c>
      <c r="GS167" s="2">
        <v>3</v>
      </c>
      <c r="GT167" s="2">
        <v>0</v>
      </c>
      <c r="GU167" s="2" t="s">
        <v>6</v>
      </c>
      <c r="GV167" s="2">
        <f t="shared" si="201"/>
        <v>0</v>
      </c>
      <c r="GW167" s="2">
        <v>1</v>
      </c>
      <c r="GX167" s="2">
        <f t="shared" si="202"/>
        <v>0</v>
      </c>
      <c r="GY167" s="2"/>
      <c r="GZ167" s="2"/>
      <c r="HA167" s="2">
        <v>0</v>
      </c>
      <c r="HB167" s="2">
        <v>0</v>
      </c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>
        <v>0</v>
      </c>
      <c r="IL167" s="2"/>
      <c r="IM167" s="2"/>
      <c r="IN167" s="2"/>
      <c r="IO167" s="2"/>
      <c r="IP167" s="2"/>
      <c r="IQ167" s="2"/>
      <c r="IR167" s="2"/>
      <c r="IS167" s="2"/>
      <c r="IT167" s="2"/>
      <c r="IU167" s="2"/>
    </row>
    <row r="168" spans="1:255" x14ac:dyDescent="0.25">
      <c r="A168">
        <v>17</v>
      </c>
      <c r="B168">
        <v>1</v>
      </c>
      <c r="C168">
        <f>ROW(SmtRes!A364)</f>
        <v>364</v>
      </c>
      <c r="D168">
        <f>ROW(EtalonRes!A358)</f>
        <v>358</v>
      </c>
      <c r="E168" t="s">
        <v>301</v>
      </c>
      <c r="F168" t="s">
        <v>302</v>
      </c>
      <c r="G168" t="s">
        <v>303</v>
      </c>
      <c r="H168" t="s">
        <v>297</v>
      </c>
      <c r="I168">
        <f>ROUND(5/100,9)</f>
        <v>0.05</v>
      </c>
      <c r="J168">
        <v>0</v>
      </c>
      <c r="O168">
        <f t="shared" si="164"/>
        <v>13.64</v>
      </c>
      <c r="P168">
        <f t="shared" si="165"/>
        <v>0</v>
      </c>
      <c r="Q168">
        <f t="shared" si="166"/>
        <v>0</v>
      </c>
      <c r="R168">
        <f t="shared" si="167"/>
        <v>0</v>
      </c>
      <c r="S168">
        <f t="shared" si="168"/>
        <v>13.64</v>
      </c>
      <c r="T168">
        <f t="shared" si="169"/>
        <v>0</v>
      </c>
      <c r="U168">
        <f t="shared" si="170"/>
        <v>0.29199999999999998</v>
      </c>
      <c r="V168">
        <f t="shared" si="171"/>
        <v>0</v>
      </c>
      <c r="W168">
        <f t="shared" si="172"/>
        <v>0</v>
      </c>
      <c r="X168">
        <f t="shared" si="173"/>
        <v>11.59</v>
      </c>
      <c r="Y168">
        <f t="shared" si="174"/>
        <v>8.8699999999999992</v>
      </c>
      <c r="AA168">
        <v>16671551</v>
      </c>
      <c r="AB168">
        <f t="shared" si="175"/>
        <v>45.55</v>
      </c>
      <c r="AC168">
        <f t="shared" si="176"/>
        <v>0</v>
      </c>
      <c r="AD168">
        <f t="shared" si="177"/>
        <v>0</v>
      </c>
      <c r="AE168">
        <f t="shared" si="178"/>
        <v>0</v>
      </c>
      <c r="AF168">
        <f t="shared" si="179"/>
        <v>45.55</v>
      </c>
      <c r="AG168">
        <f t="shared" si="180"/>
        <v>0</v>
      </c>
      <c r="AH168">
        <f t="shared" si="181"/>
        <v>5.84</v>
      </c>
      <c r="AI168">
        <f t="shared" si="182"/>
        <v>0</v>
      </c>
      <c r="AJ168">
        <f t="shared" si="183"/>
        <v>0</v>
      </c>
      <c r="AK168">
        <v>45.55</v>
      </c>
      <c r="AL168">
        <v>0</v>
      </c>
      <c r="AM168">
        <v>0</v>
      </c>
      <c r="AN168">
        <v>0</v>
      </c>
      <c r="AO168">
        <v>45.55</v>
      </c>
      <c r="AP168">
        <v>0</v>
      </c>
      <c r="AQ168">
        <v>5.84</v>
      </c>
      <c r="AR168">
        <v>0</v>
      </c>
      <c r="AS168">
        <v>0</v>
      </c>
      <c r="AT168">
        <v>85</v>
      </c>
      <c r="AU168">
        <v>65</v>
      </c>
      <c r="AV168">
        <v>1</v>
      </c>
      <c r="AW168">
        <v>1</v>
      </c>
      <c r="AZ168">
        <v>5.99</v>
      </c>
      <c r="BA168">
        <v>5.99</v>
      </c>
      <c r="BB168">
        <v>5.99</v>
      </c>
      <c r="BC168">
        <v>5.99</v>
      </c>
      <c r="BD168" t="s">
        <v>6</v>
      </c>
      <c r="BE168" t="s">
        <v>6</v>
      </c>
      <c r="BF168" t="s">
        <v>6</v>
      </c>
      <c r="BG168" t="s">
        <v>6</v>
      </c>
      <c r="BH168">
        <v>0</v>
      </c>
      <c r="BI168">
        <v>1</v>
      </c>
      <c r="BJ168" t="s">
        <v>304</v>
      </c>
      <c r="BM168">
        <v>67001</v>
      </c>
      <c r="BN168">
        <v>0</v>
      </c>
      <c r="BO168" t="s">
        <v>6</v>
      </c>
      <c r="BP168">
        <v>0</v>
      </c>
      <c r="BQ168">
        <v>6</v>
      </c>
      <c r="BR168">
        <v>0</v>
      </c>
      <c r="BS168">
        <v>5.99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</v>
      </c>
      <c r="BZ168">
        <v>85</v>
      </c>
      <c r="CA168">
        <v>65</v>
      </c>
      <c r="CF168">
        <v>0</v>
      </c>
      <c r="CG168">
        <v>0</v>
      </c>
      <c r="CM168">
        <v>0</v>
      </c>
      <c r="CN168" t="s">
        <v>6</v>
      </c>
      <c r="CO168">
        <v>0</v>
      </c>
      <c r="CP168">
        <f t="shared" si="184"/>
        <v>13.64</v>
      </c>
      <c r="CQ168">
        <f t="shared" si="185"/>
        <v>0</v>
      </c>
      <c r="CR168">
        <f t="shared" si="186"/>
        <v>0</v>
      </c>
      <c r="CS168">
        <f t="shared" si="187"/>
        <v>0</v>
      </c>
      <c r="CT168">
        <f t="shared" si="188"/>
        <v>272.84449999999998</v>
      </c>
      <c r="CU168">
        <f t="shared" si="189"/>
        <v>0</v>
      </c>
      <c r="CV168">
        <f t="shared" si="190"/>
        <v>5.84</v>
      </c>
      <c r="CW168">
        <f t="shared" si="191"/>
        <v>0</v>
      </c>
      <c r="CX168">
        <f t="shared" si="192"/>
        <v>0</v>
      </c>
      <c r="CY168">
        <f t="shared" si="193"/>
        <v>11.594000000000001</v>
      </c>
      <c r="CZ168">
        <f t="shared" si="194"/>
        <v>8.8659999999999997</v>
      </c>
      <c r="DC168" t="s">
        <v>6</v>
      </c>
      <c r="DD168" t="s">
        <v>6</v>
      </c>
      <c r="DE168" t="s">
        <v>6</v>
      </c>
      <c r="DF168" t="s">
        <v>6</v>
      </c>
      <c r="DG168" t="s">
        <v>6</v>
      </c>
      <c r="DH168" t="s">
        <v>6</v>
      </c>
      <c r="DI168" t="s">
        <v>6</v>
      </c>
      <c r="DJ168" t="s">
        <v>6</v>
      </c>
      <c r="DK168" t="s">
        <v>6</v>
      </c>
      <c r="DL168" t="s">
        <v>6</v>
      </c>
      <c r="DM168" t="s">
        <v>6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297</v>
      </c>
      <c r="DW168" t="s">
        <v>297</v>
      </c>
      <c r="DX168">
        <v>1</v>
      </c>
      <c r="EE168">
        <v>16510612</v>
      </c>
      <c r="EF168">
        <v>6</v>
      </c>
      <c r="EG168" t="s">
        <v>44</v>
      </c>
      <c r="EH168">
        <v>0</v>
      </c>
      <c r="EI168" t="s">
        <v>6</v>
      </c>
      <c r="EJ168">
        <v>1</v>
      </c>
      <c r="EK168">
        <v>67001</v>
      </c>
      <c r="EL168" t="s">
        <v>299</v>
      </c>
      <c r="EM168" t="s">
        <v>300</v>
      </c>
      <c r="EO168" t="s">
        <v>6</v>
      </c>
      <c r="EQ168">
        <v>0</v>
      </c>
      <c r="ER168">
        <v>45.55</v>
      </c>
      <c r="ES168">
        <v>0</v>
      </c>
      <c r="ET168">
        <v>0</v>
      </c>
      <c r="EU168">
        <v>0</v>
      </c>
      <c r="EV168">
        <v>45.55</v>
      </c>
      <c r="EW168">
        <v>5.84</v>
      </c>
      <c r="EX168">
        <v>0</v>
      </c>
      <c r="EY168">
        <v>0</v>
      </c>
      <c r="FQ168">
        <v>0</v>
      </c>
      <c r="FR168">
        <f t="shared" si="195"/>
        <v>0</v>
      </c>
      <c r="FS168">
        <v>0</v>
      </c>
      <c r="FX168">
        <v>85</v>
      </c>
      <c r="FY168">
        <v>65</v>
      </c>
      <c r="GA168" t="s">
        <v>6</v>
      </c>
      <c r="GD168">
        <v>0</v>
      </c>
      <c r="GF168">
        <v>-729058478</v>
      </c>
      <c r="GG168">
        <v>1</v>
      </c>
      <c r="GH168">
        <v>1</v>
      </c>
      <c r="GI168">
        <v>4</v>
      </c>
      <c r="GJ168">
        <v>0</v>
      </c>
      <c r="GK168">
        <f>ROUND(R168*(S12)/100,2)</f>
        <v>0</v>
      </c>
      <c r="GL168">
        <f t="shared" si="196"/>
        <v>0</v>
      </c>
      <c r="GM168">
        <f t="shared" si="197"/>
        <v>34.1</v>
      </c>
      <c r="GN168">
        <f t="shared" si="198"/>
        <v>34.1</v>
      </c>
      <c r="GO168">
        <f t="shared" si="199"/>
        <v>0</v>
      </c>
      <c r="GP168">
        <f t="shared" si="200"/>
        <v>0</v>
      </c>
      <c r="GR168">
        <v>0</v>
      </c>
      <c r="GS168">
        <v>3</v>
      </c>
      <c r="GT168">
        <v>0</v>
      </c>
      <c r="GU168" t="s">
        <v>6</v>
      </c>
      <c r="GV168">
        <f t="shared" si="201"/>
        <v>0</v>
      </c>
      <c r="GW168">
        <v>1</v>
      </c>
      <c r="GX168">
        <f t="shared" si="202"/>
        <v>0</v>
      </c>
      <c r="HA168">
        <v>0</v>
      </c>
      <c r="HB168">
        <v>0</v>
      </c>
      <c r="IK168">
        <v>0</v>
      </c>
    </row>
    <row r="169" spans="1:255" x14ac:dyDescent="0.25">
      <c r="A169" s="2">
        <v>17</v>
      </c>
      <c r="B169" s="2">
        <v>1</v>
      </c>
      <c r="C169" s="2">
        <f>ROW(SmtRes!A374)</f>
        <v>374</v>
      </c>
      <c r="D169" s="2">
        <f>ROW(EtalonRes!A367)</f>
        <v>367</v>
      </c>
      <c r="E169" s="2" t="s">
        <v>305</v>
      </c>
      <c r="F169" s="2" t="s">
        <v>306</v>
      </c>
      <c r="G169" s="2" t="s">
        <v>307</v>
      </c>
      <c r="H169" s="2" t="s">
        <v>297</v>
      </c>
      <c r="I169" s="2">
        <f>ROUND(5/100,9)</f>
        <v>0.05</v>
      </c>
      <c r="J169" s="2">
        <v>0</v>
      </c>
      <c r="K169" s="2"/>
      <c r="L169" s="2"/>
      <c r="M169" s="2"/>
      <c r="N169" s="2"/>
      <c r="O169" s="2">
        <f t="shared" si="164"/>
        <v>22.69</v>
      </c>
      <c r="P169" s="2">
        <f t="shared" si="165"/>
        <v>5.32</v>
      </c>
      <c r="Q169" s="2">
        <f t="shared" si="166"/>
        <v>0.23</v>
      </c>
      <c r="R169" s="2">
        <f t="shared" si="167"/>
        <v>0.03</v>
      </c>
      <c r="S169" s="2">
        <f t="shared" si="168"/>
        <v>17.14</v>
      </c>
      <c r="T169" s="2">
        <f t="shared" si="169"/>
        <v>0</v>
      </c>
      <c r="U169" s="2">
        <f t="shared" si="170"/>
        <v>1.7280000000000002</v>
      </c>
      <c r="V169" s="2">
        <f t="shared" si="171"/>
        <v>2.5000000000000005E-3</v>
      </c>
      <c r="W169" s="2">
        <f t="shared" si="172"/>
        <v>0</v>
      </c>
      <c r="X169" s="2">
        <f t="shared" si="173"/>
        <v>16.309999999999999</v>
      </c>
      <c r="Y169" s="2">
        <f t="shared" si="174"/>
        <v>11.16</v>
      </c>
      <c r="Z169" s="2"/>
      <c r="AA169" s="2">
        <v>16671550</v>
      </c>
      <c r="AB169" s="2">
        <f t="shared" si="175"/>
        <v>453.93</v>
      </c>
      <c r="AC169" s="2">
        <f t="shared" si="176"/>
        <v>106.42</v>
      </c>
      <c r="AD169" s="2">
        <f t="shared" si="177"/>
        <v>4.67</v>
      </c>
      <c r="AE169" s="2">
        <f t="shared" si="178"/>
        <v>0.64</v>
      </c>
      <c r="AF169" s="2">
        <f t="shared" si="179"/>
        <v>342.84</v>
      </c>
      <c r="AG169" s="2">
        <f t="shared" si="180"/>
        <v>0</v>
      </c>
      <c r="AH169" s="2">
        <f t="shared" si="181"/>
        <v>34.56</v>
      </c>
      <c r="AI169" s="2">
        <f t="shared" si="182"/>
        <v>0.05</v>
      </c>
      <c r="AJ169" s="2">
        <f t="shared" si="183"/>
        <v>0</v>
      </c>
      <c r="AK169" s="2">
        <v>453.93</v>
      </c>
      <c r="AL169" s="2">
        <v>106.42</v>
      </c>
      <c r="AM169" s="2">
        <v>4.67</v>
      </c>
      <c r="AN169" s="2">
        <v>0.64</v>
      </c>
      <c r="AO169" s="2">
        <v>342.84</v>
      </c>
      <c r="AP169" s="2">
        <v>0</v>
      </c>
      <c r="AQ169" s="2">
        <v>34.56</v>
      </c>
      <c r="AR169" s="2">
        <v>0.05</v>
      </c>
      <c r="AS169" s="2">
        <v>0</v>
      </c>
      <c r="AT169" s="2">
        <v>95</v>
      </c>
      <c r="AU169" s="2">
        <v>65</v>
      </c>
      <c r="AV169" s="2">
        <v>1</v>
      </c>
      <c r="AW169" s="2">
        <v>1</v>
      </c>
      <c r="AX169" s="2"/>
      <c r="AY169" s="2"/>
      <c r="AZ169" s="2">
        <v>1</v>
      </c>
      <c r="BA169" s="2">
        <v>1</v>
      </c>
      <c r="BB169" s="2">
        <v>1</v>
      </c>
      <c r="BC169" s="2">
        <v>1</v>
      </c>
      <c r="BD169" s="2" t="s">
        <v>6</v>
      </c>
      <c r="BE169" s="2" t="s">
        <v>6</v>
      </c>
      <c r="BF169" s="2" t="s">
        <v>6</v>
      </c>
      <c r="BG169" s="2" t="s">
        <v>6</v>
      </c>
      <c r="BH169" s="2">
        <v>0</v>
      </c>
      <c r="BI169" s="2">
        <v>2</v>
      </c>
      <c r="BJ169" s="2" t="s">
        <v>308</v>
      </c>
      <c r="BK169" s="2"/>
      <c r="BL169" s="2"/>
      <c r="BM169" s="2">
        <v>108001</v>
      </c>
      <c r="BN169" s="2">
        <v>0</v>
      </c>
      <c r="BO169" s="2" t="s">
        <v>6</v>
      </c>
      <c r="BP169" s="2">
        <v>0</v>
      </c>
      <c r="BQ169" s="2">
        <v>3</v>
      </c>
      <c r="BR169" s="2">
        <v>0</v>
      </c>
      <c r="BS169" s="2">
        <v>1</v>
      </c>
      <c r="BT169" s="2">
        <v>1</v>
      </c>
      <c r="BU169" s="2">
        <v>1</v>
      </c>
      <c r="BV169" s="2">
        <v>1</v>
      </c>
      <c r="BW169" s="2">
        <v>1</v>
      </c>
      <c r="BX169" s="2">
        <v>1</v>
      </c>
      <c r="BY169" s="2" t="s">
        <v>6</v>
      </c>
      <c r="BZ169" s="2">
        <v>95</v>
      </c>
      <c r="CA169" s="2">
        <v>65</v>
      </c>
      <c r="CB169" s="2"/>
      <c r="CC169" s="2"/>
      <c r="CD169" s="2"/>
      <c r="CE169" s="2"/>
      <c r="CF169" s="2">
        <v>0</v>
      </c>
      <c r="CG169" s="2">
        <v>0</v>
      </c>
      <c r="CH169" s="2"/>
      <c r="CI169" s="2"/>
      <c r="CJ169" s="2"/>
      <c r="CK169" s="2"/>
      <c r="CL169" s="2"/>
      <c r="CM169" s="2">
        <v>0</v>
      </c>
      <c r="CN169" s="2" t="s">
        <v>6</v>
      </c>
      <c r="CO169" s="2">
        <v>0</v>
      </c>
      <c r="CP169" s="2">
        <f t="shared" si="184"/>
        <v>22.69</v>
      </c>
      <c r="CQ169" s="2">
        <f t="shared" si="185"/>
        <v>106.42</v>
      </c>
      <c r="CR169" s="2">
        <f t="shared" si="186"/>
        <v>4.67</v>
      </c>
      <c r="CS169" s="2">
        <f t="shared" si="187"/>
        <v>0.64</v>
      </c>
      <c r="CT169" s="2">
        <f t="shared" si="188"/>
        <v>342.84</v>
      </c>
      <c r="CU169" s="2">
        <f t="shared" si="189"/>
        <v>0</v>
      </c>
      <c r="CV169" s="2">
        <f t="shared" si="190"/>
        <v>34.56</v>
      </c>
      <c r="CW169" s="2">
        <f t="shared" si="191"/>
        <v>0.05</v>
      </c>
      <c r="CX169" s="2">
        <f t="shared" si="192"/>
        <v>0</v>
      </c>
      <c r="CY169" s="2">
        <f t="shared" si="193"/>
        <v>16.311500000000002</v>
      </c>
      <c r="CZ169" s="2">
        <f t="shared" si="194"/>
        <v>11.160500000000003</v>
      </c>
      <c r="DA169" s="2"/>
      <c r="DB169" s="2"/>
      <c r="DC169" s="2" t="s">
        <v>6</v>
      </c>
      <c r="DD169" s="2" t="s">
        <v>6</v>
      </c>
      <c r="DE169" s="2" t="s">
        <v>6</v>
      </c>
      <c r="DF169" s="2" t="s">
        <v>6</v>
      </c>
      <c r="DG169" s="2" t="s">
        <v>6</v>
      </c>
      <c r="DH169" s="2" t="s">
        <v>6</v>
      </c>
      <c r="DI169" s="2" t="s">
        <v>6</v>
      </c>
      <c r="DJ169" s="2" t="s">
        <v>6</v>
      </c>
      <c r="DK169" s="2" t="s">
        <v>6</v>
      </c>
      <c r="DL169" s="2" t="s">
        <v>6</v>
      </c>
      <c r="DM169" s="2" t="s">
        <v>6</v>
      </c>
      <c r="DN169" s="2">
        <v>0</v>
      </c>
      <c r="DO169" s="2">
        <v>0</v>
      </c>
      <c r="DP169" s="2">
        <v>1</v>
      </c>
      <c r="DQ169" s="2">
        <v>1</v>
      </c>
      <c r="DR169" s="2"/>
      <c r="DS169" s="2"/>
      <c r="DT169" s="2"/>
      <c r="DU169" s="2">
        <v>1013</v>
      </c>
      <c r="DV169" s="2" t="s">
        <v>297</v>
      </c>
      <c r="DW169" s="2" t="s">
        <v>297</v>
      </c>
      <c r="DX169" s="2">
        <v>1</v>
      </c>
      <c r="DY169" s="2"/>
      <c r="DZ169" s="2"/>
      <c r="EA169" s="2"/>
      <c r="EB169" s="2"/>
      <c r="EC169" s="2"/>
      <c r="ED169" s="2"/>
      <c r="EE169" s="2">
        <v>16510370</v>
      </c>
      <c r="EF169" s="2">
        <v>3</v>
      </c>
      <c r="EG169" s="2" t="s">
        <v>309</v>
      </c>
      <c r="EH169" s="2">
        <v>0</v>
      </c>
      <c r="EI169" s="2" t="s">
        <v>6</v>
      </c>
      <c r="EJ169" s="2">
        <v>2</v>
      </c>
      <c r="EK169" s="2">
        <v>108001</v>
      </c>
      <c r="EL169" s="2" t="s">
        <v>310</v>
      </c>
      <c r="EM169" s="2" t="s">
        <v>311</v>
      </c>
      <c r="EN169" s="2"/>
      <c r="EO169" s="2" t="s">
        <v>6</v>
      </c>
      <c r="EP169" s="2"/>
      <c r="EQ169" s="2">
        <v>0</v>
      </c>
      <c r="ER169" s="2">
        <v>453.93</v>
      </c>
      <c r="ES169" s="2">
        <v>106.42</v>
      </c>
      <c r="ET169" s="2">
        <v>4.67</v>
      </c>
      <c r="EU169" s="2">
        <v>0.64</v>
      </c>
      <c r="EV169" s="2">
        <v>342.84</v>
      </c>
      <c r="EW169" s="2">
        <v>34.56</v>
      </c>
      <c r="EX169" s="2">
        <v>0.05</v>
      </c>
      <c r="EY169" s="2">
        <v>0</v>
      </c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>
        <v>0</v>
      </c>
      <c r="FR169" s="2">
        <f t="shared" si="195"/>
        <v>0</v>
      </c>
      <c r="FS169" s="2">
        <v>0</v>
      </c>
      <c r="FT169" s="2"/>
      <c r="FU169" s="2"/>
      <c r="FV169" s="2"/>
      <c r="FW169" s="2"/>
      <c r="FX169" s="2">
        <v>95</v>
      </c>
      <c r="FY169" s="2">
        <v>65</v>
      </c>
      <c r="FZ169" s="2"/>
      <c r="GA169" s="2" t="s">
        <v>6</v>
      </c>
      <c r="GB169" s="2"/>
      <c r="GC169" s="2"/>
      <c r="GD169" s="2">
        <v>0</v>
      </c>
      <c r="GE169" s="2"/>
      <c r="GF169" s="2">
        <v>1188648583</v>
      </c>
      <c r="GG169" s="2">
        <v>2</v>
      </c>
      <c r="GH169" s="2">
        <v>1</v>
      </c>
      <c r="GI169" s="2">
        <v>-2</v>
      </c>
      <c r="GJ169" s="2">
        <v>0</v>
      </c>
      <c r="GK169" s="2">
        <f>ROUND(R169*(R12)/100,2)</f>
        <v>0</v>
      </c>
      <c r="GL169" s="2">
        <f t="shared" si="196"/>
        <v>0</v>
      </c>
      <c r="GM169" s="2">
        <f t="shared" si="197"/>
        <v>50.16</v>
      </c>
      <c r="GN169" s="2">
        <f t="shared" si="198"/>
        <v>0</v>
      </c>
      <c r="GO169" s="2">
        <f t="shared" si="199"/>
        <v>50.16</v>
      </c>
      <c r="GP169" s="2">
        <f t="shared" si="200"/>
        <v>0</v>
      </c>
      <c r="GQ169" s="2"/>
      <c r="GR169" s="2">
        <v>0</v>
      </c>
      <c r="GS169" s="2">
        <v>3</v>
      </c>
      <c r="GT169" s="2">
        <v>0</v>
      </c>
      <c r="GU169" s="2" t="s">
        <v>6</v>
      </c>
      <c r="GV169" s="2">
        <f t="shared" si="201"/>
        <v>0</v>
      </c>
      <c r="GW169" s="2">
        <v>1</v>
      </c>
      <c r="GX169" s="2">
        <f t="shared" si="202"/>
        <v>0</v>
      </c>
      <c r="GY169" s="2"/>
      <c r="GZ169" s="2"/>
      <c r="HA169" s="2">
        <v>0</v>
      </c>
      <c r="HB169" s="2">
        <v>0</v>
      </c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>
        <v>0</v>
      </c>
      <c r="IL169" s="2"/>
      <c r="IM169" s="2"/>
      <c r="IN169" s="2"/>
      <c r="IO169" s="2"/>
      <c r="IP169" s="2"/>
      <c r="IQ169" s="2"/>
      <c r="IR169" s="2"/>
      <c r="IS169" s="2"/>
      <c r="IT169" s="2"/>
      <c r="IU169" s="2"/>
    </row>
    <row r="170" spans="1:255" x14ac:dyDescent="0.25">
      <c r="A170">
        <v>17</v>
      </c>
      <c r="B170">
        <v>1</v>
      </c>
      <c r="C170">
        <f>ROW(SmtRes!A384)</f>
        <v>384</v>
      </c>
      <c r="D170">
        <f>ROW(EtalonRes!A376)</f>
        <v>376</v>
      </c>
      <c r="E170" t="s">
        <v>305</v>
      </c>
      <c r="F170" t="s">
        <v>306</v>
      </c>
      <c r="G170" t="s">
        <v>307</v>
      </c>
      <c r="H170" t="s">
        <v>297</v>
      </c>
      <c r="I170">
        <f>ROUND(5/100,9)</f>
        <v>0.05</v>
      </c>
      <c r="J170">
        <v>0</v>
      </c>
      <c r="O170">
        <f t="shared" si="164"/>
        <v>135.94999999999999</v>
      </c>
      <c r="P170">
        <f t="shared" si="165"/>
        <v>31.87</v>
      </c>
      <c r="Q170">
        <f t="shared" si="166"/>
        <v>1.4</v>
      </c>
      <c r="R170">
        <f t="shared" si="167"/>
        <v>0.19</v>
      </c>
      <c r="S170">
        <f t="shared" si="168"/>
        <v>102.68</v>
      </c>
      <c r="T170">
        <f t="shared" si="169"/>
        <v>0</v>
      </c>
      <c r="U170">
        <f t="shared" si="170"/>
        <v>1.7280000000000002</v>
      </c>
      <c r="V170">
        <f t="shared" si="171"/>
        <v>2.5000000000000005E-3</v>
      </c>
      <c r="W170">
        <f t="shared" si="172"/>
        <v>0</v>
      </c>
      <c r="X170">
        <f t="shared" si="173"/>
        <v>97.73</v>
      </c>
      <c r="Y170">
        <f t="shared" si="174"/>
        <v>66.87</v>
      </c>
      <c r="AA170">
        <v>16671551</v>
      </c>
      <c r="AB170">
        <f t="shared" si="175"/>
        <v>453.93</v>
      </c>
      <c r="AC170">
        <f t="shared" si="176"/>
        <v>106.42</v>
      </c>
      <c r="AD170">
        <f t="shared" si="177"/>
        <v>4.67</v>
      </c>
      <c r="AE170">
        <f t="shared" si="178"/>
        <v>0.64</v>
      </c>
      <c r="AF170">
        <f t="shared" si="179"/>
        <v>342.84</v>
      </c>
      <c r="AG170">
        <f t="shared" si="180"/>
        <v>0</v>
      </c>
      <c r="AH170">
        <f t="shared" si="181"/>
        <v>34.56</v>
      </c>
      <c r="AI170">
        <f t="shared" si="182"/>
        <v>0.05</v>
      </c>
      <c r="AJ170">
        <f t="shared" si="183"/>
        <v>0</v>
      </c>
      <c r="AK170">
        <v>453.93</v>
      </c>
      <c r="AL170">
        <v>106.42</v>
      </c>
      <c r="AM170">
        <v>4.67</v>
      </c>
      <c r="AN170">
        <v>0.64</v>
      </c>
      <c r="AO170">
        <v>342.84</v>
      </c>
      <c r="AP170">
        <v>0</v>
      </c>
      <c r="AQ170">
        <v>34.56</v>
      </c>
      <c r="AR170">
        <v>0.05</v>
      </c>
      <c r="AS170">
        <v>0</v>
      </c>
      <c r="AT170">
        <v>95</v>
      </c>
      <c r="AU170">
        <v>65</v>
      </c>
      <c r="AV170">
        <v>1</v>
      </c>
      <c r="AW170">
        <v>1</v>
      </c>
      <c r="AZ170">
        <v>5.99</v>
      </c>
      <c r="BA170">
        <v>5.99</v>
      </c>
      <c r="BB170">
        <v>5.99</v>
      </c>
      <c r="BC170">
        <v>5.99</v>
      </c>
      <c r="BD170" t="s">
        <v>6</v>
      </c>
      <c r="BE170" t="s">
        <v>6</v>
      </c>
      <c r="BF170" t="s">
        <v>6</v>
      </c>
      <c r="BG170" t="s">
        <v>6</v>
      </c>
      <c r="BH170">
        <v>0</v>
      </c>
      <c r="BI170">
        <v>2</v>
      </c>
      <c r="BJ170" t="s">
        <v>308</v>
      </c>
      <c r="BM170">
        <v>108001</v>
      </c>
      <c r="BN170">
        <v>0</v>
      </c>
      <c r="BO170" t="s">
        <v>6</v>
      </c>
      <c r="BP170">
        <v>0</v>
      </c>
      <c r="BQ170">
        <v>3</v>
      </c>
      <c r="BR170">
        <v>0</v>
      </c>
      <c r="BS170">
        <v>5.99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6</v>
      </c>
      <c r="BZ170">
        <v>95</v>
      </c>
      <c r="CA170">
        <v>65</v>
      </c>
      <c r="CF170">
        <v>0</v>
      </c>
      <c r="CG170">
        <v>0</v>
      </c>
      <c r="CM170">
        <v>0</v>
      </c>
      <c r="CN170" t="s">
        <v>6</v>
      </c>
      <c r="CO170">
        <v>0</v>
      </c>
      <c r="CP170">
        <f t="shared" si="184"/>
        <v>135.95000000000002</v>
      </c>
      <c r="CQ170">
        <f t="shared" si="185"/>
        <v>637.45580000000007</v>
      </c>
      <c r="CR170">
        <f t="shared" si="186"/>
        <v>27.973300000000002</v>
      </c>
      <c r="CS170">
        <f t="shared" si="187"/>
        <v>3.8336000000000001</v>
      </c>
      <c r="CT170">
        <f t="shared" si="188"/>
        <v>2053.6115999999997</v>
      </c>
      <c r="CU170">
        <f t="shared" si="189"/>
        <v>0</v>
      </c>
      <c r="CV170">
        <f t="shared" si="190"/>
        <v>34.56</v>
      </c>
      <c r="CW170">
        <f t="shared" si="191"/>
        <v>0.05</v>
      </c>
      <c r="CX170">
        <f t="shared" si="192"/>
        <v>0</v>
      </c>
      <c r="CY170">
        <f t="shared" si="193"/>
        <v>97.726500000000001</v>
      </c>
      <c r="CZ170">
        <f t="shared" si="194"/>
        <v>66.865499999999997</v>
      </c>
      <c r="DC170" t="s">
        <v>6</v>
      </c>
      <c r="DD170" t="s">
        <v>6</v>
      </c>
      <c r="DE170" t="s">
        <v>6</v>
      </c>
      <c r="DF170" t="s">
        <v>6</v>
      </c>
      <c r="DG170" t="s">
        <v>6</v>
      </c>
      <c r="DH170" t="s">
        <v>6</v>
      </c>
      <c r="DI170" t="s">
        <v>6</v>
      </c>
      <c r="DJ170" t="s">
        <v>6</v>
      </c>
      <c r="DK170" t="s">
        <v>6</v>
      </c>
      <c r="DL170" t="s">
        <v>6</v>
      </c>
      <c r="DM170" t="s">
        <v>6</v>
      </c>
      <c r="DN170">
        <v>0</v>
      </c>
      <c r="DO170">
        <v>0</v>
      </c>
      <c r="DP170">
        <v>1</v>
      </c>
      <c r="DQ170">
        <v>1</v>
      </c>
      <c r="DU170">
        <v>1013</v>
      </c>
      <c r="DV170" t="s">
        <v>297</v>
      </c>
      <c r="DW170" t="s">
        <v>297</v>
      </c>
      <c r="DX170">
        <v>1</v>
      </c>
      <c r="EE170">
        <v>16510370</v>
      </c>
      <c r="EF170">
        <v>3</v>
      </c>
      <c r="EG170" t="s">
        <v>309</v>
      </c>
      <c r="EH170">
        <v>0</v>
      </c>
      <c r="EI170" t="s">
        <v>6</v>
      </c>
      <c r="EJ170">
        <v>2</v>
      </c>
      <c r="EK170">
        <v>108001</v>
      </c>
      <c r="EL170" t="s">
        <v>310</v>
      </c>
      <c r="EM170" t="s">
        <v>311</v>
      </c>
      <c r="EO170" t="s">
        <v>6</v>
      </c>
      <c r="EQ170">
        <v>0</v>
      </c>
      <c r="ER170">
        <v>453.93</v>
      </c>
      <c r="ES170">
        <v>106.42</v>
      </c>
      <c r="ET170">
        <v>4.67</v>
      </c>
      <c r="EU170">
        <v>0.64</v>
      </c>
      <c r="EV170">
        <v>342.84</v>
      </c>
      <c r="EW170">
        <v>34.56</v>
      </c>
      <c r="EX170">
        <v>0.05</v>
      </c>
      <c r="EY170">
        <v>0</v>
      </c>
      <c r="FQ170">
        <v>0</v>
      </c>
      <c r="FR170">
        <f t="shared" si="195"/>
        <v>0</v>
      </c>
      <c r="FS170">
        <v>0</v>
      </c>
      <c r="FX170">
        <v>95</v>
      </c>
      <c r="FY170">
        <v>65</v>
      </c>
      <c r="GA170" t="s">
        <v>6</v>
      </c>
      <c r="GD170">
        <v>0</v>
      </c>
      <c r="GF170">
        <v>1188648583</v>
      </c>
      <c r="GG170">
        <v>1</v>
      </c>
      <c r="GH170">
        <v>1</v>
      </c>
      <c r="GI170">
        <v>4</v>
      </c>
      <c r="GJ170">
        <v>0</v>
      </c>
      <c r="GK170">
        <f>ROUND(R170*(S12)/100,2)</f>
        <v>0</v>
      </c>
      <c r="GL170">
        <f t="shared" si="196"/>
        <v>0</v>
      </c>
      <c r="GM170">
        <f t="shared" si="197"/>
        <v>300.55</v>
      </c>
      <c r="GN170">
        <f t="shared" si="198"/>
        <v>0</v>
      </c>
      <c r="GO170">
        <f t="shared" si="199"/>
        <v>300.55</v>
      </c>
      <c r="GP170">
        <f t="shared" si="200"/>
        <v>0</v>
      </c>
      <c r="GR170">
        <v>0</v>
      </c>
      <c r="GS170">
        <v>3</v>
      </c>
      <c r="GT170">
        <v>0</v>
      </c>
      <c r="GU170" t="s">
        <v>6</v>
      </c>
      <c r="GV170">
        <f t="shared" si="201"/>
        <v>0</v>
      </c>
      <c r="GW170">
        <v>1</v>
      </c>
      <c r="GX170">
        <f t="shared" si="202"/>
        <v>0</v>
      </c>
      <c r="HA170">
        <v>0</v>
      </c>
      <c r="HB170">
        <v>0</v>
      </c>
      <c r="IK170">
        <v>0</v>
      </c>
    </row>
    <row r="171" spans="1:255" x14ac:dyDescent="0.25">
      <c r="A171" s="2">
        <v>18</v>
      </c>
      <c r="B171" s="2">
        <v>1</v>
      </c>
      <c r="C171" s="2">
        <v>373</v>
      </c>
      <c r="D171" s="2"/>
      <c r="E171" s="2" t="s">
        <v>312</v>
      </c>
      <c r="F171" s="2" t="s">
        <v>313</v>
      </c>
      <c r="G171" s="2" t="s">
        <v>314</v>
      </c>
      <c r="H171" s="2" t="s">
        <v>315</v>
      </c>
      <c r="I171" s="2">
        <f>I169*J171</f>
        <v>0.05</v>
      </c>
      <c r="J171" s="2">
        <v>1</v>
      </c>
      <c r="K171" s="2"/>
      <c r="L171" s="2"/>
      <c r="M171" s="2"/>
      <c r="N171" s="2"/>
      <c r="O171" s="2">
        <f t="shared" si="164"/>
        <v>46.32</v>
      </c>
      <c r="P171" s="2">
        <f t="shared" si="165"/>
        <v>46.32</v>
      </c>
      <c r="Q171" s="2">
        <f t="shared" si="166"/>
        <v>0</v>
      </c>
      <c r="R171" s="2">
        <f t="shared" si="167"/>
        <v>0</v>
      </c>
      <c r="S171" s="2">
        <f t="shared" si="168"/>
        <v>0</v>
      </c>
      <c r="T171" s="2">
        <f t="shared" si="169"/>
        <v>0</v>
      </c>
      <c r="U171" s="2">
        <f t="shared" si="170"/>
        <v>0</v>
      </c>
      <c r="V171" s="2">
        <f t="shared" si="171"/>
        <v>0</v>
      </c>
      <c r="W171" s="2">
        <f t="shared" si="172"/>
        <v>0</v>
      </c>
      <c r="X171" s="2">
        <f t="shared" si="173"/>
        <v>0</v>
      </c>
      <c r="Y171" s="2">
        <f t="shared" si="174"/>
        <v>0</v>
      </c>
      <c r="Z171" s="2"/>
      <c r="AA171" s="2">
        <v>16671550</v>
      </c>
      <c r="AB171" s="2">
        <f t="shared" si="175"/>
        <v>926.31</v>
      </c>
      <c r="AC171" s="2">
        <f t="shared" si="176"/>
        <v>926.31</v>
      </c>
      <c r="AD171" s="2">
        <f t="shared" si="177"/>
        <v>0</v>
      </c>
      <c r="AE171" s="2">
        <f t="shared" si="178"/>
        <v>0</v>
      </c>
      <c r="AF171" s="2">
        <f t="shared" si="179"/>
        <v>0</v>
      </c>
      <c r="AG171" s="2">
        <f t="shared" si="180"/>
        <v>0</v>
      </c>
      <c r="AH171" s="2">
        <f t="shared" si="181"/>
        <v>0</v>
      </c>
      <c r="AI171" s="2">
        <f t="shared" si="182"/>
        <v>0</v>
      </c>
      <c r="AJ171" s="2">
        <f t="shared" si="183"/>
        <v>0</v>
      </c>
      <c r="AK171" s="2">
        <v>926.31</v>
      </c>
      <c r="AL171" s="2">
        <v>926.31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95</v>
      </c>
      <c r="AU171" s="2">
        <v>65</v>
      </c>
      <c r="AV171" s="2">
        <v>1</v>
      </c>
      <c r="AW171" s="2">
        <v>1</v>
      </c>
      <c r="AX171" s="2"/>
      <c r="AY171" s="2"/>
      <c r="AZ171" s="2">
        <v>1</v>
      </c>
      <c r="BA171" s="2">
        <v>1</v>
      </c>
      <c r="BB171" s="2">
        <v>1</v>
      </c>
      <c r="BC171" s="2">
        <v>1</v>
      </c>
      <c r="BD171" s="2" t="s">
        <v>6</v>
      </c>
      <c r="BE171" s="2" t="s">
        <v>6</v>
      </c>
      <c r="BF171" s="2" t="s">
        <v>6</v>
      </c>
      <c r="BG171" s="2" t="s">
        <v>6</v>
      </c>
      <c r="BH171" s="2">
        <v>3</v>
      </c>
      <c r="BI171" s="2">
        <v>2</v>
      </c>
      <c r="BJ171" s="2" t="s">
        <v>316</v>
      </c>
      <c r="BK171" s="2"/>
      <c r="BL171" s="2"/>
      <c r="BM171" s="2">
        <v>108001</v>
      </c>
      <c r="BN171" s="2">
        <v>0</v>
      </c>
      <c r="BO171" s="2" t="s">
        <v>6</v>
      </c>
      <c r="BP171" s="2">
        <v>0</v>
      </c>
      <c r="BQ171" s="2">
        <v>3</v>
      </c>
      <c r="BR171" s="2">
        <v>0</v>
      </c>
      <c r="BS171" s="2">
        <v>1</v>
      </c>
      <c r="BT171" s="2">
        <v>1</v>
      </c>
      <c r="BU171" s="2">
        <v>1</v>
      </c>
      <c r="BV171" s="2">
        <v>1</v>
      </c>
      <c r="BW171" s="2">
        <v>1</v>
      </c>
      <c r="BX171" s="2">
        <v>1</v>
      </c>
      <c r="BY171" s="2" t="s">
        <v>6</v>
      </c>
      <c r="BZ171" s="2">
        <v>95</v>
      </c>
      <c r="CA171" s="2">
        <v>65</v>
      </c>
      <c r="CB171" s="2"/>
      <c r="CC171" s="2"/>
      <c r="CD171" s="2"/>
      <c r="CE171" s="2"/>
      <c r="CF171" s="2">
        <v>0</v>
      </c>
      <c r="CG171" s="2">
        <v>0</v>
      </c>
      <c r="CH171" s="2"/>
      <c r="CI171" s="2"/>
      <c r="CJ171" s="2"/>
      <c r="CK171" s="2"/>
      <c r="CL171" s="2"/>
      <c r="CM171" s="2">
        <v>0</v>
      </c>
      <c r="CN171" s="2" t="s">
        <v>6</v>
      </c>
      <c r="CO171" s="2">
        <v>0</v>
      </c>
      <c r="CP171" s="2">
        <f t="shared" si="184"/>
        <v>46.32</v>
      </c>
      <c r="CQ171" s="2">
        <f t="shared" si="185"/>
        <v>926.31</v>
      </c>
      <c r="CR171" s="2">
        <f t="shared" si="186"/>
        <v>0</v>
      </c>
      <c r="CS171" s="2">
        <f t="shared" si="187"/>
        <v>0</v>
      </c>
      <c r="CT171" s="2">
        <f t="shared" si="188"/>
        <v>0</v>
      </c>
      <c r="CU171" s="2">
        <f t="shared" si="189"/>
        <v>0</v>
      </c>
      <c r="CV171" s="2">
        <f t="shared" si="190"/>
        <v>0</v>
      </c>
      <c r="CW171" s="2">
        <f t="shared" si="191"/>
        <v>0</v>
      </c>
      <c r="CX171" s="2">
        <f t="shared" si="192"/>
        <v>0</v>
      </c>
      <c r="CY171" s="2">
        <f t="shared" si="193"/>
        <v>0</v>
      </c>
      <c r="CZ171" s="2">
        <f t="shared" si="194"/>
        <v>0</v>
      </c>
      <c r="DA171" s="2"/>
      <c r="DB171" s="2"/>
      <c r="DC171" s="2" t="s">
        <v>6</v>
      </c>
      <c r="DD171" s="2" t="s">
        <v>6</v>
      </c>
      <c r="DE171" s="2" t="s">
        <v>6</v>
      </c>
      <c r="DF171" s="2" t="s">
        <v>6</v>
      </c>
      <c r="DG171" s="2" t="s">
        <v>6</v>
      </c>
      <c r="DH171" s="2" t="s">
        <v>6</v>
      </c>
      <c r="DI171" s="2" t="s">
        <v>6</v>
      </c>
      <c r="DJ171" s="2" t="s">
        <v>6</v>
      </c>
      <c r="DK171" s="2" t="s">
        <v>6</v>
      </c>
      <c r="DL171" s="2" t="s">
        <v>6</v>
      </c>
      <c r="DM171" s="2" t="s">
        <v>6</v>
      </c>
      <c r="DN171" s="2">
        <v>0</v>
      </c>
      <c r="DO171" s="2">
        <v>0</v>
      </c>
      <c r="DP171" s="2">
        <v>1</v>
      </c>
      <c r="DQ171" s="2">
        <v>1</v>
      </c>
      <c r="DR171" s="2"/>
      <c r="DS171" s="2"/>
      <c r="DT171" s="2"/>
      <c r="DU171" s="2">
        <v>1010</v>
      </c>
      <c r="DV171" s="2" t="s">
        <v>315</v>
      </c>
      <c r="DW171" s="2" t="s">
        <v>315</v>
      </c>
      <c r="DX171" s="2">
        <v>100</v>
      </c>
      <c r="DY171" s="2"/>
      <c r="DZ171" s="2"/>
      <c r="EA171" s="2"/>
      <c r="EB171" s="2"/>
      <c r="EC171" s="2"/>
      <c r="ED171" s="2"/>
      <c r="EE171" s="2">
        <v>16510370</v>
      </c>
      <c r="EF171" s="2">
        <v>3</v>
      </c>
      <c r="EG171" s="2" t="s">
        <v>309</v>
      </c>
      <c r="EH171" s="2">
        <v>0</v>
      </c>
      <c r="EI171" s="2" t="s">
        <v>6</v>
      </c>
      <c r="EJ171" s="2">
        <v>2</v>
      </c>
      <c r="EK171" s="2">
        <v>108001</v>
      </c>
      <c r="EL171" s="2" t="s">
        <v>310</v>
      </c>
      <c r="EM171" s="2" t="s">
        <v>311</v>
      </c>
      <c r="EN171" s="2"/>
      <c r="EO171" s="2" t="s">
        <v>6</v>
      </c>
      <c r="EP171" s="2"/>
      <c r="EQ171" s="2">
        <v>0</v>
      </c>
      <c r="ER171" s="2">
        <v>926.31</v>
      </c>
      <c r="ES171" s="2">
        <v>926.31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>
        <v>0</v>
      </c>
      <c r="FR171" s="2">
        <f t="shared" si="195"/>
        <v>0</v>
      </c>
      <c r="FS171" s="2">
        <v>0</v>
      </c>
      <c r="FT171" s="2"/>
      <c r="FU171" s="2"/>
      <c r="FV171" s="2"/>
      <c r="FW171" s="2"/>
      <c r="FX171" s="2">
        <v>95</v>
      </c>
      <c r="FY171" s="2">
        <v>65</v>
      </c>
      <c r="FZ171" s="2"/>
      <c r="GA171" s="2" t="s">
        <v>6</v>
      </c>
      <c r="GB171" s="2"/>
      <c r="GC171" s="2"/>
      <c r="GD171" s="2">
        <v>0</v>
      </c>
      <c r="GE171" s="2"/>
      <c r="GF171" s="2">
        <v>-1133157193</v>
      </c>
      <c r="GG171" s="2">
        <v>2</v>
      </c>
      <c r="GH171" s="2">
        <v>1</v>
      </c>
      <c r="GI171" s="2">
        <v>-2</v>
      </c>
      <c r="GJ171" s="2">
        <v>0</v>
      </c>
      <c r="GK171" s="2">
        <f>ROUND(R171*(R12)/100,2)</f>
        <v>0</v>
      </c>
      <c r="GL171" s="2">
        <f t="shared" si="196"/>
        <v>0</v>
      </c>
      <c r="GM171" s="2">
        <f t="shared" si="197"/>
        <v>46.32</v>
      </c>
      <c r="GN171" s="2">
        <f t="shared" si="198"/>
        <v>0</v>
      </c>
      <c r="GO171" s="2">
        <f t="shared" si="199"/>
        <v>46.32</v>
      </c>
      <c r="GP171" s="2">
        <f t="shared" si="200"/>
        <v>0</v>
      </c>
      <c r="GQ171" s="2"/>
      <c r="GR171" s="2">
        <v>0</v>
      </c>
      <c r="GS171" s="2">
        <v>3</v>
      </c>
      <c r="GT171" s="2">
        <v>0</v>
      </c>
      <c r="GU171" s="2" t="s">
        <v>6</v>
      </c>
      <c r="GV171" s="2">
        <f t="shared" si="201"/>
        <v>0</v>
      </c>
      <c r="GW171" s="2">
        <v>1</v>
      </c>
      <c r="GX171" s="2">
        <f t="shared" si="202"/>
        <v>0</v>
      </c>
      <c r="GY171" s="2"/>
      <c r="GZ171" s="2"/>
      <c r="HA171" s="2">
        <v>0</v>
      </c>
      <c r="HB171" s="2">
        <v>0</v>
      </c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>
        <v>0</v>
      </c>
      <c r="IL171" s="2"/>
      <c r="IM171" s="2"/>
      <c r="IN171" s="2"/>
      <c r="IO171" s="2"/>
      <c r="IP171" s="2"/>
      <c r="IQ171" s="2"/>
      <c r="IR171" s="2"/>
      <c r="IS171" s="2"/>
      <c r="IT171" s="2"/>
      <c r="IU171" s="2"/>
    </row>
    <row r="172" spans="1:255" x14ac:dyDescent="0.25">
      <c r="A172">
        <v>18</v>
      </c>
      <c r="B172">
        <v>1</v>
      </c>
      <c r="C172">
        <v>383</v>
      </c>
      <c r="E172" t="s">
        <v>312</v>
      </c>
      <c r="F172" t="s">
        <v>313</v>
      </c>
      <c r="G172" t="s">
        <v>314</v>
      </c>
      <c r="H172" t="s">
        <v>315</v>
      </c>
      <c r="I172">
        <f>I170*J172</f>
        <v>0.05</v>
      </c>
      <c r="J172">
        <v>1</v>
      </c>
      <c r="O172">
        <f t="shared" si="164"/>
        <v>277.43</v>
      </c>
      <c r="P172">
        <f t="shared" si="165"/>
        <v>277.43</v>
      </c>
      <c r="Q172">
        <f t="shared" si="166"/>
        <v>0</v>
      </c>
      <c r="R172">
        <f t="shared" si="167"/>
        <v>0</v>
      </c>
      <c r="S172">
        <f t="shared" si="168"/>
        <v>0</v>
      </c>
      <c r="T172">
        <f t="shared" si="169"/>
        <v>0</v>
      </c>
      <c r="U172">
        <f t="shared" si="170"/>
        <v>0</v>
      </c>
      <c r="V172">
        <f t="shared" si="171"/>
        <v>0</v>
      </c>
      <c r="W172">
        <f t="shared" si="172"/>
        <v>0</v>
      </c>
      <c r="X172">
        <f t="shared" si="173"/>
        <v>0</v>
      </c>
      <c r="Y172">
        <f t="shared" si="174"/>
        <v>0</v>
      </c>
      <c r="AA172">
        <v>16671551</v>
      </c>
      <c r="AB172">
        <f t="shared" si="175"/>
        <v>926.31</v>
      </c>
      <c r="AC172">
        <f t="shared" si="176"/>
        <v>926.31</v>
      </c>
      <c r="AD172">
        <f t="shared" si="177"/>
        <v>0</v>
      </c>
      <c r="AE172">
        <f t="shared" si="178"/>
        <v>0</v>
      </c>
      <c r="AF172">
        <f t="shared" si="179"/>
        <v>0</v>
      </c>
      <c r="AG172">
        <f t="shared" si="180"/>
        <v>0</v>
      </c>
      <c r="AH172">
        <f t="shared" si="181"/>
        <v>0</v>
      </c>
      <c r="AI172">
        <f t="shared" si="182"/>
        <v>0</v>
      </c>
      <c r="AJ172">
        <f t="shared" si="183"/>
        <v>0</v>
      </c>
      <c r="AK172">
        <v>926.31</v>
      </c>
      <c r="AL172">
        <v>926.31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95</v>
      </c>
      <c r="AU172">
        <v>65</v>
      </c>
      <c r="AV172">
        <v>1</v>
      </c>
      <c r="AW172">
        <v>1</v>
      </c>
      <c r="AZ172">
        <v>5.99</v>
      </c>
      <c r="BA172">
        <v>1</v>
      </c>
      <c r="BB172">
        <v>1</v>
      </c>
      <c r="BC172">
        <v>5.99</v>
      </c>
      <c r="BD172" t="s">
        <v>6</v>
      </c>
      <c r="BE172" t="s">
        <v>6</v>
      </c>
      <c r="BF172" t="s">
        <v>6</v>
      </c>
      <c r="BG172" t="s">
        <v>6</v>
      </c>
      <c r="BH172">
        <v>3</v>
      </c>
      <c r="BI172">
        <v>2</v>
      </c>
      <c r="BJ172" t="s">
        <v>316</v>
      </c>
      <c r="BM172">
        <v>108001</v>
      </c>
      <c r="BN172">
        <v>0</v>
      </c>
      <c r="BO172" t="s">
        <v>6</v>
      </c>
      <c r="BP172">
        <v>0</v>
      </c>
      <c r="BQ172">
        <v>3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6</v>
      </c>
      <c r="BZ172">
        <v>95</v>
      </c>
      <c r="CA172">
        <v>65</v>
      </c>
      <c r="CF172">
        <v>0</v>
      </c>
      <c r="CG172">
        <v>0</v>
      </c>
      <c r="CM172">
        <v>0</v>
      </c>
      <c r="CN172" t="s">
        <v>6</v>
      </c>
      <c r="CO172">
        <v>0</v>
      </c>
      <c r="CP172">
        <f t="shared" si="184"/>
        <v>277.43</v>
      </c>
      <c r="CQ172">
        <f t="shared" si="185"/>
        <v>5548.5968999999996</v>
      </c>
      <c r="CR172">
        <f t="shared" si="186"/>
        <v>0</v>
      </c>
      <c r="CS172">
        <f t="shared" si="187"/>
        <v>0</v>
      </c>
      <c r="CT172">
        <f t="shared" si="188"/>
        <v>0</v>
      </c>
      <c r="CU172">
        <f t="shared" si="189"/>
        <v>0</v>
      </c>
      <c r="CV172">
        <f t="shared" si="190"/>
        <v>0</v>
      </c>
      <c r="CW172">
        <f t="shared" si="191"/>
        <v>0</v>
      </c>
      <c r="CX172">
        <f t="shared" si="192"/>
        <v>0</v>
      </c>
      <c r="CY172">
        <f t="shared" si="193"/>
        <v>0</v>
      </c>
      <c r="CZ172">
        <f t="shared" si="194"/>
        <v>0</v>
      </c>
      <c r="DC172" t="s">
        <v>6</v>
      </c>
      <c r="DD172" t="s">
        <v>6</v>
      </c>
      <c r="DE172" t="s">
        <v>6</v>
      </c>
      <c r="DF172" t="s">
        <v>6</v>
      </c>
      <c r="DG172" t="s">
        <v>6</v>
      </c>
      <c r="DH172" t="s">
        <v>6</v>
      </c>
      <c r="DI172" t="s">
        <v>6</v>
      </c>
      <c r="DJ172" t="s">
        <v>6</v>
      </c>
      <c r="DK172" t="s">
        <v>6</v>
      </c>
      <c r="DL172" t="s">
        <v>6</v>
      </c>
      <c r="DM172" t="s">
        <v>6</v>
      </c>
      <c r="DN172">
        <v>0</v>
      </c>
      <c r="DO172">
        <v>0</v>
      </c>
      <c r="DP172">
        <v>1</v>
      </c>
      <c r="DQ172">
        <v>1</v>
      </c>
      <c r="DU172">
        <v>1010</v>
      </c>
      <c r="DV172" t="s">
        <v>315</v>
      </c>
      <c r="DW172" t="s">
        <v>315</v>
      </c>
      <c r="DX172">
        <v>100</v>
      </c>
      <c r="EE172">
        <v>16510370</v>
      </c>
      <c r="EF172">
        <v>3</v>
      </c>
      <c r="EG172" t="s">
        <v>309</v>
      </c>
      <c r="EH172">
        <v>0</v>
      </c>
      <c r="EI172" t="s">
        <v>6</v>
      </c>
      <c r="EJ172">
        <v>2</v>
      </c>
      <c r="EK172">
        <v>108001</v>
      </c>
      <c r="EL172" t="s">
        <v>310</v>
      </c>
      <c r="EM172" t="s">
        <v>311</v>
      </c>
      <c r="EO172" t="s">
        <v>6</v>
      </c>
      <c r="EQ172">
        <v>0</v>
      </c>
      <c r="ER172">
        <v>926.31</v>
      </c>
      <c r="ES172">
        <v>926.31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195"/>
        <v>0</v>
      </c>
      <c r="FS172">
        <v>0</v>
      </c>
      <c r="FX172">
        <v>95</v>
      </c>
      <c r="FY172">
        <v>65</v>
      </c>
      <c r="GA172" t="s">
        <v>6</v>
      </c>
      <c r="GD172">
        <v>0</v>
      </c>
      <c r="GF172">
        <v>-1133157193</v>
      </c>
      <c r="GG172">
        <v>1</v>
      </c>
      <c r="GH172">
        <v>1</v>
      </c>
      <c r="GI172">
        <v>4</v>
      </c>
      <c r="GJ172">
        <v>0</v>
      </c>
      <c r="GK172">
        <f>ROUND(R172*(S12)/100,2)</f>
        <v>0</v>
      </c>
      <c r="GL172">
        <f t="shared" si="196"/>
        <v>0</v>
      </c>
      <c r="GM172">
        <f t="shared" si="197"/>
        <v>277.43</v>
      </c>
      <c r="GN172">
        <f t="shared" si="198"/>
        <v>0</v>
      </c>
      <c r="GO172">
        <f t="shared" si="199"/>
        <v>277.43</v>
      </c>
      <c r="GP172">
        <f t="shared" si="200"/>
        <v>0</v>
      </c>
      <c r="GR172">
        <v>0</v>
      </c>
      <c r="GS172">
        <v>3</v>
      </c>
      <c r="GT172">
        <v>0</v>
      </c>
      <c r="GU172" t="s">
        <v>6</v>
      </c>
      <c r="GV172">
        <f t="shared" si="201"/>
        <v>0</v>
      </c>
      <c r="GW172">
        <v>1</v>
      </c>
      <c r="GX172">
        <f t="shared" si="202"/>
        <v>0</v>
      </c>
      <c r="HA172">
        <v>0</v>
      </c>
      <c r="HB172">
        <v>0</v>
      </c>
      <c r="IK172">
        <v>0</v>
      </c>
    </row>
    <row r="173" spans="1:255" x14ac:dyDescent="0.25">
      <c r="A173" s="2">
        <v>17</v>
      </c>
      <c r="B173" s="2">
        <v>1</v>
      </c>
      <c r="C173" s="2">
        <f>ROW(SmtRes!A392)</f>
        <v>392</v>
      </c>
      <c r="D173" s="2">
        <f>ROW(EtalonRes!A383)</f>
        <v>383</v>
      </c>
      <c r="E173" s="2" t="s">
        <v>317</v>
      </c>
      <c r="F173" s="2" t="s">
        <v>318</v>
      </c>
      <c r="G173" s="2" t="s">
        <v>319</v>
      </c>
      <c r="H173" s="2" t="s">
        <v>297</v>
      </c>
      <c r="I173" s="2">
        <f>ROUND(22/100,9)</f>
        <v>0.22</v>
      </c>
      <c r="J173" s="2">
        <v>0</v>
      </c>
      <c r="K173" s="2"/>
      <c r="L173" s="2"/>
      <c r="M173" s="2"/>
      <c r="N173" s="2"/>
      <c r="O173" s="2">
        <f t="shared" si="164"/>
        <v>236.9</v>
      </c>
      <c r="P173" s="2">
        <f t="shared" si="165"/>
        <v>26.55</v>
      </c>
      <c r="Q173" s="2">
        <f t="shared" si="166"/>
        <v>7.82</v>
      </c>
      <c r="R173" s="2">
        <f t="shared" si="167"/>
        <v>1.1000000000000001</v>
      </c>
      <c r="S173" s="2">
        <f t="shared" si="168"/>
        <v>202.53</v>
      </c>
      <c r="T173" s="2">
        <f t="shared" si="169"/>
        <v>0</v>
      </c>
      <c r="U173" s="2">
        <f t="shared" si="170"/>
        <v>20.416</v>
      </c>
      <c r="V173" s="2">
        <f t="shared" si="171"/>
        <v>8.8000000000000009E-2</v>
      </c>
      <c r="W173" s="2">
        <f t="shared" si="172"/>
        <v>0</v>
      </c>
      <c r="X173" s="2">
        <f t="shared" si="173"/>
        <v>193.45</v>
      </c>
      <c r="Y173" s="2">
        <f t="shared" si="174"/>
        <v>132.36000000000001</v>
      </c>
      <c r="Z173" s="2"/>
      <c r="AA173" s="2">
        <v>16671550</v>
      </c>
      <c r="AB173" s="2">
        <f t="shared" si="175"/>
        <v>1076.79</v>
      </c>
      <c r="AC173" s="2">
        <f t="shared" si="176"/>
        <v>120.67</v>
      </c>
      <c r="AD173" s="2">
        <f t="shared" si="177"/>
        <v>35.54</v>
      </c>
      <c r="AE173" s="2">
        <f t="shared" si="178"/>
        <v>5.0199999999999996</v>
      </c>
      <c r="AF173" s="2">
        <f t="shared" si="179"/>
        <v>920.58</v>
      </c>
      <c r="AG173" s="2">
        <f t="shared" si="180"/>
        <v>0</v>
      </c>
      <c r="AH173" s="2">
        <f t="shared" si="181"/>
        <v>92.8</v>
      </c>
      <c r="AI173" s="2">
        <f t="shared" si="182"/>
        <v>0.4</v>
      </c>
      <c r="AJ173" s="2">
        <f t="shared" si="183"/>
        <v>0</v>
      </c>
      <c r="AK173" s="2">
        <v>1076.79</v>
      </c>
      <c r="AL173" s="2">
        <v>120.67</v>
      </c>
      <c r="AM173" s="2">
        <v>35.54</v>
      </c>
      <c r="AN173" s="2">
        <v>5.0199999999999996</v>
      </c>
      <c r="AO173" s="2">
        <v>920.58</v>
      </c>
      <c r="AP173" s="2">
        <v>0</v>
      </c>
      <c r="AQ173" s="2">
        <v>92.8</v>
      </c>
      <c r="AR173" s="2">
        <v>0.4</v>
      </c>
      <c r="AS173" s="2">
        <v>0</v>
      </c>
      <c r="AT173" s="2">
        <v>95</v>
      </c>
      <c r="AU173" s="2">
        <v>65</v>
      </c>
      <c r="AV173" s="2">
        <v>1</v>
      </c>
      <c r="AW173" s="2">
        <v>1</v>
      </c>
      <c r="AX173" s="2"/>
      <c r="AY173" s="2"/>
      <c r="AZ173" s="2">
        <v>1</v>
      </c>
      <c r="BA173" s="2">
        <v>1</v>
      </c>
      <c r="BB173" s="2">
        <v>1</v>
      </c>
      <c r="BC173" s="2">
        <v>1</v>
      </c>
      <c r="BD173" s="2" t="s">
        <v>6</v>
      </c>
      <c r="BE173" s="2" t="s">
        <v>6</v>
      </c>
      <c r="BF173" s="2" t="s">
        <v>6</v>
      </c>
      <c r="BG173" s="2" t="s">
        <v>6</v>
      </c>
      <c r="BH173" s="2">
        <v>0</v>
      </c>
      <c r="BI173" s="2">
        <v>2</v>
      </c>
      <c r="BJ173" s="2" t="s">
        <v>320</v>
      </c>
      <c r="BK173" s="2"/>
      <c r="BL173" s="2"/>
      <c r="BM173" s="2">
        <v>108001</v>
      </c>
      <c r="BN173" s="2">
        <v>0</v>
      </c>
      <c r="BO173" s="2" t="s">
        <v>6</v>
      </c>
      <c r="BP173" s="2">
        <v>0</v>
      </c>
      <c r="BQ173" s="2">
        <v>3</v>
      </c>
      <c r="BR173" s="2">
        <v>0</v>
      </c>
      <c r="BS173" s="2">
        <v>1</v>
      </c>
      <c r="BT173" s="2">
        <v>1</v>
      </c>
      <c r="BU173" s="2">
        <v>1</v>
      </c>
      <c r="BV173" s="2">
        <v>1</v>
      </c>
      <c r="BW173" s="2">
        <v>1</v>
      </c>
      <c r="BX173" s="2">
        <v>1</v>
      </c>
      <c r="BY173" s="2" t="s">
        <v>6</v>
      </c>
      <c r="BZ173" s="2">
        <v>95</v>
      </c>
      <c r="CA173" s="2">
        <v>65</v>
      </c>
      <c r="CB173" s="2"/>
      <c r="CC173" s="2"/>
      <c r="CD173" s="2"/>
      <c r="CE173" s="2"/>
      <c r="CF173" s="2">
        <v>0</v>
      </c>
      <c r="CG173" s="2">
        <v>0</v>
      </c>
      <c r="CH173" s="2"/>
      <c r="CI173" s="2"/>
      <c r="CJ173" s="2"/>
      <c r="CK173" s="2"/>
      <c r="CL173" s="2"/>
      <c r="CM173" s="2">
        <v>0</v>
      </c>
      <c r="CN173" s="2" t="s">
        <v>6</v>
      </c>
      <c r="CO173" s="2">
        <v>0</v>
      </c>
      <c r="CP173" s="2">
        <f t="shared" si="184"/>
        <v>236.9</v>
      </c>
      <c r="CQ173" s="2">
        <f t="shared" si="185"/>
        <v>120.67</v>
      </c>
      <c r="CR173" s="2">
        <f t="shared" si="186"/>
        <v>35.54</v>
      </c>
      <c r="CS173" s="2">
        <f t="shared" si="187"/>
        <v>5.0199999999999996</v>
      </c>
      <c r="CT173" s="2">
        <f t="shared" si="188"/>
        <v>920.58</v>
      </c>
      <c r="CU173" s="2">
        <f t="shared" si="189"/>
        <v>0</v>
      </c>
      <c r="CV173" s="2">
        <f t="shared" si="190"/>
        <v>92.8</v>
      </c>
      <c r="CW173" s="2">
        <f t="shared" si="191"/>
        <v>0.4</v>
      </c>
      <c r="CX173" s="2">
        <f t="shared" si="192"/>
        <v>0</v>
      </c>
      <c r="CY173" s="2">
        <f t="shared" si="193"/>
        <v>193.4485</v>
      </c>
      <c r="CZ173" s="2">
        <f t="shared" si="194"/>
        <v>132.3595</v>
      </c>
      <c r="DA173" s="2"/>
      <c r="DB173" s="2"/>
      <c r="DC173" s="2" t="s">
        <v>6</v>
      </c>
      <c r="DD173" s="2" t="s">
        <v>6</v>
      </c>
      <c r="DE173" s="2" t="s">
        <v>6</v>
      </c>
      <c r="DF173" s="2" t="s">
        <v>6</v>
      </c>
      <c r="DG173" s="2" t="s">
        <v>6</v>
      </c>
      <c r="DH173" s="2" t="s">
        <v>6</v>
      </c>
      <c r="DI173" s="2" t="s">
        <v>6</v>
      </c>
      <c r="DJ173" s="2" t="s">
        <v>6</v>
      </c>
      <c r="DK173" s="2" t="s">
        <v>6</v>
      </c>
      <c r="DL173" s="2" t="s">
        <v>6</v>
      </c>
      <c r="DM173" s="2" t="s">
        <v>6</v>
      </c>
      <c r="DN173" s="2">
        <v>0</v>
      </c>
      <c r="DO173" s="2">
        <v>0</v>
      </c>
      <c r="DP173" s="2">
        <v>1</v>
      </c>
      <c r="DQ173" s="2">
        <v>1</v>
      </c>
      <c r="DR173" s="2"/>
      <c r="DS173" s="2"/>
      <c r="DT173" s="2"/>
      <c r="DU173" s="2">
        <v>1013</v>
      </c>
      <c r="DV173" s="2" t="s">
        <v>297</v>
      </c>
      <c r="DW173" s="2" t="s">
        <v>297</v>
      </c>
      <c r="DX173" s="2">
        <v>1</v>
      </c>
      <c r="DY173" s="2"/>
      <c r="DZ173" s="2"/>
      <c r="EA173" s="2"/>
      <c r="EB173" s="2"/>
      <c r="EC173" s="2"/>
      <c r="ED173" s="2"/>
      <c r="EE173" s="2">
        <v>16510370</v>
      </c>
      <c r="EF173" s="2">
        <v>3</v>
      </c>
      <c r="EG173" s="2" t="s">
        <v>309</v>
      </c>
      <c r="EH173" s="2">
        <v>0</v>
      </c>
      <c r="EI173" s="2" t="s">
        <v>6</v>
      </c>
      <c r="EJ173" s="2">
        <v>2</v>
      </c>
      <c r="EK173" s="2">
        <v>108001</v>
      </c>
      <c r="EL173" s="2" t="s">
        <v>310</v>
      </c>
      <c r="EM173" s="2" t="s">
        <v>311</v>
      </c>
      <c r="EN173" s="2"/>
      <c r="EO173" s="2" t="s">
        <v>6</v>
      </c>
      <c r="EP173" s="2"/>
      <c r="EQ173" s="2">
        <v>0</v>
      </c>
      <c r="ER173" s="2">
        <v>1076.79</v>
      </c>
      <c r="ES173" s="2">
        <v>120.67</v>
      </c>
      <c r="ET173" s="2">
        <v>35.54</v>
      </c>
      <c r="EU173" s="2">
        <v>5.0199999999999996</v>
      </c>
      <c r="EV173" s="2">
        <v>920.58</v>
      </c>
      <c r="EW173" s="2">
        <v>92.8</v>
      </c>
      <c r="EX173" s="2">
        <v>0.4</v>
      </c>
      <c r="EY173" s="2">
        <v>0</v>
      </c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>
        <v>0</v>
      </c>
      <c r="FR173" s="2">
        <f t="shared" si="195"/>
        <v>0</v>
      </c>
      <c r="FS173" s="2">
        <v>0</v>
      </c>
      <c r="FT173" s="2"/>
      <c r="FU173" s="2"/>
      <c r="FV173" s="2"/>
      <c r="FW173" s="2"/>
      <c r="FX173" s="2">
        <v>95</v>
      </c>
      <c r="FY173" s="2">
        <v>65</v>
      </c>
      <c r="FZ173" s="2"/>
      <c r="GA173" s="2" t="s">
        <v>6</v>
      </c>
      <c r="GB173" s="2"/>
      <c r="GC173" s="2"/>
      <c r="GD173" s="2">
        <v>0</v>
      </c>
      <c r="GE173" s="2"/>
      <c r="GF173" s="2">
        <v>-868250483</v>
      </c>
      <c r="GG173" s="2">
        <v>2</v>
      </c>
      <c r="GH173" s="2">
        <v>1</v>
      </c>
      <c r="GI173" s="2">
        <v>-2</v>
      </c>
      <c r="GJ173" s="2">
        <v>0</v>
      </c>
      <c r="GK173" s="2">
        <f>ROUND(R173*(R12)/100,2)</f>
        <v>0</v>
      </c>
      <c r="GL173" s="2">
        <f t="shared" si="196"/>
        <v>0</v>
      </c>
      <c r="GM173" s="2">
        <f t="shared" si="197"/>
        <v>562.71</v>
      </c>
      <c r="GN173" s="2">
        <f t="shared" si="198"/>
        <v>0</v>
      </c>
      <c r="GO173" s="2">
        <f t="shared" si="199"/>
        <v>562.71</v>
      </c>
      <c r="GP173" s="2">
        <f t="shared" si="200"/>
        <v>0</v>
      </c>
      <c r="GQ173" s="2"/>
      <c r="GR173" s="2">
        <v>0</v>
      </c>
      <c r="GS173" s="2">
        <v>3</v>
      </c>
      <c r="GT173" s="2">
        <v>0</v>
      </c>
      <c r="GU173" s="2" t="s">
        <v>6</v>
      </c>
      <c r="GV173" s="2">
        <f t="shared" si="201"/>
        <v>0</v>
      </c>
      <c r="GW173" s="2">
        <v>1</v>
      </c>
      <c r="GX173" s="2">
        <f t="shared" si="202"/>
        <v>0</v>
      </c>
      <c r="GY173" s="2"/>
      <c r="GZ173" s="2"/>
      <c r="HA173" s="2">
        <v>0</v>
      </c>
      <c r="HB173" s="2">
        <v>0</v>
      </c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>
        <v>0</v>
      </c>
      <c r="IL173" s="2"/>
      <c r="IM173" s="2"/>
      <c r="IN173" s="2"/>
      <c r="IO173" s="2"/>
      <c r="IP173" s="2"/>
      <c r="IQ173" s="2"/>
      <c r="IR173" s="2"/>
      <c r="IS173" s="2"/>
      <c r="IT173" s="2"/>
      <c r="IU173" s="2"/>
    </row>
    <row r="174" spans="1:255" x14ac:dyDescent="0.25">
      <c r="A174">
        <v>17</v>
      </c>
      <c r="B174">
        <v>1</v>
      </c>
      <c r="C174">
        <f>ROW(SmtRes!A400)</f>
        <v>400</v>
      </c>
      <c r="D174">
        <f>ROW(EtalonRes!A390)</f>
        <v>390</v>
      </c>
      <c r="E174" t="s">
        <v>317</v>
      </c>
      <c r="F174" t="s">
        <v>318</v>
      </c>
      <c r="G174" t="s">
        <v>319</v>
      </c>
      <c r="H174" t="s">
        <v>297</v>
      </c>
      <c r="I174">
        <f>ROUND(22/100,9)</f>
        <v>0.22</v>
      </c>
      <c r="J174">
        <v>0</v>
      </c>
      <c r="O174">
        <f t="shared" si="164"/>
        <v>1418.99</v>
      </c>
      <c r="P174">
        <f t="shared" si="165"/>
        <v>159.02000000000001</v>
      </c>
      <c r="Q174">
        <f t="shared" si="166"/>
        <v>46.83</v>
      </c>
      <c r="R174">
        <f t="shared" si="167"/>
        <v>6.62</v>
      </c>
      <c r="S174">
        <f t="shared" si="168"/>
        <v>1213.1400000000001</v>
      </c>
      <c r="T174">
        <f t="shared" si="169"/>
        <v>0</v>
      </c>
      <c r="U174">
        <f t="shared" si="170"/>
        <v>20.416</v>
      </c>
      <c r="V174">
        <f t="shared" si="171"/>
        <v>8.8000000000000009E-2</v>
      </c>
      <c r="W174">
        <f t="shared" si="172"/>
        <v>0</v>
      </c>
      <c r="X174">
        <f t="shared" si="173"/>
        <v>1158.77</v>
      </c>
      <c r="Y174">
        <f t="shared" si="174"/>
        <v>792.84</v>
      </c>
      <c r="AA174">
        <v>16671551</v>
      </c>
      <c r="AB174">
        <f t="shared" si="175"/>
        <v>1076.79</v>
      </c>
      <c r="AC174">
        <f t="shared" si="176"/>
        <v>120.67</v>
      </c>
      <c r="AD174">
        <f t="shared" si="177"/>
        <v>35.54</v>
      </c>
      <c r="AE174">
        <f t="shared" si="178"/>
        <v>5.0199999999999996</v>
      </c>
      <c r="AF174">
        <f t="shared" si="179"/>
        <v>920.58</v>
      </c>
      <c r="AG174">
        <f t="shared" si="180"/>
        <v>0</v>
      </c>
      <c r="AH174">
        <f t="shared" si="181"/>
        <v>92.8</v>
      </c>
      <c r="AI174">
        <f t="shared" si="182"/>
        <v>0.4</v>
      </c>
      <c r="AJ174">
        <f t="shared" si="183"/>
        <v>0</v>
      </c>
      <c r="AK174">
        <v>1076.79</v>
      </c>
      <c r="AL174">
        <v>120.67</v>
      </c>
      <c r="AM174">
        <v>35.54</v>
      </c>
      <c r="AN174">
        <v>5.0199999999999996</v>
      </c>
      <c r="AO174">
        <v>920.58</v>
      </c>
      <c r="AP174">
        <v>0</v>
      </c>
      <c r="AQ174">
        <v>92.8</v>
      </c>
      <c r="AR174">
        <v>0.4</v>
      </c>
      <c r="AS174">
        <v>0</v>
      </c>
      <c r="AT174">
        <v>95</v>
      </c>
      <c r="AU174">
        <v>65</v>
      </c>
      <c r="AV174">
        <v>1</v>
      </c>
      <c r="AW174">
        <v>1</v>
      </c>
      <c r="AZ174">
        <v>5.99</v>
      </c>
      <c r="BA174">
        <v>5.99</v>
      </c>
      <c r="BB174">
        <v>5.99</v>
      </c>
      <c r="BC174">
        <v>5.99</v>
      </c>
      <c r="BD174" t="s">
        <v>6</v>
      </c>
      <c r="BE174" t="s">
        <v>6</v>
      </c>
      <c r="BF174" t="s">
        <v>6</v>
      </c>
      <c r="BG174" t="s">
        <v>6</v>
      </c>
      <c r="BH174">
        <v>0</v>
      </c>
      <c r="BI174">
        <v>2</v>
      </c>
      <c r="BJ174" t="s">
        <v>320</v>
      </c>
      <c r="BM174">
        <v>108001</v>
      </c>
      <c r="BN174">
        <v>0</v>
      </c>
      <c r="BO174" t="s">
        <v>6</v>
      </c>
      <c r="BP174">
        <v>0</v>
      </c>
      <c r="BQ174">
        <v>3</v>
      </c>
      <c r="BR174">
        <v>0</v>
      </c>
      <c r="BS174">
        <v>5.99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6</v>
      </c>
      <c r="BZ174">
        <v>95</v>
      </c>
      <c r="CA174">
        <v>65</v>
      </c>
      <c r="CF174">
        <v>0</v>
      </c>
      <c r="CG174">
        <v>0</v>
      </c>
      <c r="CM174">
        <v>0</v>
      </c>
      <c r="CN174" t="s">
        <v>6</v>
      </c>
      <c r="CO174">
        <v>0</v>
      </c>
      <c r="CP174">
        <f t="shared" si="184"/>
        <v>1418.9900000000002</v>
      </c>
      <c r="CQ174">
        <f t="shared" si="185"/>
        <v>722.81330000000003</v>
      </c>
      <c r="CR174">
        <f t="shared" si="186"/>
        <v>212.88460000000001</v>
      </c>
      <c r="CS174">
        <f t="shared" si="187"/>
        <v>30.069799999999997</v>
      </c>
      <c r="CT174">
        <f t="shared" si="188"/>
        <v>5514.2742000000007</v>
      </c>
      <c r="CU174">
        <f t="shared" si="189"/>
        <v>0</v>
      </c>
      <c r="CV174">
        <f t="shared" si="190"/>
        <v>92.8</v>
      </c>
      <c r="CW174">
        <f t="shared" si="191"/>
        <v>0.4</v>
      </c>
      <c r="CX174">
        <f t="shared" si="192"/>
        <v>0</v>
      </c>
      <c r="CY174">
        <f t="shared" si="193"/>
        <v>1158.7719999999999</v>
      </c>
      <c r="CZ174">
        <f t="shared" si="194"/>
        <v>792.84399999999994</v>
      </c>
      <c r="DC174" t="s">
        <v>6</v>
      </c>
      <c r="DD174" t="s">
        <v>6</v>
      </c>
      <c r="DE174" t="s">
        <v>6</v>
      </c>
      <c r="DF174" t="s">
        <v>6</v>
      </c>
      <c r="DG174" t="s">
        <v>6</v>
      </c>
      <c r="DH174" t="s">
        <v>6</v>
      </c>
      <c r="DI174" t="s">
        <v>6</v>
      </c>
      <c r="DJ174" t="s">
        <v>6</v>
      </c>
      <c r="DK174" t="s">
        <v>6</v>
      </c>
      <c r="DL174" t="s">
        <v>6</v>
      </c>
      <c r="DM174" t="s">
        <v>6</v>
      </c>
      <c r="DN174">
        <v>0</v>
      </c>
      <c r="DO174">
        <v>0</v>
      </c>
      <c r="DP174">
        <v>1</v>
      </c>
      <c r="DQ174">
        <v>1</v>
      </c>
      <c r="DU174">
        <v>1013</v>
      </c>
      <c r="DV174" t="s">
        <v>297</v>
      </c>
      <c r="DW174" t="s">
        <v>297</v>
      </c>
      <c r="DX174">
        <v>1</v>
      </c>
      <c r="EE174">
        <v>16510370</v>
      </c>
      <c r="EF174">
        <v>3</v>
      </c>
      <c r="EG174" t="s">
        <v>309</v>
      </c>
      <c r="EH174">
        <v>0</v>
      </c>
      <c r="EI174" t="s">
        <v>6</v>
      </c>
      <c r="EJ174">
        <v>2</v>
      </c>
      <c r="EK174">
        <v>108001</v>
      </c>
      <c r="EL174" t="s">
        <v>310</v>
      </c>
      <c r="EM174" t="s">
        <v>311</v>
      </c>
      <c r="EO174" t="s">
        <v>6</v>
      </c>
      <c r="EQ174">
        <v>0</v>
      </c>
      <c r="ER174">
        <v>1076.79</v>
      </c>
      <c r="ES174">
        <v>120.67</v>
      </c>
      <c r="ET174">
        <v>35.54</v>
      </c>
      <c r="EU174">
        <v>5.0199999999999996</v>
      </c>
      <c r="EV174">
        <v>920.58</v>
      </c>
      <c r="EW174">
        <v>92.8</v>
      </c>
      <c r="EX174">
        <v>0.4</v>
      </c>
      <c r="EY174">
        <v>0</v>
      </c>
      <c r="FQ174">
        <v>0</v>
      </c>
      <c r="FR174">
        <f t="shared" si="195"/>
        <v>0</v>
      </c>
      <c r="FS174">
        <v>0</v>
      </c>
      <c r="FX174">
        <v>95</v>
      </c>
      <c r="FY174">
        <v>65</v>
      </c>
      <c r="GA174" t="s">
        <v>6</v>
      </c>
      <c r="GD174">
        <v>0</v>
      </c>
      <c r="GF174">
        <v>-868250483</v>
      </c>
      <c r="GG174">
        <v>1</v>
      </c>
      <c r="GH174">
        <v>1</v>
      </c>
      <c r="GI174">
        <v>4</v>
      </c>
      <c r="GJ174">
        <v>0</v>
      </c>
      <c r="GK174">
        <f>ROUND(R174*(S12)/100,2)</f>
        <v>0</v>
      </c>
      <c r="GL174">
        <f t="shared" si="196"/>
        <v>0</v>
      </c>
      <c r="GM174">
        <f t="shared" si="197"/>
        <v>3370.6</v>
      </c>
      <c r="GN174">
        <f t="shared" si="198"/>
        <v>0</v>
      </c>
      <c r="GO174">
        <f t="shared" si="199"/>
        <v>3370.6</v>
      </c>
      <c r="GP174">
        <f t="shared" si="200"/>
        <v>0</v>
      </c>
      <c r="GR174">
        <v>0</v>
      </c>
      <c r="GS174">
        <v>3</v>
      </c>
      <c r="GT174">
        <v>0</v>
      </c>
      <c r="GU174" t="s">
        <v>6</v>
      </c>
      <c r="GV174">
        <f t="shared" si="201"/>
        <v>0</v>
      </c>
      <c r="GW174">
        <v>1</v>
      </c>
      <c r="GX174">
        <f t="shared" si="202"/>
        <v>0</v>
      </c>
      <c r="HA174">
        <v>0</v>
      </c>
      <c r="HB174">
        <v>0</v>
      </c>
      <c r="IK174">
        <v>0</v>
      </c>
    </row>
    <row r="175" spans="1:255" x14ac:dyDescent="0.25">
      <c r="A175" s="2">
        <v>18</v>
      </c>
      <c r="B175" s="2">
        <v>1</v>
      </c>
      <c r="C175" s="2">
        <v>390</v>
      </c>
      <c r="D175" s="2"/>
      <c r="E175" s="2" t="s">
        <v>321</v>
      </c>
      <c r="F175" s="2" t="s">
        <v>322</v>
      </c>
      <c r="G175" s="2" t="s">
        <v>323</v>
      </c>
      <c r="H175" s="2" t="s">
        <v>324</v>
      </c>
      <c r="I175" s="2">
        <f>I173*J175</f>
        <v>22</v>
      </c>
      <c r="J175" s="2">
        <v>100</v>
      </c>
      <c r="K175" s="2"/>
      <c r="L175" s="2"/>
      <c r="M175" s="2"/>
      <c r="N175" s="2"/>
      <c r="O175" s="2">
        <f t="shared" si="164"/>
        <v>7488.14</v>
      </c>
      <c r="P175" s="2">
        <f t="shared" si="165"/>
        <v>7488.14</v>
      </c>
      <c r="Q175" s="2">
        <f t="shared" si="166"/>
        <v>0</v>
      </c>
      <c r="R175" s="2">
        <f t="shared" si="167"/>
        <v>0</v>
      </c>
      <c r="S175" s="2">
        <f t="shared" si="168"/>
        <v>0</v>
      </c>
      <c r="T175" s="2">
        <f t="shared" si="169"/>
        <v>0</v>
      </c>
      <c r="U175" s="2">
        <f t="shared" si="170"/>
        <v>0</v>
      </c>
      <c r="V175" s="2">
        <f t="shared" si="171"/>
        <v>0</v>
      </c>
      <c r="W175" s="2">
        <f t="shared" si="172"/>
        <v>0</v>
      </c>
      <c r="X175" s="2">
        <f t="shared" si="173"/>
        <v>0</v>
      </c>
      <c r="Y175" s="2">
        <f t="shared" si="174"/>
        <v>0</v>
      </c>
      <c r="Z175" s="2"/>
      <c r="AA175" s="2">
        <v>16671550</v>
      </c>
      <c r="AB175" s="2">
        <f t="shared" si="175"/>
        <v>340.37</v>
      </c>
      <c r="AC175" s="2">
        <f t="shared" si="176"/>
        <v>340.37</v>
      </c>
      <c r="AD175" s="2">
        <f t="shared" si="177"/>
        <v>0</v>
      </c>
      <c r="AE175" s="2">
        <f t="shared" si="178"/>
        <v>0</v>
      </c>
      <c r="AF175" s="2">
        <f t="shared" si="179"/>
        <v>0</v>
      </c>
      <c r="AG175" s="2">
        <f t="shared" si="180"/>
        <v>0</v>
      </c>
      <c r="AH175" s="2">
        <f t="shared" si="181"/>
        <v>0</v>
      </c>
      <c r="AI175" s="2">
        <f t="shared" si="182"/>
        <v>0</v>
      </c>
      <c r="AJ175" s="2">
        <f t="shared" si="183"/>
        <v>0</v>
      </c>
      <c r="AK175" s="2">
        <v>340.37</v>
      </c>
      <c r="AL175" s="2">
        <v>340.37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95</v>
      </c>
      <c r="AU175" s="2">
        <v>65</v>
      </c>
      <c r="AV175" s="2">
        <v>1</v>
      </c>
      <c r="AW175" s="2">
        <v>1</v>
      </c>
      <c r="AX175" s="2"/>
      <c r="AY175" s="2"/>
      <c r="AZ175" s="2">
        <v>1</v>
      </c>
      <c r="BA175" s="2">
        <v>1</v>
      </c>
      <c r="BB175" s="2">
        <v>1</v>
      </c>
      <c r="BC175" s="2">
        <v>1</v>
      </c>
      <c r="BD175" s="2" t="s">
        <v>6</v>
      </c>
      <c r="BE175" s="2" t="s">
        <v>6</v>
      </c>
      <c r="BF175" s="2" t="s">
        <v>6</v>
      </c>
      <c r="BG175" s="2" t="s">
        <v>6</v>
      </c>
      <c r="BH175" s="2">
        <v>3</v>
      </c>
      <c r="BI175" s="2">
        <v>2</v>
      </c>
      <c r="BJ175" s="2" t="s">
        <v>325</v>
      </c>
      <c r="BK175" s="2"/>
      <c r="BL175" s="2"/>
      <c r="BM175" s="2">
        <v>108001</v>
      </c>
      <c r="BN175" s="2">
        <v>0</v>
      </c>
      <c r="BO175" s="2" t="s">
        <v>6</v>
      </c>
      <c r="BP175" s="2">
        <v>0</v>
      </c>
      <c r="BQ175" s="2">
        <v>3</v>
      </c>
      <c r="BR175" s="2">
        <v>0</v>
      </c>
      <c r="BS175" s="2">
        <v>1</v>
      </c>
      <c r="BT175" s="2">
        <v>1</v>
      </c>
      <c r="BU175" s="2">
        <v>1</v>
      </c>
      <c r="BV175" s="2">
        <v>1</v>
      </c>
      <c r="BW175" s="2">
        <v>1</v>
      </c>
      <c r="BX175" s="2">
        <v>1</v>
      </c>
      <c r="BY175" s="2" t="s">
        <v>6</v>
      </c>
      <c r="BZ175" s="2">
        <v>95</v>
      </c>
      <c r="CA175" s="2">
        <v>65</v>
      </c>
      <c r="CB175" s="2"/>
      <c r="CC175" s="2"/>
      <c r="CD175" s="2"/>
      <c r="CE175" s="2"/>
      <c r="CF175" s="2">
        <v>0</v>
      </c>
      <c r="CG175" s="2">
        <v>0</v>
      </c>
      <c r="CH175" s="2"/>
      <c r="CI175" s="2"/>
      <c r="CJ175" s="2"/>
      <c r="CK175" s="2"/>
      <c r="CL175" s="2"/>
      <c r="CM175" s="2">
        <v>0</v>
      </c>
      <c r="CN175" s="2" t="s">
        <v>6</v>
      </c>
      <c r="CO175" s="2">
        <v>0</v>
      </c>
      <c r="CP175" s="2">
        <f t="shared" si="184"/>
        <v>7488.14</v>
      </c>
      <c r="CQ175" s="2">
        <f t="shared" si="185"/>
        <v>340.37</v>
      </c>
      <c r="CR175" s="2">
        <f t="shared" si="186"/>
        <v>0</v>
      </c>
      <c r="CS175" s="2">
        <f t="shared" si="187"/>
        <v>0</v>
      </c>
      <c r="CT175" s="2">
        <f t="shared" si="188"/>
        <v>0</v>
      </c>
      <c r="CU175" s="2">
        <f t="shared" si="189"/>
        <v>0</v>
      </c>
      <c r="CV175" s="2">
        <f t="shared" si="190"/>
        <v>0</v>
      </c>
      <c r="CW175" s="2">
        <f t="shared" si="191"/>
        <v>0</v>
      </c>
      <c r="CX175" s="2">
        <f t="shared" si="192"/>
        <v>0</v>
      </c>
      <c r="CY175" s="2">
        <f t="shared" si="193"/>
        <v>0</v>
      </c>
      <c r="CZ175" s="2">
        <f t="shared" si="194"/>
        <v>0</v>
      </c>
      <c r="DA175" s="2"/>
      <c r="DB175" s="2"/>
      <c r="DC175" s="2" t="s">
        <v>6</v>
      </c>
      <c r="DD175" s="2" t="s">
        <v>6</v>
      </c>
      <c r="DE175" s="2" t="s">
        <v>6</v>
      </c>
      <c r="DF175" s="2" t="s">
        <v>6</v>
      </c>
      <c r="DG175" s="2" t="s">
        <v>6</v>
      </c>
      <c r="DH175" s="2" t="s">
        <v>6</v>
      </c>
      <c r="DI175" s="2" t="s">
        <v>6</v>
      </c>
      <c r="DJ175" s="2" t="s">
        <v>6</v>
      </c>
      <c r="DK175" s="2" t="s">
        <v>6</v>
      </c>
      <c r="DL175" s="2" t="s">
        <v>6</v>
      </c>
      <c r="DM175" s="2" t="s">
        <v>6</v>
      </c>
      <c r="DN175" s="2">
        <v>0</v>
      </c>
      <c r="DO175" s="2">
        <v>0</v>
      </c>
      <c r="DP175" s="2">
        <v>1</v>
      </c>
      <c r="DQ175" s="2">
        <v>1</v>
      </c>
      <c r="DR175" s="2"/>
      <c r="DS175" s="2"/>
      <c r="DT175" s="2"/>
      <c r="DU175" s="2">
        <v>1010</v>
      </c>
      <c r="DV175" s="2" t="s">
        <v>324</v>
      </c>
      <c r="DW175" s="2" t="s">
        <v>324</v>
      </c>
      <c r="DX175" s="2">
        <v>1</v>
      </c>
      <c r="DY175" s="2"/>
      <c r="DZ175" s="2"/>
      <c r="EA175" s="2"/>
      <c r="EB175" s="2"/>
      <c r="EC175" s="2"/>
      <c r="ED175" s="2"/>
      <c r="EE175" s="2">
        <v>16510370</v>
      </c>
      <c r="EF175" s="2">
        <v>3</v>
      </c>
      <c r="EG175" s="2" t="s">
        <v>309</v>
      </c>
      <c r="EH175" s="2">
        <v>0</v>
      </c>
      <c r="EI175" s="2" t="s">
        <v>6</v>
      </c>
      <c r="EJ175" s="2">
        <v>2</v>
      </c>
      <c r="EK175" s="2">
        <v>108001</v>
      </c>
      <c r="EL175" s="2" t="s">
        <v>310</v>
      </c>
      <c r="EM175" s="2" t="s">
        <v>311</v>
      </c>
      <c r="EN175" s="2"/>
      <c r="EO175" s="2" t="s">
        <v>6</v>
      </c>
      <c r="EP175" s="2"/>
      <c r="EQ175" s="2">
        <v>0</v>
      </c>
      <c r="ER175" s="2">
        <v>340.37</v>
      </c>
      <c r="ES175" s="2">
        <v>340.37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>
        <v>0</v>
      </c>
      <c r="FR175" s="2">
        <f t="shared" si="195"/>
        <v>0</v>
      </c>
      <c r="FS175" s="2">
        <v>0</v>
      </c>
      <c r="FT175" s="2"/>
      <c r="FU175" s="2"/>
      <c r="FV175" s="2"/>
      <c r="FW175" s="2"/>
      <c r="FX175" s="2">
        <v>95</v>
      </c>
      <c r="FY175" s="2">
        <v>65</v>
      </c>
      <c r="FZ175" s="2"/>
      <c r="GA175" s="2" t="s">
        <v>6</v>
      </c>
      <c r="GB175" s="2"/>
      <c r="GC175" s="2"/>
      <c r="GD175" s="2">
        <v>0</v>
      </c>
      <c r="GE175" s="2"/>
      <c r="GF175" s="2">
        <v>-1979935088</v>
      </c>
      <c r="GG175" s="2">
        <v>2</v>
      </c>
      <c r="GH175" s="2">
        <v>1</v>
      </c>
      <c r="GI175" s="2">
        <v>-2</v>
      </c>
      <c r="GJ175" s="2">
        <v>0</v>
      </c>
      <c r="GK175" s="2">
        <f>ROUND(R175*(R12)/100,2)</f>
        <v>0</v>
      </c>
      <c r="GL175" s="2">
        <f t="shared" si="196"/>
        <v>0</v>
      </c>
      <c r="GM175" s="2">
        <f t="shared" si="197"/>
        <v>7488.14</v>
      </c>
      <c r="GN175" s="2">
        <f t="shared" si="198"/>
        <v>0</v>
      </c>
      <c r="GO175" s="2">
        <f t="shared" si="199"/>
        <v>7488.14</v>
      </c>
      <c r="GP175" s="2">
        <f t="shared" si="200"/>
        <v>0</v>
      </c>
      <c r="GQ175" s="2"/>
      <c r="GR175" s="2">
        <v>0</v>
      </c>
      <c r="GS175" s="2">
        <v>3</v>
      </c>
      <c r="GT175" s="2">
        <v>0</v>
      </c>
      <c r="GU175" s="2" t="s">
        <v>6</v>
      </c>
      <c r="GV175" s="2">
        <f t="shared" si="201"/>
        <v>0</v>
      </c>
      <c r="GW175" s="2">
        <v>1</v>
      </c>
      <c r="GX175" s="2">
        <f t="shared" si="202"/>
        <v>0</v>
      </c>
      <c r="GY175" s="2"/>
      <c r="GZ175" s="2"/>
      <c r="HA175" s="2">
        <v>0</v>
      </c>
      <c r="HB175" s="2">
        <v>0</v>
      </c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>
        <v>0</v>
      </c>
      <c r="IL175" s="2"/>
      <c r="IM175" s="2"/>
      <c r="IN175" s="2"/>
      <c r="IO175" s="2"/>
      <c r="IP175" s="2"/>
      <c r="IQ175" s="2"/>
      <c r="IR175" s="2"/>
      <c r="IS175" s="2"/>
      <c r="IT175" s="2"/>
      <c r="IU175" s="2"/>
    </row>
    <row r="176" spans="1:255" x14ac:dyDescent="0.25">
      <c r="A176">
        <v>18</v>
      </c>
      <c r="B176">
        <v>1</v>
      </c>
      <c r="C176">
        <v>398</v>
      </c>
      <c r="E176" t="s">
        <v>321</v>
      </c>
      <c r="F176" t="s">
        <v>322</v>
      </c>
      <c r="G176" t="s">
        <v>323</v>
      </c>
      <c r="H176" t="s">
        <v>324</v>
      </c>
      <c r="I176">
        <f>I174*J176</f>
        <v>22</v>
      </c>
      <c r="J176">
        <v>100</v>
      </c>
      <c r="O176">
        <f t="shared" si="164"/>
        <v>44853.96</v>
      </c>
      <c r="P176">
        <f t="shared" si="165"/>
        <v>44853.96</v>
      </c>
      <c r="Q176">
        <f t="shared" si="166"/>
        <v>0</v>
      </c>
      <c r="R176">
        <f t="shared" si="167"/>
        <v>0</v>
      </c>
      <c r="S176">
        <f t="shared" si="168"/>
        <v>0</v>
      </c>
      <c r="T176">
        <f t="shared" si="169"/>
        <v>0</v>
      </c>
      <c r="U176">
        <f t="shared" si="170"/>
        <v>0</v>
      </c>
      <c r="V176">
        <f t="shared" si="171"/>
        <v>0</v>
      </c>
      <c r="W176">
        <f t="shared" si="172"/>
        <v>0</v>
      </c>
      <c r="X176">
        <f t="shared" si="173"/>
        <v>0</v>
      </c>
      <c r="Y176">
        <f t="shared" si="174"/>
        <v>0</v>
      </c>
      <c r="AA176">
        <v>16671551</v>
      </c>
      <c r="AB176">
        <f t="shared" si="175"/>
        <v>340.37</v>
      </c>
      <c r="AC176">
        <f t="shared" si="176"/>
        <v>340.37</v>
      </c>
      <c r="AD176">
        <f t="shared" si="177"/>
        <v>0</v>
      </c>
      <c r="AE176">
        <f t="shared" si="178"/>
        <v>0</v>
      </c>
      <c r="AF176">
        <f t="shared" si="179"/>
        <v>0</v>
      </c>
      <c r="AG176">
        <f t="shared" si="180"/>
        <v>0</v>
      </c>
      <c r="AH176">
        <f t="shared" si="181"/>
        <v>0</v>
      </c>
      <c r="AI176">
        <f t="shared" si="182"/>
        <v>0</v>
      </c>
      <c r="AJ176">
        <f t="shared" si="183"/>
        <v>0</v>
      </c>
      <c r="AK176">
        <v>340.37</v>
      </c>
      <c r="AL176">
        <v>340.37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95</v>
      </c>
      <c r="AU176">
        <v>65</v>
      </c>
      <c r="AV176">
        <v>1</v>
      </c>
      <c r="AW176">
        <v>1</v>
      </c>
      <c r="AZ176">
        <v>5.99</v>
      </c>
      <c r="BA176">
        <v>1</v>
      </c>
      <c r="BB176">
        <v>1</v>
      </c>
      <c r="BC176">
        <v>5.99</v>
      </c>
      <c r="BD176" t="s">
        <v>6</v>
      </c>
      <c r="BE176" t="s">
        <v>6</v>
      </c>
      <c r="BF176" t="s">
        <v>6</v>
      </c>
      <c r="BG176" t="s">
        <v>6</v>
      </c>
      <c r="BH176">
        <v>3</v>
      </c>
      <c r="BI176">
        <v>2</v>
      </c>
      <c r="BJ176" t="s">
        <v>325</v>
      </c>
      <c r="BM176">
        <v>108001</v>
      </c>
      <c r="BN176">
        <v>0</v>
      </c>
      <c r="BO176" t="s">
        <v>6</v>
      </c>
      <c r="BP176">
        <v>0</v>
      </c>
      <c r="BQ176">
        <v>3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6</v>
      </c>
      <c r="BZ176">
        <v>95</v>
      </c>
      <c r="CA176">
        <v>65</v>
      </c>
      <c r="CF176">
        <v>0</v>
      </c>
      <c r="CG176">
        <v>0</v>
      </c>
      <c r="CM176">
        <v>0</v>
      </c>
      <c r="CN176" t="s">
        <v>6</v>
      </c>
      <c r="CO176">
        <v>0</v>
      </c>
      <c r="CP176">
        <f t="shared" si="184"/>
        <v>44853.96</v>
      </c>
      <c r="CQ176">
        <f t="shared" si="185"/>
        <v>2038.8163000000002</v>
      </c>
      <c r="CR176">
        <f t="shared" si="186"/>
        <v>0</v>
      </c>
      <c r="CS176">
        <f t="shared" si="187"/>
        <v>0</v>
      </c>
      <c r="CT176">
        <f t="shared" si="188"/>
        <v>0</v>
      </c>
      <c r="CU176">
        <f t="shared" si="189"/>
        <v>0</v>
      </c>
      <c r="CV176">
        <f t="shared" si="190"/>
        <v>0</v>
      </c>
      <c r="CW176">
        <f t="shared" si="191"/>
        <v>0</v>
      </c>
      <c r="CX176">
        <f t="shared" si="192"/>
        <v>0</v>
      </c>
      <c r="CY176">
        <f t="shared" si="193"/>
        <v>0</v>
      </c>
      <c r="CZ176">
        <f t="shared" si="194"/>
        <v>0</v>
      </c>
      <c r="DC176" t="s">
        <v>6</v>
      </c>
      <c r="DD176" t="s">
        <v>6</v>
      </c>
      <c r="DE176" t="s">
        <v>6</v>
      </c>
      <c r="DF176" t="s">
        <v>6</v>
      </c>
      <c r="DG176" t="s">
        <v>6</v>
      </c>
      <c r="DH176" t="s">
        <v>6</v>
      </c>
      <c r="DI176" t="s">
        <v>6</v>
      </c>
      <c r="DJ176" t="s">
        <v>6</v>
      </c>
      <c r="DK176" t="s">
        <v>6</v>
      </c>
      <c r="DL176" t="s">
        <v>6</v>
      </c>
      <c r="DM176" t="s">
        <v>6</v>
      </c>
      <c r="DN176">
        <v>0</v>
      </c>
      <c r="DO176">
        <v>0</v>
      </c>
      <c r="DP176">
        <v>1</v>
      </c>
      <c r="DQ176">
        <v>1</v>
      </c>
      <c r="DU176">
        <v>1010</v>
      </c>
      <c r="DV176" t="s">
        <v>324</v>
      </c>
      <c r="DW176" t="s">
        <v>324</v>
      </c>
      <c r="DX176">
        <v>1</v>
      </c>
      <c r="EE176">
        <v>16510370</v>
      </c>
      <c r="EF176">
        <v>3</v>
      </c>
      <c r="EG176" t="s">
        <v>309</v>
      </c>
      <c r="EH176">
        <v>0</v>
      </c>
      <c r="EI176" t="s">
        <v>6</v>
      </c>
      <c r="EJ176">
        <v>2</v>
      </c>
      <c r="EK176">
        <v>108001</v>
      </c>
      <c r="EL176" t="s">
        <v>310</v>
      </c>
      <c r="EM176" t="s">
        <v>311</v>
      </c>
      <c r="EO176" t="s">
        <v>6</v>
      </c>
      <c r="EQ176">
        <v>0</v>
      </c>
      <c r="ER176">
        <v>340.37</v>
      </c>
      <c r="ES176">
        <v>340.37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95"/>
        <v>0</v>
      </c>
      <c r="FS176">
        <v>0</v>
      </c>
      <c r="FX176">
        <v>95</v>
      </c>
      <c r="FY176">
        <v>65</v>
      </c>
      <c r="GA176" t="s">
        <v>6</v>
      </c>
      <c r="GD176">
        <v>0</v>
      </c>
      <c r="GF176">
        <v>-1979935088</v>
      </c>
      <c r="GG176">
        <v>1</v>
      </c>
      <c r="GH176">
        <v>1</v>
      </c>
      <c r="GI176">
        <v>4</v>
      </c>
      <c r="GJ176">
        <v>0</v>
      </c>
      <c r="GK176">
        <f>ROUND(R176*(S12)/100,2)</f>
        <v>0</v>
      </c>
      <c r="GL176">
        <f t="shared" si="196"/>
        <v>0</v>
      </c>
      <c r="GM176">
        <f t="shared" si="197"/>
        <v>44853.96</v>
      </c>
      <c r="GN176">
        <f t="shared" si="198"/>
        <v>0</v>
      </c>
      <c r="GO176">
        <f t="shared" si="199"/>
        <v>44853.96</v>
      </c>
      <c r="GP176">
        <f t="shared" si="200"/>
        <v>0</v>
      </c>
      <c r="GR176">
        <v>0</v>
      </c>
      <c r="GS176">
        <v>3</v>
      </c>
      <c r="GT176">
        <v>0</v>
      </c>
      <c r="GU176" t="s">
        <v>6</v>
      </c>
      <c r="GV176">
        <f t="shared" si="201"/>
        <v>0</v>
      </c>
      <c r="GW176">
        <v>1</v>
      </c>
      <c r="GX176">
        <f t="shared" si="202"/>
        <v>0</v>
      </c>
      <c r="HA176">
        <v>0</v>
      </c>
      <c r="HB176">
        <v>0</v>
      </c>
      <c r="IK176">
        <v>0</v>
      </c>
    </row>
    <row r="177" spans="1:255" x14ac:dyDescent="0.25">
      <c r="A177" s="2">
        <v>17</v>
      </c>
      <c r="B177" s="2">
        <v>1</v>
      </c>
      <c r="C177" s="2">
        <f>ROW(SmtRes!A415)</f>
        <v>415</v>
      </c>
      <c r="D177" s="2">
        <f>ROW(EtalonRes!A404)</f>
        <v>404</v>
      </c>
      <c r="E177" s="2" t="s">
        <v>326</v>
      </c>
      <c r="F177" s="2" t="s">
        <v>327</v>
      </c>
      <c r="G177" s="2" t="s">
        <v>328</v>
      </c>
      <c r="H177" s="2" t="s">
        <v>297</v>
      </c>
      <c r="I177" s="2">
        <f>ROUND(8/100,9)</f>
        <v>0.08</v>
      </c>
      <c r="J177" s="2">
        <v>0</v>
      </c>
      <c r="K177" s="2"/>
      <c r="L177" s="2"/>
      <c r="M177" s="2"/>
      <c r="N177" s="2"/>
      <c r="O177" s="2">
        <f t="shared" si="164"/>
        <v>527.4</v>
      </c>
      <c r="P177" s="2">
        <f t="shared" si="165"/>
        <v>258.06</v>
      </c>
      <c r="Q177" s="2">
        <f t="shared" si="166"/>
        <v>17.93</v>
      </c>
      <c r="R177" s="2">
        <f t="shared" si="167"/>
        <v>2.41</v>
      </c>
      <c r="S177" s="2">
        <f t="shared" si="168"/>
        <v>251.41</v>
      </c>
      <c r="T177" s="2">
        <f t="shared" si="169"/>
        <v>0</v>
      </c>
      <c r="U177" s="2">
        <f t="shared" si="170"/>
        <v>25.344000000000001</v>
      </c>
      <c r="V177" s="2">
        <f t="shared" si="171"/>
        <v>0.192</v>
      </c>
      <c r="W177" s="2">
        <f t="shared" si="172"/>
        <v>0</v>
      </c>
      <c r="X177" s="2">
        <f t="shared" si="173"/>
        <v>241.13</v>
      </c>
      <c r="Y177" s="2">
        <f t="shared" si="174"/>
        <v>164.98</v>
      </c>
      <c r="Z177" s="2"/>
      <c r="AA177" s="2">
        <v>16671550</v>
      </c>
      <c r="AB177" s="2">
        <f t="shared" si="175"/>
        <v>6592.58</v>
      </c>
      <c r="AC177" s="2">
        <f t="shared" si="176"/>
        <v>3225.8</v>
      </c>
      <c r="AD177" s="2">
        <f t="shared" si="177"/>
        <v>224.12</v>
      </c>
      <c r="AE177" s="2">
        <f t="shared" si="178"/>
        <v>30.12</v>
      </c>
      <c r="AF177" s="2">
        <f t="shared" si="179"/>
        <v>3142.66</v>
      </c>
      <c r="AG177" s="2">
        <f t="shared" si="180"/>
        <v>0</v>
      </c>
      <c r="AH177" s="2">
        <f t="shared" si="181"/>
        <v>316.8</v>
      </c>
      <c r="AI177" s="2">
        <f t="shared" si="182"/>
        <v>2.4</v>
      </c>
      <c r="AJ177" s="2">
        <f t="shared" si="183"/>
        <v>0</v>
      </c>
      <c r="AK177" s="2">
        <v>6592.58</v>
      </c>
      <c r="AL177" s="2">
        <v>3225.8</v>
      </c>
      <c r="AM177" s="2">
        <v>224.12</v>
      </c>
      <c r="AN177" s="2">
        <v>30.12</v>
      </c>
      <c r="AO177" s="2">
        <v>3142.66</v>
      </c>
      <c r="AP177" s="2">
        <v>0</v>
      </c>
      <c r="AQ177" s="2">
        <v>316.8</v>
      </c>
      <c r="AR177" s="2">
        <v>2.4</v>
      </c>
      <c r="AS177" s="2">
        <v>0</v>
      </c>
      <c r="AT177" s="2">
        <v>95</v>
      </c>
      <c r="AU177" s="2">
        <v>65</v>
      </c>
      <c r="AV177" s="2">
        <v>1</v>
      </c>
      <c r="AW177" s="2">
        <v>1</v>
      </c>
      <c r="AX177" s="2"/>
      <c r="AY177" s="2"/>
      <c r="AZ177" s="2">
        <v>1</v>
      </c>
      <c r="BA177" s="2">
        <v>1</v>
      </c>
      <c r="BB177" s="2">
        <v>1</v>
      </c>
      <c r="BC177" s="2">
        <v>1</v>
      </c>
      <c r="BD177" s="2" t="s">
        <v>6</v>
      </c>
      <c r="BE177" s="2" t="s">
        <v>6</v>
      </c>
      <c r="BF177" s="2" t="s">
        <v>6</v>
      </c>
      <c r="BG177" s="2" t="s">
        <v>6</v>
      </c>
      <c r="BH177" s="2">
        <v>0</v>
      </c>
      <c r="BI177" s="2">
        <v>2</v>
      </c>
      <c r="BJ177" s="2" t="s">
        <v>329</v>
      </c>
      <c r="BK177" s="2"/>
      <c r="BL177" s="2"/>
      <c r="BM177" s="2">
        <v>108001</v>
      </c>
      <c r="BN177" s="2">
        <v>0</v>
      </c>
      <c r="BO177" s="2" t="s">
        <v>6</v>
      </c>
      <c r="BP177" s="2">
        <v>0</v>
      </c>
      <c r="BQ177" s="2">
        <v>3</v>
      </c>
      <c r="BR177" s="2">
        <v>0</v>
      </c>
      <c r="BS177" s="2">
        <v>1</v>
      </c>
      <c r="BT177" s="2">
        <v>1</v>
      </c>
      <c r="BU177" s="2">
        <v>1</v>
      </c>
      <c r="BV177" s="2">
        <v>1</v>
      </c>
      <c r="BW177" s="2">
        <v>1</v>
      </c>
      <c r="BX177" s="2">
        <v>1</v>
      </c>
      <c r="BY177" s="2" t="s">
        <v>6</v>
      </c>
      <c r="BZ177" s="2">
        <v>95</v>
      </c>
      <c r="CA177" s="2">
        <v>65</v>
      </c>
      <c r="CB177" s="2"/>
      <c r="CC177" s="2"/>
      <c r="CD177" s="2"/>
      <c r="CE177" s="2"/>
      <c r="CF177" s="2">
        <v>0</v>
      </c>
      <c r="CG177" s="2">
        <v>0</v>
      </c>
      <c r="CH177" s="2"/>
      <c r="CI177" s="2"/>
      <c r="CJ177" s="2"/>
      <c r="CK177" s="2"/>
      <c r="CL177" s="2"/>
      <c r="CM177" s="2">
        <v>0</v>
      </c>
      <c r="CN177" s="2" t="s">
        <v>6</v>
      </c>
      <c r="CO177" s="2">
        <v>0</v>
      </c>
      <c r="CP177" s="2">
        <f t="shared" si="184"/>
        <v>527.4</v>
      </c>
      <c r="CQ177" s="2">
        <f t="shared" si="185"/>
        <v>3225.8</v>
      </c>
      <c r="CR177" s="2">
        <f t="shared" si="186"/>
        <v>224.12</v>
      </c>
      <c r="CS177" s="2">
        <f t="shared" si="187"/>
        <v>30.12</v>
      </c>
      <c r="CT177" s="2">
        <f t="shared" si="188"/>
        <v>3142.66</v>
      </c>
      <c r="CU177" s="2">
        <f t="shared" si="189"/>
        <v>0</v>
      </c>
      <c r="CV177" s="2">
        <f t="shared" si="190"/>
        <v>316.8</v>
      </c>
      <c r="CW177" s="2">
        <f t="shared" si="191"/>
        <v>2.4</v>
      </c>
      <c r="CX177" s="2">
        <f t="shared" si="192"/>
        <v>0</v>
      </c>
      <c r="CY177" s="2">
        <f t="shared" si="193"/>
        <v>241.12899999999999</v>
      </c>
      <c r="CZ177" s="2">
        <f t="shared" si="194"/>
        <v>164.983</v>
      </c>
      <c r="DA177" s="2"/>
      <c r="DB177" s="2"/>
      <c r="DC177" s="2" t="s">
        <v>6</v>
      </c>
      <c r="DD177" s="2" t="s">
        <v>6</v>
      </c>
      <c r="DE177" s="2" t="s">
        <v>6</v>
      </c>
      <c r="DF177" s="2" t="s">
        <v>6</v>
      </c>
      <c r="DG177" s="2" t="s">
        <v>6</v>
      </c>
      <c r="DH177" s="2" t="s">
        <v>6</v>
      </c>
      <c r="DI177" s="2" t="s">
        <v>6</v>
      </c>
      <c r="DJ177" s="2" t="s">
        <v>6</v>
      </c>
      <c r="DK177" s="2" t="s">
        <v>6</v>
      </c>
      <c r="DL177" s="2" t="s">
        <v>6</v>
      </c>
      <c r="DM177" s="2" t="s">
        <v>6</v>
      </c>
      <c r="DN177" s="2">
        <v>0</v>
      </c>
      <c r="DO177" s="2">
        <v>0</v>
      </c>
      <c r="DP177" s="2">
        <v>1</v>
      </c>
      <c r="DQ177" s="2">
        <v>1</v>
      </c>
      <c r="DR177" s="2"/>
      <c r="DS177" s="2"/>
      <c r="DT177" s="2"/>
      <c r="DU177" s="2">
        <v>1013</v>
      </c>
      <c r="DV177" s="2" t="s">
        <v>297</v>
      </c>
      <c r="DW177" s="2" t="s">
        <v>297</v>
      </c>
      <c r="DX177" s="2">
        <v>1</v>
      </c>
      <c r="DY177" s="2"/>
      <c r="DZ177" s="2"/>
      <c r="EA177" s="2"/>
      <c r="EB177" s="2"/>
      <c r="EC177" s="2"/>
      <c r="ED177" s="2"/>
      <c r="EE177" s="2">
        <v>16510370</v>
      </c>
      <c r="EF177" s="2">
        <v>3</v>
      </c>
      <c r="EG177" s="2" t="s">
        <v>309</v>
      </c>
      <c r="EH177" s="2">
        <v>0</v>
      </c>
      <c r="EI177" s="2" t="s">
        <v>6</v>
      </c>
      <c r="EJ177" s="2">
        <v>2</v>
      </c>
      <c r="EK177" s="2">
        <v>108001</v>
      </c>
      <c r="EL177" s="2" t="s">
        <v>310</v>
      </c>
      <c r="EM177" s="2" t="s">
        <v>311</v>
      </c>
      <c r="EN177" s="2"/>
      <c r="EO177" s="2" t="s">
        <v>6</v>
      </c>
      <c r="EP177" s="2"/>
      <c r="EQ177" s="2">
        <v>0</v>
      </c>
      <c r="ER177" s="2">
        <v>6592.58</v>
      </c>
      <c r="ES177" s="2">
        <v>3225.8</v>
      </c>
      <c r="ET177" s="2">
        <v>224.12</v>
      </c>
      <c r="EU177" s="2">
        <v>30.12</v>
      </c>
      <c r="EV177" s="2">
        <v>3142.66</v>
      </c>
      <c r="EW177" s="2">
        <v>316.8</v>
      </c>
      <c r="EX177" s="2">
        <v>2.4</v>
      </c>
      <c r="EY177" s="2">
        <v>0</v>
      </c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>
        <v>0</v>
      </c>
      <c r="FR177" s="2">
        <f t="shared" si="195"/>
        <v>0</v>
      </c>
      <c r="FS177" s="2">
        <v>0</v>
      </c>
      <c r="FT177" s="2"/>
      <c r="FU177" s="2"/>
      <c r="FV177" s="2"/>
      <c r="FW177" s="2"/>
      <c r="FX177" s="2">
        <v>95</v>
      </c>
      <c r="FY177" s="2">
        <v>65</v>
      </c>
      <c r="FZ177" s="2"/>
      <c r="GA177" s="2" t="s">
        <v>6</v>
      </c>
      <c r="GB177" s="2"/>
      <c r="GC177" s="2"/>
      <c r="GD177" s="2">
        <v>0</v>
      </c>
      <c r="GE177" s="2"/>
      <c r="GF177" s="2">
        <v>-155114228</v>
      </c>
      <c r="GG177" s="2">
        <v>2</v>
      </c>
      <c r="GH177" s="2">
        <v>1</v>
      </c>
      <c r="GI177" s="2">
        <v>-2</v>
      </c>
      <c r="GJ177" s="2">
        <v>0</v>
      </c>
      <c r="GK177" s="2">
        <f>ROUND(R177*(R12)/100,2)</f>
        <v>0</v>
      </c>
      <c r="GL177" s="2">
        <f t="shared" si="196"/>
        <v>0</v>
      </c>
      <c r="GM177" s="2">
        <f t="shared" si="197"/>
        <v>933.51</v>
      </c>
      <c r="GN177" s="2">
        <f t="shared" si="198"/>
        <v>0</v>
      </c>
      <c r="GO177" s="2">
        <f t="shared" si="199"/>
        <v>933.51</v>
      </c>
      <c r="GP177" s="2">
        <f t="shared" si="200"/>
        <v>0</v>
      </c>
      <c r="GQ177" s="2"/>
      <c r="GR177" s="2">
        <v>0</v>
      </c>
      <c r="GS177" s="2">
        <v>3</v>
      </c>
      <c r="GT177" s="2">
        <v>0</v>
      </c>
      <c r="GU177" s="2" t="s">
        <v>6</v>
      </c>
      <c r="GV177" s="2">
        <f t="shared" si="201"/>
        <v>0</v>
      </c>
      <c r="GW177" s="2">
        <v>1</v>
      </c>
      <c r="GX177" s="2">
        <f t="shared" si="202"/>
        <v>0</v>
      </c>
      <c r="GY177" s="2"/>
      <c r="GZ177" s="2"/>
      <c r="HA177" s="2">
        <v>0</v>
      </c>
      <c r="HB177" s="2">
        <v>0</v>
      </c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>
        <v>0</v>
      </c>
      <c r="IL177" s="2"/>
      <c r="IM177" s="2"/>
      <c r="IN177" s="2"/>
      <c r="IO177" s="2"/>
      <c r="IP177" s="2"/>
      <c r="IQ177" s="2"/>
      <c r="IR177" s="2"/>
      <c r="IS177" s="2"/>
      <c r="IT177" s="2"/>
      <c r="IU177" s="2"/>
    </row>
    <row r="178" spans="1:255" x14ac:dyDescent="0.25">
      <c r="A178">
        <v>17</v>
      </c>
      <c r="B178">
        <v>1</v>
      </c>
      <c r="C178">
        <f>ROW(SmtRes!A430)</f>
        <v>430</v>
      </c>
      <c r="D178">
        <f>ROW(EtalonRes!A418)</f>
        <v>418</v>
      </c>
      <c r="E178" t="s">
        <v>326</v>
      </c>
      <c r="F178" t="s">
        <v>327</v>
      </c>
      <c r="G178" t="s">
        <v>328</v>
      </c>
      <c r="H178" t="s">
        <v>297</v>
      </c>
      <c r="I178">
        <f>ROUND(8/100,9)</f>
        <v>0.08</v>
      </c>
      <c r="J178">
        <v>0</v>
      </c>
      <c r="O178">
        <f t="shared" si="164"/>
        <v>3159.16</v>
      </c>
      <c r="P178">
        <f t="shared" si="165"/>
        <v>1545.8</v>
      </c>
      <c r="Q178">
        <f t="shared" si="166"/>
        <v>107.4</v>
      </c>
      <c r="R178">
        <f t="shared" si="167"/>
        <v>14.43</v>
      </c>
      <c r="S178">
        <f t="shared" si="168"/>
        <v>1505.96</v>
      </c>
      <c r="T178">
        <f t="shared" si="169"/>
        <v>0</v>
      </c>
      <c r="U178">
        <f t="shared" si="170"/>
        <v>25.344000000000001</v>
      </c>
      <c r="V178">
        <f t="shared" si="171"/>
        <v>0.192</v>
      </c>
      <c r="W178">
        <f t="shared" si="172"/>
        <v>0</v>
      </c>
      <c r="X178">
        <f t="shared" si="173"/>
        <v>1444.37</v>
      </c>
      <c r="Y178">
        <f t="shared" si="174"/>
        <v>988.25</v>
      </c>
      <c r="AA178">
        <v>16671551</v>
      </c>
      <c r="AB178">
        <f t="shared" si="175"/>
        <v>6592.58</v>
      </c>
      <c r="AC178">
        <f t="shared" si="176"/>
        <v>3225.8</v>
      </c>
      <c r="AD178">
        <f t="shared" si="177"/>
        <v>224.12</v>
      </c>
      <c r="AE178">
        <f t="shared" si="178"/>
        <v>30.12</v>
      </c>
      <c r="AF178">
        <f t="shared" si="179"/>
        <v>3142.66</v>
      </c>
      <c r="AG178">
        <f t="shared" si="180"/>
        <v>0</v>
      </c>
      <c r="AH178">
        <f t="shared" si="181"/>
        <v>316.8</v>
      </c>
      <c r="AI178">
        <f t="shared" si="182"/>
        <v>2.4</v>
      </c>
      <c r="AJ178">
        <f t="shared" si="183"/>
        <v>0</v>
      </c>
      <c r="AK178">
        <v>6592.58</v>
      </c>
      <c r="AL178">
        <v>3225.8</v>
      </c>
      <c r="AM178">
        <v>224.12</v>
      </c>
      <c r="AN178">
        <v>30.12</v>
      </c>
      <c r="AO178">
        <v>3142.66</v>
      </c>
      <c r="AP178">
        <v>0</v>
      </c>
      <c r="AQ178">
        <v>316.8</v>
      </c>
      <c r="AR178">
        <v>2.4</v>
      </c>
      <c r="AS178">
        <v>0</v>
      </c>
      <c r="AT178">
        <v>95</v>
      </c>
      <c r="AU178">
        <v>65</v>
      </c>
      <c r="AV178">
        <v>1</v>
      </c>
      <c r="AW178">
        <v>1</v>
      </c>
      <c r="AZ178">
        <v>5.99</v>
      </c>
      <c r="BA178">
        <v>5.99</v>
      </c>
      <c r="BB178">
        <v>5.99</v>
      </c>
      <c r="BC178">
        <v>5.99</v>
      </c>
      <c r="BD178" t="s">
        <v>6</v>
      </c>
      <c r="BE178" t="s">
        <v>6</v>
      </c>
      <c r="BF178" t="s">
        <v>6</v>
      </c>
      <c r="BG178" t="s">
        <v>6</v>
      </c>
      <c r="BH178">
        <v>0</v>
      </c>
      <c r="BI178">
        <v>2</v>
      </c>
      <c r="BJ178" t="s">
        <v>329</v>
      </c>
      <c r="BM178">
        <v>108001</v>
      </c>
      <c r="BN178">
        <v>0</v>
      </c>
      <c r="BO178" t="s">
        <v>6</v>
      </c>
      <c r="BP178">
        <v>0</v>
      </c>
      <c r="BQ178">
        <v>3</v>
      </c>
      <c r="BR178">
        <v>0</v>
      </c>
      <c r="BS178">
        <v>5.99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6</v>
      </c>
      <c r="BZ178">
        <v>95</v>
      </c>
      <c r="CA178">
        <v>65</v>
      </c>
      <c r="CF178">
        <v>0</v>
      </c>
      <c r="CG178">
        <v>0</v>
      </c>
      <c r="CM178">
        <v>0</v>
      </c>
      <c r="CN178" t="s">
        <v>6</v>
      </c>
      <c r="CO178">
        <v>0</v>
      </c>
      <c r="CP178">
        <f t="shared" si="184"/>
        <v>3159.16</v>
      </c>
      <c r="CQ178">
        <f t="shared" si="185"/>
        <v>19322.542000000001</v>
      </c>
      <c r="CR178">
        <f t="shared" si="186"/>
        <v>1342.4788000000001</v>
      </c>
      <c r="CS178">
        <f t="shared" si="187"/>
        <v>180.4188</v>
      </c>
      <c r="CT178">
        <f t="shared" si="188"/>
        <v>18824.5334</v>
      </c>
      <c r="CU178">
        <f t="shared" si="189"/>
        <v>0</v>
      </c>
      <c r="CV178">
        <f t="shared" si="190"/>
        <v>316.8</v>
      </c>
      <c r="CW178">
        <f t="shared" si="191"/>
        <v>2.4</v>
      </c>
      <c r="CX178">
        <f t="shared" si="192"/>
        <v>0</v>
      </c>
      <c r="CY178">
        <f t="shared" si="193"/>
        <v>1444.3705000000002</v>
      </c>
      <c r="CZ178">
        <f t="shared" si="194"/>
        <v>988.25350000000003</v>
      </c>
      <c r="DC178" t="s">
        <v>6</v>
      </c>
      <c r="DD178" t="s">
        <v>6</v>
      </c>
      <c r="DE178" t="s">
        <v>6</v>
      </c>
      <c r="DF178" t="s">
        <v>6</v>
      </c>
      <c r="DG178" t="s">
        <v>6</v>
      </c>
      <c r="DH178" t="s">
        <v>6</v>
      </c>
      <c r="DI178" t="s">
        <v>6</v>
      </c>
      <c r="DJ178" t="s">
        <v>6</v>
      </c>
      <c r="DK178" t="s">
        <v>6</v>
      </c>
      <c r="DL178" t="s">
        <v>6</v>
      </c>
      <c r="DM178" t="s">
        <v>6</v>
      </c>
      <c r="DN178">
        <v>0</v>
      </c>
      <c r="DO178">
        <v>0</v>
      </c>
      <c r="DP178">
        <v>1</v>
      </c>
      <c r="DQ178">
        <v>1</v>
      </c>
      <c r="DU178">
        <v>1013</v>
      </c>
      <c r="DV178" t="s">
        <v>297</v>
      </c>
      <c r="DW178" t="s">
        <v>297</v>
      </c>
      <c r="DX178">
        <v>1</v>
      </c>
      <c r="EE178">
        <v>16510370</v>
      </c>
      <c r="EF178">
        <v>3</v>
      </c>
      <c r="EG178" t="s">
        <v>309</v>
      </c>
      <c r="EH178">
        <v>0</v>
      </c>
      <c r="EI178" t="s">
        <v>6</v>
      </c>
      <c r="EJ178">
        <v>2</v>
      </c>
      <c r="EK178">
        <v>108001</v>
      </c>
      <c r="EL178" t="s">
        <v>310</v>
      </c>
      <c r="EM178" t="s">
        <v>311</v>
      </c>
      <c r="EO178" t="s">
        <v>6</v>
      </c>
      <c r="EQ178">
        <v>0</v>
      </c>
      <c r="ER178">
        <v>6592.58</v>
      </c>
      <c r="ES178">
        <v>3225.8</v>
      </c>
      <c r="ET178">
        <v>224.12</v>
      </c>
      <c r="EU178">
        <v>30.12</v>
      </c>
      <c r="EV178">
        <v>3142.66</v>
      </c>
      <c r="EW178">
        <v>316.8</v>
      </c>
      <c r="EX178">
        <v>2.4</v>
      </c>
      <c r="EY178">
        <v>0</v>
      </c>
      <c r="FQ178">
        <v>0</v>
      </c>
      <c r="FR178">
        <f t="shared" si="195"/>
        <v>0</v>
      </c>
      <c r="FS178">
        <v>0</v>
      </c>
      <c r="FX178">
        <v>95</v>
      </c>
      <c r="FY178">
        <v>65</v>
      </c>
      <c r="GA178" t="s">
        <v>6</v>
      </c>
      <c r="GD178">
        <v>0</v>
      </c>
      <c r="GF178">
        <v>-155114228</v>
      </c>
      <c r="GG178">
        <v>1</v>
      </c>
      <c r="GH178">
        <v>1</v>
      </c>
      <c r="GI178">
        <v>4</v>
      </c>
      <c r="GJ178">
        <v>0</v>
      </c>
      <c r="GK178">
        <f>ROUND(R178*(S12)/100,2)</f>
        <v>0</v>
      </c>
      <c r="GL178">
        <f t="shared" si="196"/>
        <v>0</v>
      </c>
      <c r="GM178">
        <f t="shared" si="197"/>
        <v>5591.78</v>
      </c>
      <c r="GN178">
        <f t="shared" si="198"/>
        <v>0</v>
      </c>
      <c r="GO178">
        <f t="shared" si="199"/>
        <v>5591.78</v>
      </c>
      <c r="GP178">
        <f t="shared" si="200"/>
        <v>0</v>
      </c>
      <c r="GR178">
        <v>0</v>
      </c>
      <c r="GS178">
        <v>3</v>
      </c>
      <c r="GT178">
        <v>0</v>
      </c>
      <c r="GU178" t="s">
        <v>6</v>
      </c>
      <c r="GV178">
        <f t="shared" si="201"/>
        <v>0</v>
      </c>
      <c r="GW178">
        <v>1</v>
      </c>
      <c r="GX178">
        <f t="shared" si="202"/>
        <v>0</v>
      </c>
      <c r="HA178">
        <v>0</v>
      </c>
      <c r="HB178">
        <v>0</v>
      </c>
      <c r="IK178">
        <v>0</v>
      </c>
    </row>
    <row r="179" spans="1:255" x14ac:dyDescent="0.25">
      <c r="A179" s="2">
        <v>18</v>
      </c>
      <c r="B179" s="2">
        <v>1</v>
      </c>
      <c r="C179" s="2">
        <v>414</v>
      </c>
      <c r="D179" s="2"/>
      <c r="E179" s="2" t="s">
        <v>330</v>
      </c>
      <c r="F179" s="2" t="s">
        <v>331</v>
      </c>
      <c r="G179" s="2" t="s">
        <v>332</v>
      </c>
      <c r="H179" s="2" t="s">
        <v>324</v>
      </c>
      <c r="I179" s="2">
        <f>I177*J179</f>
        <v>8</v>
      </c>
      <c r="J179" s="2">
        <v>100</v>
      </c>
      <c r="K179" s="2"/>
      <c r="L179" s="2"/>
      <c r="M179" s="2"/>
      <c r="N179" s="2"/>
      <c r="O179" s="2">
        <f t="shared" si="164"/>
        <v>3288.8</v>
      </c>
      <c r="P179" s="2">
        <f t="shared" si="165"/>
        <v>3288.8</v>
      </c>
      <c r="Q179" s="2">
        <f t="shared" si="166"/>
        <v>0</v>
      </c>
      <c r="R179" s="2">
        <f t="shared" si="167"/>
        <v>0</v>
      </c>
      <c r="S179" s="2">
        <f t="shared" si="168"/>
        <v>0</v>
      </c>
      <c r="T179" s="2">
        <f t="shared" si="169"/>
        <v>0</v>
      </c>
      <c r="U179" s="2">
        <f t="shared" si="170"/>
        <v>0</v>
      </c>
      <c r="V179" s="2">
        <f t="shared" si="171"/>
        <v>0</v>
      </c>
      <c r="W179" s="2">
        <f t="shared" si="172"/>
        <v>0</v>
      </c>
      <c r="X179" s="2">
        <f t="shared" si="173"/>
        <v>0</v>
      </c>
      <c r="Y179" s="2">
        <f t="shared" si="174"/>
        <v>0</v>
      </c>
      <c r="Z179" s="2"/>
      <c r="AA179" s="2">
        <v>16671550</v>
      </c>
      <c r="AB179" s="2">
        <f t="shared" si="175"/>
        <v>411.1</v>
      </c>
      <c r="AC179" s="2">
        <f t="shared" si="176"/>
        <v>411.1</v>
      </c>
      <c r="AD179" s="2">
        <f t="shared" si="177"/>
        <v>0</v>
      </c>
      <c r="AE179" s="2">
        <f t="shared" si="178"/>
        <v>0</v>
      </c>
      <c r="AF179" s="2">
        <f t="shared" si="179"/>
        <v>0</v>
      </c>
      <c r="AG179" s="2">
        <f t="shared" si="180"/>
        <v>0</v>
      </c>
      <c r="AH179" s="2">
        <f t="shared" si="181"/>
        <v>0</v>
      </c>
      <c r="AI179" s="2">
        <f t="shared" si="182"/>
        <v>0</v>
      </c>
      <c r="AJ179" s="2">
        <f t="shared" si="183"/>
        <v>0</v>
      </c>
      <c r="AK179" s="2">
        <v>411.1</v>
      </c>
      <c r="AL179" s="2">
        <v>411.1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95</v>
      </c>
      <c r="AU179" s="2">
        <v>65</v>
      </c>
      <c r="AV179" s="2">
        <v>1</v>
      </c>
      <c r="AW179" s="2">
        <v>1</v>
      </c>
      <c r="AX179" s="2"/>
      <c r="AY179" s="2"/>
      <c r="AZ179" s="2">
        <v>1</v>
      </c>
      <c r="BA179" s="2">
        <v>1</v>
      </c>
      <c r="BB179" s="2">
        <v>1</v>
      </c>
      <c r="BC179" s="2">
        <v>1</v>
      </c>
      <c r="BD179" s="2" t="s">
        <v>6</v>
      </c>
      <c r="BE179" s="2" t="s">
        <v>6</v>
      </c>
      <c r="BF179" s="2" t="s">
        <v>6</v>
      </c>
      <c r="BG179" s="2" t="s">
        <v>6</v>
      </c>
      <c r="BH179" s="2">
        <v>3</v>
      </c>
      <c r="BI179" s="2">
        <v>2</v>
      </c>
      <c r="BJ179" s="2" t="s">
        <v>333</v>
      </c>
      <c r="BK179" s="2"/>
      <c r="BL179" s="2"/>
      <c r="BM179" s="2">
        <v>108001</v>
      </c>
      <c r="BN179" s="2">
        <v>0</v>
      </c>
      <c r="BO179" s="2" t="s">
        <v>6</v>
      </c>
      <c r="BP179" s="2">
        <v>0</v>
      </c>
      <c r="BQ179" s="2">
        <v>3</v>
      </c>
      <c r="BR179" s="2">
        <v>0</v>
      </c>
      <c r="BS179" s="2">
        <v>1</v>
      </c>
      <c r="BT179" s="2">
        <v>1</v>
      </c>
      <c r="BU179" s="2">
        <v>1</v>
      </c>
      <c r="BV179" s="2">
        <v>1</v>
      </c>
      <c r="BW179" s="2">
        <v>1</v>
      </c>
      <c r="BX179" s="2">
        <v>1</v>
      </c>
      <c r="BY179" s="2" t="s">
        <v>6</v>
      </c>
      <c r="BZ179" s="2">
        <v>95</v>
      </c>
      <c r="CA179" s="2">
        <v>65</v>
      </c>
      <c r="CB179" s="2"/>
      <c r="CC179" s="2"/>
      <c r="CD179" s="2"/>
      <c r="CE179" s="2"/>
      <c r="CF179" s="2">
        <v>0</v>
      </c>
      <c r="CG179" s="2">
        <v>0</v>
      </c>
      <c r="CH179" s="2"/>
      <c r="CI179" s="2"/>
      <c r="CJ179" s="2"/>
      <c r="CK179" s="2"/>
      <c r="CL179" s="2"/>
      <c r="CM179" s="2">
        <v>0</v>
      </c>
      <c r="CN179" s="2" t="s">
        <v>6</v>
      </c>
      <c r="CO179" s="2">
        <v>0</v>
      </c>
      <c r="CP179" s="2">
        <f t="shared" si="184"/>
        <v>3288.8</v>
      </c>
      <c r="CQ179" s="2">
        <f t="shared" si="185"/>
        <v>411.1</v>
      </c>
      <c r="CR179" s="2">
        <f t="shared" si="186"/>
        <v>0</v>
      </c>
      <c r="CS179" s="2">
        <f t="shared" si="187"/>
        <v>0</v>
      </c>
      <c r="CT179" s="2">
        <f t="shared" si="188"/>
        <v>0</v>
      </c>
      <c r="CU179" s="2">
        <f t="shared" si="189"/>
        <v>0</v>
      </c>
      <c r="CV179" s="2">
        <f t="shared" si="190"/>
        <v>0</v>
      </c>
      <c r="CW179" s="2">
        <f t="shared" si="191"/>
        <v>0</v>
      </c>
      <c r="CX179" s="2">
        <f t="shared" si="192"/>
        <v>0</v>
      </c>
      <c r="CY179" s="2">
        <f t="shared" si="193"/>
        <v>0</v>
      </c>
      <c r="CZ179" s="2">
        <f t="shared" si="194"/>
        <v>0</v>
      </c>
      <c r="DA179" s="2"/>
      <c r="DB179" s="2"/>
      <c r="DC179" s="2" t="s">
        <v>6</v>
      </c>
      <c r="DD179" s="2" t="s">
        <v>6</v>
      </c>
      <c r="DE179" s="2" t="s">
        <v>6</v>
      </c>
      <c r="DF179" s="2" t="s">
        <v>6</v>
      </c>
      <c r="DG179" s="2" t="s">
        <v>6</v>
      </c>
      <c r="DH179" s="2" t="s">
        <v>6</v>
      </c>
      <c r="DI179" s="2" t="s">
        <v>6</v>
      </c>
      <c r="DJ179" s="2" t="s">
        <v>6</v>
      </c>
      <c r="DK179" s="2" t="s">
        <v>6</v>
      </c>
      <c r="DL179" s="2" t="s">
        <v>6</v>
      </c>
      <c r="DM179" s="2" t="s">
        <v>6</v>
      </c>
      <c r="DN179" s="2">
        <v>0</v>
      </c>
      <c r="DO179" s="2">
        <v>0</v>
      </c>
      <c r="DP179" s="2">
        <v>1</v>
      </c>
      <c r="DQ179" s="2">
        <v>1</v>
      </c>
      <c r="DR179" s="2"/>
      <c r="DS179" s="2"/>
      <c r="DT179" s="2"/>
      <c r="DU179" s="2">
        <v>1010</v>
      </c>
      <c r="DV179" s="2" t="s">
        <v>324</v>
      </c>
      <c r="DW179" s="2" t="s">
        <v>324</v>
      </c>
      <c r="DX179" s="2">
        <v>1</v>
      </c>
      <c r="DY179" s="2"/>
      <c r="DZ179" s="2"/>
      <c r="EA179" s="2"/>
      <c r="EB179" s="2"/>
      <c r="EC179" s="2"/>
      <c r="ED179" s="2"/>
      <c r="EE179" s="2">
        <v>16510370</v>
      </c>
      <c r="EF179" s="2">
        <v>3</v>
      </c>
      <c r="EG179" s="2" t="s">
        <v>309</v>
      </c>
      <c r="EH179" s="2">
        <v>0</v>
      </c>
      <c r="EI179" s="2" t="s">
        <v>6</v>
      </c>
      <c r="EJ179" s="2">
        <v>2</v>
      </c>
      <c r="EK179" s="2">
        <v>108001</v>
      </c>
      <c r="EL179" s="2" t="s">
        <v>310</v>
      </c>
      <c r="EM179" s="2" t="s">
        <v>311</v>
      </c>
      <c r="EN179" s="2"/>
      <c r="EO179" s="2" t="s">
        <v>6</v>
      </c>
      <c r="EP179" s="2"/>
      <c r="EQ179" s="2">
        <v>0</v>
      </c>
      <c r="ER179" s="2">
        <v>411.1</v>
      </c>
      <c r="ES179" s="2">
        <v>411.1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>
        <v>0</v>
      </c>
      <c r="FR179" s="2">
        <f t="shared" si="195"/>
        <v>0</v>
      </c>
      <c r="FS179" s="2">
        <v>0</v>
      </c>
      <c r="FT179" s="2"/>
      <c r="FU179" s="2"/>
      <c r="FV179" s="2"/>
      <c r="FW179" s="2"/>
      <c r="FX179" s="2">
        <v>95</v>
      </c>
      <c r="FY179" s="2">
        <v>65</v>
      </c>
      <c r="FZ179" s="2"/>
      <c r="GA179" s="2" t="s">
        <v>6</v>
      </c>
      <c r="GB179" s="2"/>
      <c r="GC179" s="2"/>
      <c r="GD179" s="2">
        <v>0</v>
      </c>
      <c r="GE179" s="2"/>
      <c r="GF179" s="2">
        <v>1436613956</v>
      </c>
      <c r="GG179" s="2">
        <v>2</v>
      </c>
      <c r="GH179" s="2">
        <v>1</v>
      </c>
      <c r="GI179" s="2">
        <v>-2</v>
      </c>
      <c r="GJ179" s="2">
        <v>0</v>
      </c>
      <c r="GK179" s="2">
        <f>ROUND(R179*(R12)/100,2)</f>
        <v>0</v>
      </c>
      <c r="GL179" s="2">
        <f t="shared" si="196"/>
        <v>0</v>
      </c>
      <c r="GM179" s="2">
        <f t="shared" si="197"/>
        <v>3288.8</v>
      </c>
      <c r="GN179" s="2">
        <f t="shared" si="198"/>
        <v>0</v>
      </c>
      <c r="GO179" s="2">
        <f t="shared" si="199"/>
        <v>3288.8</v>
      </c>
      <c r="GP179" s="2">
        <f t="shared" si="200"/>
        <v>0</v>
      </c>
      <c r="GQ179" s="2"/>
      <c r="GR179" s="2">
        <v>0</v>
      </c>
      <c r="GS179" s="2">
        <v>3</v>
      </c>
      <c r="GT179" s="2">
        <v>0</v>
      </c>
      <c r="GU179" s="2" t="s">
        <v>6</v>
      </c>
      <c r="GV179" s="2">
        <f t="shared" si="201"/>
        <v>0</v>
      </c>
      <c r="GW179" s="2">
        <v>1</v>
      </c>
      <c r="GX179" s="2">
        <f t="shared" si="202"/>
        <v>0</v>
      </c>
      <c r="GY179" s="2"/>
      <c r="GZ179" s="2"/>
      <c r="HA179" s="2">
        <v>0</v>
      </c>
      <c r="HB179" s="2">
        <v>0</v>
      </c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>
        <v>0</v>
      </c>
      <c r="IL179" s="2"/>
      <c r="IM179" s="2"/>
      <c r="IN179" s="2"/>
      <c r="IO179" s="2"/>
      <c r="IP179" s="2"/>
      <c r="IQ179" s="2"/>
      <c r="IR179" s="2"/>
      <c r="IS179" s="2"/>
      <c r="IT179" s="2"/>
      <c r="IU179" s="2"/>
    </row>
    <row r="180" spans="1:255" x14ac:dyDescent="0.25">
      <c r="A180">
        <v>18</v>
      </c>
      <c r="B180">
        <v>1</v>
      </c>
      <c r="C180">
        <v>429</v>
      </c>
      <c r="E180" t="s">
        <v>330</v>
      </c>
      <c r="F180" t="s">
        <v>331</v>
      </c>
      <c r="G180" t="s">
        <v>332</v>
      </c>
      <c r="H180" t="s">
        <v>324</v>
      </c>
      <c r="I180">
        <f>I178*J180</f>
        <v>8</v>
      </c>
      <c r="J180">
        <v>100</v>
      </c>
      <c r="O180">
        <f t="shared" si="164"/>
        <v>19699.91</v>
      </c>
      <c r="P180">
        <f t="shared" si="165"/>
        <v>19699.91</v>
      </c>
      <c r="Q180">
        <f t="shared" si="166"/>
        <v>0</v>
      </c>
      <c r="R180">
        <f t="shared" si="167"/>
        <v>0</v>
      </c>
      <c r="S180">
        <f t="shared" si="168"/>
        <v>0</v>
      </c>
      <c r="T180">
        <f t="shared" si="169"/>
        <v>0</v>
      </c>
      <c r="U180">
        <f t="shared" si="170"/>
        <v>0</v>
      </c>
      <c r="V180">
        <f t="shared" si="171"/>
        <v>0</v>
      </c>
      <c r="W180">
        <f t="shared" si="172"/>
        <v>0</v>
      </c>
      <c r="X180">
        <f t="shared" si="173"/>
        <v>0</v>
      </c>
      <c r="Y180">
        <f t="shared" si="174"/>
        <v>0</v>
      </c>
      <c r="AA180">
        <v>16671551</v>
      </c>
      <c r="AB180">
        <f t="shared" si="175"/>
        <v>411.1</v>
      </c>
      <c r="AC180">
        <f t="shared" si="176"/>
        <v>411.1</v>
      </c>
      <c r="AD180">
        <f t="shared" si="177"/>
        <v>0</v>
      </c>
      <c r="AE180">
        <f t="shared" si="178"/>
        <v>0</v>
      </c>
      <c r="AF180">
        <f t="shared" si="179"/>
        <v>0</v>
      </c>
      <c r="AG180">
        <f t="shared" si="180"/>
        <v>0</v>
      </c>
      <c r="AH180">
        <f t="shared" si="181"/>
        <v>0</v>
      </c>
      <c r="AI180">
        <f t="shared" si="182"/>
        <v>0</v>
      </c>
      <c r="AJ180">
        <f t="shared" si="183"/>
        <v>0</v>
      </c>
      <c r="AK180">
        <v>411.1</v>
      </c>
      <c r="AL180">
        <v>411.1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95</v>
      </c>
      <c r="AU180">
        <v>65</v>
      </c>
      <c r="AV180">
        <v>1</v>
      </c>
      <c r="AW180">
        <v>1</v>
      </c>
      <c r="AZ180">
        <v>5.99</v>
      </c>
      <c r="BA180">
        <v>1</v>
      </c>
      <c r="BB180">
        <v>1</v>
      </c>
      <c r="BC180">
        <v>5.99</v>
      </c>
      <c r="BD180" t="s">
        <v>6</v>
      </c>
      <c r="BE180" t="s">
        <v>6</v>
      </c>
      <c r="BF180" t="s">
        <v>6</v>
      </c>
      <c r="BG180" t="s">
        <v>6</v>
      </c>
      <c r="BH180">
        <v>3</v>
      </c>
      <c r="BI180">
        <v>2</v>
      </c>
      <c r="BJ180" t="s">
        <v>333</v>
      </c>
      <c r="BM180">
        <v>108001</v>
      </c>
      <c r="BN180">
        <v>0</v>
      </c>
      <c r="BO180" t="s">
        <v>6</v>
      </c>
      <c r="BP180">
        <v>0</v>
      </c>
      <c r="BQ180">
        <v>3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95</v>
      </c>
      <c r="CA180">
        <v>65</v>
      </c>
      <c r="CF180">
        <v>0</v>
      </c>
      <c r="CG180">
        <v>0</v>
      </c>
      <c r="CM180">
        <v>0</v>
      </c>
      <c r="CN180" t="s">
        <v>6</v>
      </c>
      <c r="CO180">
        <v>0</v>
      </c>
      <c r="CP180">
        <f t="shared" si="184"/>
        <v>19699.91</v>
      </c>
      <c r="CQ180">
        <f t="shared" si="185"/>
        <v>2462.489</v>
      </c>
      <c r="CR180">
        <f t="shared" si="186"/>
        <v>0</v>
      </c>
      <c r="CS180">
        <f t="shared" si="187"/>
        <v>0</v>
      </c>
      <c r="CT180">
        <f t="shared" si="188"/>
        <v>0</v>
      </c>
      <c r="CU180">
        <f t="shared" si="189"/>
        <v>0</v>
      </c>
      <c r="CV180">
        <f t="shared" si="190"/>
        <v>0</v>
      </c>
      <c r="CW180">
        <f t="shared" si="191"/>
        <v>0</v>
      </c>
      <c r="CX180">
        <f t="shared" si="192"/>
        <v>0</v>
      </c>
      <c r="CY180">
        <f t="shared" si="193"/>
        <v>0</v>
      </c>
      <c r="CZ180">
        <f t="shared" si="194"/>
        <v>0</v>
      </c>
      <c r="DC180" t="s">
        <v>6</v>
      </c>
      <c r="DD180" t="s">
        <v>6</v>
      </c>
      <c r="DE180" t="s">
        <v>6</v>
      </c>
      <c r="DF180" t="s">
        <v>6</v>
      </c>
      <c r="DG180" t="s">
        <v>6</v>
      </c>
      <c r="DH180" t="s">
        <v>6</v>
      </c>
      <c r="DI180" t="s">
        <v>6</v>
      </c>
      <c r="DJ180" t="s">
        <v>6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1010</v>
      </c>
      <c r="DV180" t="s">
        <v>324</v>
      </c>
      <c r="DW180" t="s">
        <v>324</v>
      </c>
      <c r="DX180">
        <v>1</v>
      </c>
      <c r="EE180">
        <v>16510370</v>
      </c>
      <c r="EF180">
        <v>3</v>
      </c>
      <c r="EG180" t="s">
        <v>309</v>
      </c>
      <c r="EH180">
        <v>0</v>
      </c>
      <c r="EI180" t="s">
        <v>6</v>
      </c>
      <c r="EJ180">
        <v>2</v>
      </c>
      <c r="EK180">
        <v>108001</v>
      </c>
      <c r="EL180" t="s">
        <v>310</v>
      </c>
      <c r="EM180" t="s">
        <v>311</v>
      </c>
      <c r="EO180" t="s">
        <v>6</v>
      </c>
      <c r="EQ180">
        <v>0</v>
      </c>
      <c r="ER180">
        <v>411.1</v>
      </c>
      <c r="ES180">
        <v>411.1</v>
      </c>
      <c r="ET180">
        <v>0</v>
      </c>
      <c r="EU180">
        <v>0</v>
      </c>
      <c r="EV180">
        <v>0</v>
      </c>
      <c r="EW180">
        <v>0</v>
      </c>
      <c r="EX180">
        <v>0</v>
      </c>
      <c r="FQ180">
        <v>0</v>
      </c>
      <c r="FR180">
        <f t="shared" si="195"/>
        <v>0</v>
      </c>
      <c r="FS180">
        <v>0</v>
      </c>
      <c r="FX180">
        <v>95</v>
      </c>
      <c r="FY180">
        <v>65</v>
      </c>
      <c r="GA180" t="s">
        <v>6</v>
      </c>
      <c r="GD180">
        <v>0</v>
      </c>
      <c r="GF180">
        <v>1436613956</v>
      </c>
      <c r="GG180">
        <v>1</v>
      </c>
      <c r="GH180">
        <v>1</v>
      </c>
      <c r="GI180">
        <v>4</v>
      </c>
      <c r="GJ180">
        <v>0</v>
      </c>
      <c r="GK180">
        <f>ROUND(R180*(S12)/100,2)</f>
        <v>0</v>
      </c>
      <c r="GL180">
        <f t="shared" si="196"/>
        <v>0</v>
      </c>
      <c r="GM180">
        <f t="shared" si="197"/>
        <v>19699.91</v>
      </c>
      <c r="GN180">
        <f t="shared" si="198"/>
        <v>0</v>
      </c>
      <c r="GO180">
        <f t="shared" si="199"/>
        <v>19699.91</v>
      </c>
      <c r="GP180">
        <f t="shared" si="200"/>
        <v>0</v>
      </c>
      <c r="GR180">
        <v>0</v>
      </c>
      <c r="GS180">
        <v>3</v>
      </c>
      <c r="GT180">
        <v>0</v>
      </c>
      <c r="GU180" t="s">
        <v>6</v>
      </c>
      <c r="GV180">
        <f t="shared" si="201"/>
        <v>0</v>
      </c>
      <c r="GW180">
        <v>1</v>
      </c>
      <c r="GX180">
        <f t="shared" si="202"/>
        <v>0</v>
      </c>
      <c r="HA180">
        <v>0</v>
      </c>
      <c r="HB180">
        <v>0</v>
      </c>
      <c r="IK180">
        <v>0</v>
      </c>
    </row>
    <row r="181" spans="1:255" x14ac:dyDescent="0.25">
      <c r="A181" s="2">
        <v>17</v>
      </c>
      <c r="B181" s="2">
        <v>1</v>
      </c>
      <c r="C181" s="2"/>
      <c r="D181" s="2"/>
      <c r="E181" s="2" t="s">
        <v>334</v>
      </c>
      <c r="F181" s="2" t="s">
        <v>335</v>
      </c>
      <c r="G181" s="2" t="s">
        <v>336</v>
      </c>
      <c r="H181" s="2" t="s">
        <v>337</v>
      </c>
      <c r="I181" s="2">
        <v>1.1000000000000001</v>
      </c>
      <c r="J181" s="2">
        <v>0</v>
      </c>
      <c r="K181" s="2"/>
      <c r="L181" s="2"/>
      <c r="M181" s="2"/>
      <c r="N181" s="2"/>
      <c r="O181" s="2">
        <f>0</f>
        <v>0</v>
      </c>
      <c r="P181" s="2">
        <f>0</f>
        <v>0</v>
      </c>
      <c r="Q181" s="2">
        <f>0</f>
        <v>0</v>
      </c>
      <c r="R181" s="2">
        <f>0</f>
        <v>0</v>
      </c>
      <c r="S181" s="2">
        <f>0</f>
        <v>0</v>
      </c>
      <c r="T181" s="2">
        <f>0</f>
        <v>0</v>
      </c>
      <c r="U181" s="2">
        <f>0</f>
        <v>0</v>
      </c>
      <c r="V181" s="2">
        <f>0</f>
        <v>0</v>
      </c>
      <c r="W181" s="2">
        <f>0</f>
        <v>0</v>
      </c>
      <c r="X181" s="2">
        <f>0</f>
        <v>0</v>
      </c>
      <c r="Y181" s="2">
        <f>0</f>
        <v>0</v>
      </c>
      <c r="Z181" s="2"/>
      <c r="AA181" s="2">
        <v>16671550</v>
      </c>
      <c r="AB181" s="2">
        <f>ROUND((AK181),6)</f>
        <v>42.98</v>
      </c>
      <c r="AC181" s="2">
        <f>0</f>
        <v>0</v>
      </c>
      <c r="AD181" s="2">
        <f>0</f>
        <v>0</v>
      </c>
      <c r="AE181" s="2">
        <f>0</f>
        <v>0</v>
      </c>
      <c r="AF181" s="2">
        <f>0</f>
        <v>0</v>
      </c>
      <c r="AG181" s="2">
        <f>0</f>
        <v>0</v>
      </c>
      <c r="AH181" s="2">
        <f>0</f>
        <v>0</v>
      </c>
      <c r="AI181" s="2">
        <f>0</f>
        <v>0</v>
      </c>
      <c r="AJ181" s="2">
        <f>0</f>
        <v>0</v>
      </c>
      <c r="AK181" s="2">
        <v>42.98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1</v>
      </c>
      <c r="AW181" s="2">
        <v>1</v>
      </c>
      <c r="AX181" s="2"/>
      <c r="AY181" s="2"/>
      <c r="AZ181" s="2">
        <v>1</v>
      </c>
      <c r="BA181" s="2">
        <v>1</v>
      </c>
      <c r="BB181" s="2">
        <v>1</v>
      </c>
      <c r="BC181" s="2">
        <v>1</v>
      </c>
      <c r="BD181" s="2" t="s">
        <v>6</v>
      </c>
      <c r="BE181" s="2" t="s">
        <v>6</v>
      </c>
      <c r="BF181" s="2" t="s">
        <v>6</v>
      </c>
      <c r="BG181" s="2" t="s">
        <v>6</v>
      </c>
      <c r="BH181" s="2">
        <v>0</v>
      </c>
      <c r="BI181" s="2">
        <v>1</v>
      </c>
      <c r="BJ181" s="2" t="s">
        <v>338</v>
      </c>
      <c r="BK181" s="2"/>
      <c r="BL181" s="2"/>
      <c r="BM181" s="2">
        <v>700004</v>
      </c>
      <c r="BN181" s="2">
        <v>0</v>
      </c>
      <c r="BO181" s="2" t="s">
        <v>6</v>
      </c>
      <c r="BP181" s="2">
        <v>0</v>
      </c>
      <c r="BQ181" s="2">
        <v>19</v>
      </c>
      <c r="BR181" s="2">
        <v>0</v>
      </c>
      <c r="BS181" s="2">
        <v>1</v>
      </c>
      <c r="BT181" s="2">
        <v>1</v>
      </c>
      <c r="BU181" s="2">
        <v>1</v>
      </c>
      <c r="BV181" s="2">
        <v>1</v>
      </c>
      <c r="BW181" s="2">
        <v>1</v>
      </c>
      <c r="BX181" s="2">
        <v>1</v>
      </c>
      <c r="BY181" s="2" t="s">
        <v>6</v>
      </c>
      <c r="BZ181" s="2">
        <v>0</v>
      </c>
      <c r="CA181" s="2">
        <v>0</v>
      </c>
      <c r="CB181" s="2"/>
      <c r="CC181" s="2"/>
      <c r="CD181" s="2"/>
      <c r="CE181" s="2"/>
      <c r="CF181" s="2">
        <v>0</v>
      </c>
      <c r="CG181" s="2">
        <v>0</v>
      </c>
      <c r="CH181" s="2"/>
      <c r="CI181" s="2"/>
      <c r="CJ181" s="2"/>
      <c r="CK181" s="2"/>
      <c r="CL181" s="2"/>
      <c r="CM181" s="2">
        <v>0</v>
      </c>
      <c r="CN181" s="2" t="s">
        <v>6</v>
      </c>
      <c r="CO181" s="2">
        <v>0</v>
      </c>
      <c r="CP181" s="2">
        <f>AB181*AZ181</f>
        <v>42.98</v>
      </c>
      <c r="CQ181" s="2">
        <v>0</v>
      </c>
      <c r="CR181" s="2">
        <v>0</v>
      </c>
      <c r="CS181" s="2">
        <v>0</v>
      </c>
      <c r="CT181" s="2">
        <v>0</v>
      </c>
      <c r="CU181" s="2">
        <v>0</v>
      </c>
      <c r="CV181" s="2">
        <v>0</v>
      </c>
      <c r="CW181" s="2">
        <v>0</v>
      </c>
      <c r="CX181" s="2">
        <v>0</v>
      </c>
      <c r="CY181" s="2">
        <v>0</v>
      </c>
      <c r="CZ181" s="2">
        <v>0</v>
      </c>
      <c r="DA181" s="2"/>
      <c r="DB181" s="2"/>
      <c r="DC181" s="2" t="s">
        <v>6</v>
      </c>
      <c r="DD181" s="2" t="s">
        <v>6</v>
      </c>
      <c r="DE181" s="2" t="s">
        <v>6</v>
      </c>
      <c r="DF181" s="2" t="s">
        <v>6</v>
      </c>
      <c r="DG181" s="2" t="s">
        <v>6</v>
      </c>
      <c r="DH181" s="2" t="s">
        <v>6</v>
      </c>
      <c r="DI181" s="2" t="s">
        <v>6</v>
      </c>
      <c r="DJ181" s="2" t="s">
        <v>6</v>
      </c>
      <c r="DK181" s="2" t="s">
        <v>6</v>
      </c>
      <c r="DL181" s="2" t="s">
        <v>6</v>
      </c>
      <c r="DM181" s="2" t="s">
        <v>6</v>
      </c>
      <c r="DN181" s="2">
        <v>0</v>
      </c>
      <c r="DO181" s="2">
        <v>0</v>
      </c>
      <c r="DP181" s="2">
        <v>1</v>
      </c>
      <c r="DQ181" s="2">
        <v>1</v>
      </c>
      <c r="DR181" s="2"/>
      <c r="DS181" s="2"/>
      <c r="DT181" s="2"/>
      <c r="DU181" s="2">
        <v>1013</v>
      </c>
      <c r="DV181" s="2" t="s">
        <v>337</v>
      </c>
      <c r="DW181" s="2" t="s">
        <v>337</v>
      </c>
      <c r="DX181" s="2">
        <v>1</v>
      </c>
      <c r="DY181" s="2"/>
      <c r="DZ181" s="2"/>
      <c r="EA181" s="2"/>
      <c r="EB181" s="2"/>
      <c r="EC181" s="2"/>
      <c r="ED181" s="2"/>
      <c r="EE181" s="2">
        <v>16510675</v>
      </c>
      <c r="EF181" s="2">
        <v>19</v>
      </c>
      <c r="EG181" s="2" t="s">
        <v>339</v>
      </c>
      <c r="EH181" s="2">
        <v>0</v>
      </c>
      <c r="EI181" s="2" t="s">
        <v>6</v>
      </c>
      <c r="EJ181" s="2">
        <v>1</v>
      </c>
      <c r="EK181" s="2">
        <v>700004</v>
      </c>
      <c r="EL181" s="2" t="s">
        <v>340</v>
      </c>
      <c r="EM181" s="2" t="s">
        <v>341</v>
      </c>
      <c r="EN181" s="2"/>
      <c r="EO181" s="2" t="s">
        <v>6</v>
      </c>
      <c r="EP181" s="2"/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>
        <v>0</v>
      </c>
      <c r="FR181" s="2">
        <f t="shared" si="195"/>
        <v>0</v>
      </c>
      <c r="FS181" s="2">
        <v>0</v>
      </c>
      <c r="FT181" s="2"/>
      <c r="FU181" s="2"/>
      <c r="FV181" s="2"/>
      <c r="FW181" s="2"/>
      <c r="FX181" s="2">
        <v>0</v>
      </c>
      <c r="FY181" s="2">
        <v>0</v>
      </c>
      <c r="FZ181" s="2"/>
      <c r="GA181" s="2" t="s">
        <v>6</v>
      </c>
      <c r="GB181" s="2"/>
      <c r="GC181" s="2"/>
      <c r="GD181" s="2">
        <v>0</v>
      </c>
      <c r="GE181" s="2"/>
      <c r="GF181" s="2">
        <v>811861299</v>
      </c>
      <c r="GG181" s="2">
        <v>2</v>
      </c>
      <c r="GH181" s="2">
        <v>1</v>
      </c>
      <c r="GI181" s="2">
        <v>-2</v>
      </c>
      <c r="GJ181" s="2">
        <v>2</v>
      </c>
      <c r="GK181" s="2">
        <f>ROUND(R181*(R12)/100,2)</f>
        <v>0</v>
      </c>
      <c r="GL181" s="2">
        <f t="shared" si="196"/>
        <v>0</v>
      </c>
      <c r="GM181" s="2">
        <f>ROUND(CP181*I181,2)</f>
        <v>47.28</v>
      </c>
      <c r="GN181" s="2">
        <f>IF(OR(BI181=0,BI181=1),ROUND(CP181*I181,2),0)</f>
        <v>47.28</v>
      </c>
      <c r="GO181" s="2">
        <f>IF(BI181=2,ROUND(CP181*I181,2),0)</f>
        <v>0</v>
      </c>
      <c r="GP181" s="2">
        <f>IF(BI181=4,ROUND(CP181*I181,2)+GX181,0)</f>
        <v>0</v>
      </c>
      <c r="GQ181" s="2"/>
      <c r="GR181" s="2">
        <v>0</v>
      </c>
      <c r="GS181" s="2">
        <v>3</v>
      </c>
      <c r="GT181" s="2"/>
      <c r="GU181" s="2" t="s">
        <v>6</v>
      </c>
      <c r="GV181" s="2">
        <f>0</f>
        <v>0</v>
      </c>
      <c r="GW181" s="2">
        <v>1</v>
      </c>
      <c r="GX181" s="2">
        <f t="shared" si="202"/>
        <v>0</v>
      </c>
      <c r="GY181" s="2">
        <v>0</v>
      </c>
      <c r="GZ181" s="2">
        <v>0</v>
      </c>
      <c r="HA181" s="2">
        <v>0</v>
      </c>
      <c r="HB181" s="2">
        <v>0</v>
      </c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>
        <v>0</v>
      </c>
      <c r="IL181" s="2"/>
      <c r="IM181" s="2"/>
      <c r="IN181" s="2"/>
      <c r="IO181" s="2"/>
      <c r="IP181" s="2"/>
      <c r="IQ181" s="2"/>
      <c r="IR181" s="2"/>
      <c r="IS181" s="2"/>
      <c r="IT181" s="2"/>
      <c r="IU181" s="2"/>
    </row>
    <row r="182" spans="1:255" x14ac:dyDescent="0.25">
      <c r="A182">
        <v>17</v>
      </c>
      <c r="B182">
        <v>1</v>
      </c>
      <c r="E182" t="s">
        <v>334</v>
      </c>
      <c r="F182" t="s">
        <v>335</v>
      </c>
      <c r="G182" t="s">
        <v>336</v>
      </c>
      <c r="H182" t="s">
        <v>337</v>
      </c>
      <c r="I182">
        <v>1.1000000000000001</v>
      </c>
      <c r="J182">
        <v>0</v>
      </c>
      <c r="O182">
        <f>0</f>
        <v>0</v>
      </c>
      <c r="P182">
        <f>0</f>
        <v>0</v>
      </c>
      <c r="Q182">
        <f>0</f>
        <v>0</v>
      </c>
      <c r="R182">
        <f>0</f>
        <v>0</v>
      </c>
      <c r="S182">
        <f>0</f>
        <v>0</v>
      </c>
      <c r="T182">
        <f>0</f>
        <v>0</v>
      </c>
      <c r="U182">
        <f>0</f>
        <v>0</v>
      </c>
      <c r="V182">
        <f>0</f>
        <v>0</v>
      </c>
      <c r="W182">
        <f>0</f>
        <v>0</v>
      </c>
      <c r="X182">
        <f>0</f>
        <v>0</v>
      </c>
      <c r="Y182">
        <f>0</f>
        <v>0</v>
      </c>
      <c r="AA182">
        <v>16671551</v>
      </c>
      <c r="AB182">
        <f>ROUND((AK182),6)</f>
        <v>42.98</v>
      </c>
      <c r="AC182">
        <f>0</f>
        <v>0</v>
      </c>
      <c r="AD182">
        <f>0</f>
        <v>0</v>
      </c>
      <c r="AE182">
        <f>0</f>
        <v>0</v>
      </c>
      <c r="AF182">
        <f>0</f>
        <v>0</v>
      </c>
      <c r="AG182">
        <f>0</f>
        <v>0</v>
      </c>
      <c r="AH182">
        <f>0</f>
        <v>0</v>
      </c>
      <c r="AI182">
        <f>0</f>
        <v>0</v>
      </c>
      <c r="AJ182">
        <f>0</f>
        <v>0</v>
      </c>
      <c r="AK182">
        <v>42.98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1</v>
      </c>
      <c r="AW182">
        <v>1</v>
      </c>
      <c r="AZ182">
        <v>5.99</v>
      </c>
      <c r="BA182">
        <v>1</v>
      </c>
      <c r="BB182">
        <v>1</v>
      </c>
      <c r="BC182">
        <v>1</v>
      </c>
      <c r="BD182" t="s">
        <v>6</v>
      </c>
      <c r="BE182" t="s">
        <v>6</v>
      </c>
      <c r="BF182" t="s">
        <v>6</v>
      </c>
      <c r="BG182" t="s">
        <v>6</v>
      </c>
      <c r="BH182">
        <v>0</v>
      </c>
      <c r="BI182">
        <v>1</v>
      </c>
      <c r="BJ182" t="s">
        <v>338</v>
      </c>
      <c r="BM182">
        <v>700004</v>
      </c>
      <c r="BN182">
        <v>0</v>
      </c>
      <c r="BO182" t="s">
        <v>6</v>
      </c>
      <c r="BP182">
        <v>0</v>
      </c>
      <c r="BQ182">
        <v>19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0</v>
      </c>
      <c r="CA182">
        <v>0</v>
      </c>
      <c r="CF182">
        <v>0</v>
      </c>
      <c r="CG182">
        <v>0</v>
      </c>
      <c r="CM182">
        <v>0</v>
      </c>
      <c r="CN182" t="s">
        <v>6</v>
      </c>
      <c r="CO182">
        <v>0</v>
      </c>
      <c r="CP182">
        <f>AB182*AZ182</f>
        <v>257.4502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C182" t="s">
        <v>6</v>
      </c>
      <c r="DD182" t="s">
        <v>6</v>
      </c>
      <c r="DE182" t="s">
        <v>6</v>
      </c>
      <c r="DF182" t="s">
        <v>6</v>
      </c>
      <c r="DG182" t="s">
        <v>6</v>
      </c>
      <c r="DH182" t="s">
        <v>6</v>
      </c>
      <c r="DI182" t="s">
        <v>6</v>
      </c>
      <c r="DJ182" t="s">
        <v>6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337</v>
      </c>
      <c r="DW182" t="s">
        <v>337</v>
      </c>
      <c r="DX182">
        <v>1</v>
      </c>
      <c r="EE182">
        <v>16510675</v>
      </c>
      <c r="EF182">
        <v>19</v>
      </c>
      <c r="EG182" t="s">
        <v>339</v>
      </c>
      <c r="EH182">
        <v>0</v>
      </c>
      <c r="EI182" t="s">
        <v>6</v>
      </c>
      <c r="EJ182">
        <v>1</v>
      </c>
      <c r="EK182">
        <v>700004</v>
      </c>
      <c r="EL182" t="s">
        <v>340</v>
      </c>
      <c r="EM182" t="s">
        <v>341</v>
      </c>
      <c r="EO182" t="s">
        <v>6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FQ182">
        <v>0</v>
      </c>
      <c r="FR182">
        <f t="shared" si="195"/>
        <v>0</v>
      </c>
      <c r="FS182">
        <v>0</v>
      </c>
      <c r="FX182">
        <v>0</v>
      </c>
      <c r="FY182">
        <v>0</v>
      </c>
      <c r="GA182" t="s">
        <v>6</v>
      </c>
      <c r="GD182">
        <v>0</v>
      </c>
      <c r="GF182">
        <v>811861299</v>
      </c>
      <c r="GG182">
        <v>1</v>
      </c>
      <c r="GH182">
        <v>1</v>
      </c>
      <c r="GI182">
        <v>4</v>
      </c>
      <c r="GJ182">
        <v>2</v>
      </c>
      <c r="GK182">
        <f>ROUND(R182*(S12)/100,2)</f>
        <v>0</v>
      </c>
      <c r="GL182">
        <f t="shared" si="196"/>
        <v>0</v>
      </c>
      <c r="GM182">
        <f>ROUND(CP182*I182,2)</f>
        <v>283.2</v>
      </c>
      <c r="GN182">
        <f>IF(OR(BI182=0,BI182=1),ROUND(CP182*I182,2),0)</f>
        <v>283.2</v>
      </c>
      <c r="GO182">
        <f>IF(BI182=2,ROUND(CP182*I182,2),0)</f>
        <v>0</v>
      </c>
      <c r="GP182">
        <f>IF(BI182=4,ROUND(CP182*I182,2)+GX182,0)</f>
        <v>0</v>
      </c>
      <c r="GR182">
        <v>0</v>
      </c>
      <c r="GS182">
        <v>3</v>
      </c>
      <c r="GU182" t="s">
        <v>6</v>
      </c>
      <c r="GV182">
        <f>0</f>
        <v>0</v>
      </c>
      <c r="GW182">
        <v>1</v>
      </c>
      <c r="GX182">
        <f t="shared" si="202"/>
        <v>0</v>
      </c>
      <c r="GY182">
        <v>0</v>
      </c>
      <c r="GZ182">
        <v>0</v>
      </c>
      <c r="HA182">
        <v>0</v>
      </c>
      <c r="HB182">
        <v>0</v>
      </c>
      <c r="IK182">
        <v>0</v>
      </c>
    </row>
    <row r="183" spans="1:255" x14ac:dyDescent="0.25">
      <c r="A183" s="2">
        <v>17</v>
      </c>
      <c r="B183" s="2">
        <v>1</v>
      </c>
      <c r="C183" s="2"/>
      <c r="D183" s="2"/>
      <c r="E183" s="2" t="s">
        <v>342</v>
      </c>
      <c r="F183" s="2" t="s">
        <v>343</v>
      </c>
      <c r="G183" s="2" t="s">
        <v>344</v>
      </c>
      <c r="H183" s="2" t="s">
        <v>337</v>
      </c>
      <c r="I183" s="2">
        <v>1.1000000000000001</v>
      </c>
      <c r="J183" s="2">
        <v>0</v>
      </c>
      <c r="K183" s="2"/>
      <c r="L183" s="2"/>
      <c r="M183" s="2"/>
      <c r="N183" s="2"/>
      <c r="O183" s="2">
        <f>0</f>
        <v>0</v>
      </c>
      <c r="P183" s="2">
        <f>0</f>
        <v>0</v>
      </c>
      <c r="Q183" s="2">
        <f>0</f>
        <v>0</v>
      </c>
      <c r="R183" s="2">
        <f>0</f>
        <v>0</v>
      </c>
      <c r="S183" s="2">
        <f>0</f>
        <v>0</v>
      </c>
      <c r="T183" s="2">
        <f>0</f>
        <v>0</v>
      </c>
      <c r="U183" s="2">
        <f>0</f>
        <v>0</v>
      </c>
      <c r="V183" s="2">
        <f>0</f>
        <v>0</v>
      </c>
      <c r="W183" s="2">
        <f>0</f>
        <v>0</v>
      </c>
      <c r="X183" s="2">
        <f>0</f>
        <v>0</v>
      </c>
      <c r="Y183" s="2">
        <f>0</f>
        <v>0</v>
      </c>
      <c r="Z183" s="2"/>
      <c r="AA183" s="2">
        <v>16671550</v>
      </c>
      <c r="AB183" s="2">
        <f>ROUND((AK183),6)</f>
        <v>19.54</v>
      </c>
      <c r="AC183" s="2">
        <f>0</f>
        <v>0</v>
      </c>
      <c r="AD183" s="2">
        <f>0</f>
        <v>0</v>
      </c>
      <c r="AE183" s="2">
        <f>0</f>
        <v>0</v>
      </c>
      <c r="AF183" s="2">
        <f>0</f>
        <v>0</v>
      </c>
      <c r="AG183" s="2">
        <f>0</f>
        <v>0</v>
      </c>
      <c r="AH183" s="2">
        <f>0</f>
        <v>0</v>
      </c>
      <c r="AI183" s="2">
        <f>0</f>
        <v>0</v>
      </c>
      <c r="AJ183" s="2">
        <f>0</f>
        <v>0</v>
      </c>
      <c r="AK183" s="2">
        <v>19.54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1</v>
      </c>
      <c r="AW183" s="2">
        <v>1</v>
      </c>
      <c r="AX183" s="2"/>
      <c r="AY183" s="2"/>
      <c r="AZ183" s="2">
        <v>1</v>
      </c>
      <c r="BA183" s="2">
        <v>1</v>
      </c>
      <c r="BB183" s="2">
        <v>1</v>
      </c>
      <c r="BC183" s="2">
        <v>1</v>
      </c>
      <c r="BD183" s="2" t="s">
        <v>6</v>
      </c>
      <c r="BE183" s="2" t="s">
        <v>6</v>
      </c>
      <c r="BF183" s="2" t="s">
        <v>6</v>
      </c>
      <c r="BG183" s="2" t="s">
        <v>6</v>
      </c>
      <c r="BH183" s="2">
        <v>0</v>
      </c>
      <c r="BI183" s="2">
        <v>1</v>
      </c>
      <c r="BJ183" s="2" t="s">
        <v>345</v>
      </c>
      <c r="BK183" s="2"/>
      <c r="BL183" s="2"/>
      <c r="BM183" s="2">
        <v>700005</v>
      </c>
      <c r="BN183" s="2">
        <v>0</v>
      </c>
      <c r="BO183" s="2" t="s">
        <v>6</v>
      </c>
      <c r="BP183" s="2">
        <v>0</v>
      </c>
      <c r="BQ183" s="2">
        <v>10</v>
      </c>
      <c r="BR183" s="2">
        <v>0</v>
      </c>
      <c r="BS183" s="2">
        <v>1</v>
      </c>
      <c r="BT183" s="2">
        <v>1</v>
      </c>
      <c r="BU183" s="2">
        <v>1</v>
      </c>
      <c r="BV183" s="2">
        <v>1</v>
      </c>
      <c r="BW183" s="2">
        <v>1</v>
      </c>
      <c r="BX183" s="2">
        <v>1</v>
      </c>
      <c r="BY183" s="2" t="s">
        <v>6</v>
      </c>
      <c r="BZ183" s="2">
        <v>0</v>
      </c>
      <c r="CA183" s="2">
        <v>0</v>
      </c>
      <c r="CB183" s="2"/>
      <c r="CC183" s="2"/>
      <c r="CD183" s="2"/>
      <c r="CE183" s="2"/>
      <c r="CF183" s="2">
        <v>0</v>
      </c>
      <c r="CG183" s="2">
        <v>0</v>
      </c>
      <c r="CH183" s="2"/>
      <c r="CI183" s="2"/>
      <c r="CJ183" s="2"/>
      <c r="CK183" s="2"/>
      <c r="CL183" s="2"/>
      <c r="CM183" s="2">
        <v>0</v>
      </c>
      <c r="CN183" s="2" t="s">
        <v>6</v>
      </c>
      <c r="CO183" s="2">
        <v>0</v>
      </c>
      <c r="CP183" s="2">
        <f>AB183*AZ183</f>
        <v>19.54</v>
      </c>
      <c r="CQ183" s="2">
        <v>0</v>
      </c>
      <c r="CR183" s="2">
        <v>0</v>
      </c>
      <c r="CS183" s="2">
        <v>0</v>
      </c>
      <c r="CT183" s="2">
        <v>0</v>
      </c>
      <c r="CU183" s="2">
        <v>0</v>
      </c>
      <c r="CV183" s="2">
        <v>0</v>
      </c>
      <c r="CW183" s="2">
        <v>0</v>
      </c>
      <c r="CX183" s="2">
        <v>0</v>
      </c>
      <c r="CY183" s="2">
        <v>0</v>
      </c>
      <c r="CZ183" s="2">
        <v>0</v>
      </c>
      <c r="DA183" s="2"/>
      <c r="DB183" s="2"/>
      <c r="DC183" s="2" t="s">
        <v>6</v>
      </c>
      <c r="DD183" s="2" t="s">
        <v>6</v>
      </c>
      <c r="DE183" s="2" t="s">
        <v>6</v>
      </c>
      <c r="DF183" s="2" t="s">
        <v>6</v>
      </c>
      <c r="DG183" s="2" t="s">
        <v>6</v>
      </c>
      <c r="DH183" s="2" t="s">
        <v>6</v>
      </c>
      <c r="DI183" s="2" t="s">
        <v>6</v>
      </c>
      <c r="DJ183" s="2" t="s">
        <v>6</v>
      </c>
      <c r="DK183" s="2" t="s">
        <v>6</v>
      </c>
      <c r="DL183" s="2" t="s">
        <v>6</v>
      </c>
      <c r="DM183" s="2" t="s">
        <v>6</v>
      </c>
      <c r="DN183" s="2">
        <v>0</v>
      </c>
      <c r="DO183" s="2">
        <v>0</v>
      </c>
      <c r="DP183" s="2">
        <v>1</v>
      </c>
      <c r="DQ183" s="2">
        <v>1</v>
      </c>
      <c r="DR183" s="2"/>
      <c r="DS183" s="2"/>
      <c r="DT183" s="2"/>
      <c r="DU183" s="2">
        <v>1013</v>
      </c>
      <c r="DV183" s="2" t="s">
        <v>337</v>
      </c>
      <c r="DW183" s="2" t="s">
        <v>337</v>
      </c>
      <c r="DX183" s="2">
        <v>1</v>
      </c>
      <c r="DY183" s="2"/>
      <c r="DZ183" s="2"/>
      <c r="EA183" s="2"/>
      <c r="EB183" s="2"/>
      <c r="EC183" s="2"/>
      <c r="ED183" s="2"/>
      <c r="EE183" s="2">
        <v>16510679</v>
      </c>
      <c r="EF183" s="2">
        <v>10</v>
      </c>
      <c r="EG183" s="2" t="s">
        <v>346</v>
      </c>
      <c r="EH183" s="2">
        <v>0</v>
      </c>
      <c r="EI183" s="2" t="s">
        <v>6</v>
      </c>
      <c r="EJ183" s="2">
        <v>1</v>
      </c>
      <c r="EK183" s="2">
        <v>700005</v>
      </c>
      <c r="EL183" s="2" t="s">
        <v>347</v>
      </c>
      <c r="EM183" s="2" t="s">
        <v>348</v>
      </c>
      <c r="EN183" s="2"/>
      <c r="EO183" s="2" t="s">
        <v>6</v>
      </c>
      <c r="EP183" s="2"/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>
        <v>0</v>
      </c>
      <c r="FR183" s="2">
        <f t="shared" si="195"/>
        <v>0</v>
      </c>
      <c r="FS183" s="2">
        <v>0</v>
      </c>
      <c r="FT183" s="2"/>
      <c r="FU183" s="2"/>
      <c r="FV183" s="2"/>
      <c r="FW183" s="2"/>
      <c r="FX183" s="2">
        <v>0</v>
      </c>
      <c r="FY183" s="2">
        <v>0</v>
      </c>
      <c r="FZ183" s="2"/>
      <c r="GA183" s="2" t="s">
        <v>6</v>
      </c>
      <c r="GB183" s="2"/>
      <c r="GC183" s="2"/>
      <c r="GD183" s="2">
        <v>0</v>
      </c>
      <c r="GE183" s="2"/>
      <c r="GF183" s="2">
        <v>-587392605</v>
      </c>
      <c r="GG183" s="2">
        <v>2</v>
      </c>
      <c r="GH183" s="2">
        <v>1</v>
      </c>
      <c r="GI183" s="2">
        <v>-2</v>
      </c>
      <c r="GJ183" s="2">
        <v>2</v>
      </c>
      <c r="GK183" s="2">
        <f>ROUND(R183*(R12)/100,2)</f>
        <v>0</v>
      </c>
      <c r="GL183" s="2">
        <f t="shared" si="196"/>
        <v>0</v>
      </c>
      <c r="GM183" s="2">
        <f>ROUND(CP183*I183,2)</f>
        <v>21.49</v>
      </c>
      <c r="GN183" s="2">
        <f>IF(OR(BI183=0,BI183=1),ROUND(CP183*I183,2),0)</f>
        <v>21.49</v>
      </c>
      <c r="GO183" s="2">
        <f>IF(BI183=2,ROUND(CP183*I183,2),0)</f>
        <v>0</v>
      </c>
      <c r="GP183" s="2">
        <f>IF(BI183=4,ROUND(CP183*I183,2)+GX183,0)</f>
        <v>0</v>
      </c>
      <c r="GQ183" s="2"/>
      <c r="GR183" s="2">
        <v>0</v>
      </c>
      <c r="GS183" s="2">
        <v>3</v>
      </c>
      <c r="GT183" s="2"/>
      <c r="GU183" s="2" t="s">
        <v>6</v>
      </c>
      <c r="GV183" s="2">
        <f>0</f>
        <v>0</v>
      </c>
      <c r="GW183" s="2">
        <v>1</v>
      </c>
      <c r="GX183" s="2">
        <f t="shared" si="202"/>
        <v>0</v>
      </c>
      <c r="GY183" s="2">
        <v>0</v>
      </c>
      <c r="GZ183" s="2">
        <v>0</v>
      </c>
      <c r="HA183" s="2">
        <v>0</v>
      </c>
      <c r="HB183" s="2">
        <v>0</v>
      </c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>
        <v>0</v>
      </c>
      <c r="IL183" s="2"/>
      <c r="IM183" s="2"/>
      <c r="IN183" s="2"/>
      <c r="IO183" s="2"/>
      <c r="IP183" s="2"/>
      <c r="IQ183" s="2"/>
      <c r="IR183" s="2"/>
      <c r="IS183" s="2"/>
      <c r="IT183" s="2"/>
      <c r="IU183" s="2"/>
    </row>
    <row r="184" spans="1:255" x14ac:dyDescent="0.25">
      <c r="A184">
        <v>17</v>
      </c>
      <c r="B184">
        <v>1</v>
      </c>
      <c r="E184" t="s">
        <v>342</v>
      </c>
      <c r="F184" t="s">
        <v>343</v>
      </c>
      <c r="G184" t="s">
        <v>344</v>
      </c>
      <c r="H184" t="s">
        <v>337</v>
      </c>
      <c r="I184">
        <v>1.1000000000000001</v>
      </c>
      <c r="J184">
        <v>0</v>
      </c>
      <c r="O184">
        <f>0</f>
        <v>0</v>
      </c>
      <c r="P184">
        <f>0</f>
        <v>0</v>
      </c>
      <c r="Q184">
        <f>0</f>
        <v>0</v>
      </c>
      <c r="R184">
        <f>0</f>
        <v>0</v>
      </c>
      <c r="S184">
        <f>0</f>
        <v>0</v>
      </c>
      <c r="T184">
        <f>0</f>
        <v>0</v>
      </c>
      <c r="U184">
        <f>0</f>
        <v>0</v>
      </c>
      <c r="V184">
        <f>0</f>
        <v>0</v>
      </c>
      <c r="W184">
        <f>0</f>
        <v>0</v>
      </c>
      <c r="X184">
        <f>0</f>
        <v>0</v>
      </c>
      <c r="Y184">
        <f>0</f>
        <v>0</v>
      </c>
      <c r="AA184">
        <v>16671551</v>
      </c>
      <c r="AB184">
        <f>ROUND((AK184),6)</f>
        <v>19.54</v>
      </c>
      <c r="AC184">
        <f>0</f>
        <v>0</v>
      </c>
      <c r="AD184">
        <f>0</f>
        <v>0</v>
      </c>
      <c r="AE184">
        <f>0</f>
        <v>0</v>
      </c>
      <c r="AF184">
        <f>0</f>
        <v>0</v>
      </c>
      <c r="AG184">
        <f>0</f>
        <v>0</v>
      </c>
      <c r="AH184">
        <f>0</f>
        <v>0</v>
      </c>
      <c r="AI184">
        <f>0</f>
        <v>0</v>
      </c>
      <c r="AJ184">
        <f>0</f>
        <v>0</v>
      </c>
      <c r="AK184">
        <v>19.54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1</v>
      </c>
      <c r="AZ184">
        <v>5.99</v>
      </c>
      <c r="BA184">
        <v>1</v>
      </c>
      <c r="BB184">
        <v>1</v>
      </c>
      <c r="BC184">
        <v>1</v>
      </c>
      <c r="BD184" t="s">
        <v>6</v>
      </c>
      <c r="BE184" t="s">
        <v>6</v>
      </c>
      <c r="BF184" t="s">
        <v>6</v>
      </c>
      <c r="BG184" t="s">
        <v>6</v>
      </c>
      <c r="BH184">
        <v>0</v>
      </c>
      <c r="BI184">
        <v>1</v>
      </c>
      <c r="BJ184" t="s">
        <v>345</v>
      </c>
      <c r="BM184">
        <v>700005</v>
      </c>
      <c r="BN184">
        <v>0</v>
      </c>
      <c r="BO184" t="s">
        <v>6</v>
      </c>
      <c r="BP184">
        <v>0</v>
      </c>
      <c r="BQ184">
        <v>10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6</v>
      </c>
      <c r="BZ184">
        <v>0</v>
      </c>
      <c r="CA184">
        <v>0</v>
      </c>
      <c r="CF184">
        <v>0</v>
      </c>
      <c r="CG184">
        <v>0</v>
      </c>
      <c r="CM184">
        <v>0</v>
      </c>
      <c r="CN184" t="s">
        <v>6</v>
      </c>
      <c r="CO184">
        <v>0</v>
      </c>
      <c r="CP184">
        <f>AB184*AZ184</f>
        <v>117.0446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C184" t="s">
        <v>6</v>
      </c>
      <c r="DD184" t="s">
        <v>6</v>
      </c>
      <c r="DE184" t="s">
        <v>6</v>
      </c>
      <c r="DF184" t="s">
        <v>6</v>
      </c>
      <c r="DG184" t="s">
        <v>6</v>
      </c>
      <c r="DH184" t="s">
        <v>6</v>
      </c>
      <c r="DI184" t="s">
        <v>6</v>
      </c>
      <c r="DJ184" t="s">
        <v>6</v>
      </c>
      <c r="DK184" t="s">
        <v>6</v>
      </c>
      <c r="DL184" t="s">
        <v>6</v>
      </c>
      <c r="DM184" t="s">
        <v>6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337</v>
      </c>
      <c r="DW184" t="s">
        <v>337</v>
      </c>
      <c r="DX184">
        <v>1</v>
      </c>
      <c r="EE184">
        <v>16510679</v>
      </c>
      <c r="EF184">
        <v>10</v>
      </c>
      <c r="EG184" t="s">
        <v>346</v>
      </c>
      <c r="EH184">
        <v>0</v>
      </c>
      <c r="EI184" t="s">
        <v>6</v>
      </c>
      <c r="EJ184">
        <v>1</v>
      </c>
      <c r="EK184">
        <v>700005</v>
      </c>
      <c r="EL184" t="s">
        <v>347</v>
      </c>
      <c r="EM184" t="s">
        <v>348</v>
      </c>
      <c r="EO184" t="s">
        <v>6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FQ184">
        <v>0</v>
      </c>
      <c r="FR184">
        <f t="shared" si="195"/>
        <v>0</v>
      </c>
      <c r="FS184">
        <v>0</v>
      </c>
      <c r="FX184">
        <v>0</v>
      </c>
      <c r="FY184">
        <v>0</v>
      </c>
      <c r="GA184" t="s">
        <v>6</v>
      </c>
      <c r="GD184">
        <v>0</v>
      </c>
      <c r="GF184">
        <v>-587392605</v>
      </c>
      <c r="GG184">
        <v>1</v>
      </c>
      <c r="GH184">
        <v>1</v>
      </c>
      <c r="GI184">
        <v>4</v>
      </c>
      <c r="GJ184">
        <v>2</v>
      </c>
      <c r="GK184">
        <f>ROUND(R184*(S12)/100,2)</f>
        <v>0</v>
      </c>
      <c r="GL184">
        <f t="shared" si="196"/>
        <v>0</v>
      </c>
      <c r="GM184">
        <f>ROUND(CP184*I184,2)</f>
        <v>128.75</v>
      </c>
      <c r="GN184">
        <f>IF(OR(BI184=0,BI184=1),ROUND(CP184*I184,2),0)</f>
        <v>128.75</v>
      </c>
      <c r="GO184">
        <f>IF(BI184=2,ROUND(CP184*I184,2),0)</f>
        <v>0</v>
      </c>
      <c r="GP184">
        <f>IF(BI184=4,ROUND(CP184*I184,2)+GX184,0)</f>
        <v>0</v>
      </c>
      <c r="GR184">
        <v>0</v>
      </c>
      <c r="GS184">
        <v>3</v>
      </c>
      <c r="GU184" t="s">
        <v>6</v>
      </c>
      <c r="GV184">
        <f>0</f>
        <v>0</v>
      </c>
      <c r="GW184">
        <v>1</v>
      </c>
      <c r="GX184">
        <f t="shared" si="202"/>
        <v>0</v>
      </c>
      <c r="GY184">
        <v>0</v>
      </c>
      <c r="GZ184">
        <v>0</v>
      </c>
      <c r="HA184">
        <v>0</v>
      </c>
      <c r="HB184">
        <v>0</v>
      </c>
      <c r="IK184">
        <v>0</v>
      </c>
    </row>
    <row r="186" spans="1:255" x14ac:dyDescent="0.25">
      <c r="A186" s="3">
        <v>51</v>
      </c>
      <c r="B186" s="3">
        <f>B161</f>
        <v>1</v>
      </c>
      <c r="C186" s="3">
        <f>A161</f>
        <v>4</v>
      </c>
      <c r="D186" s="3">
        <f>ROW(A161)</f>
        <v>161</v>
      </c>
      <c r="E186" s="3"/>
      <c r="F186" s="3" t="str">
        <f>IF(F161&lt;&gt;"",F161,"")</f>
        <v>Новый раздел</v>
      </c>
      <c r="G186" s="3" t="str">
        <f>IF(G161&lt;&gt;"",G161,"")</f>
        <v>Раздел Электромонтажные работы</v>
      </c>
      <c r="H186" s="3">
        <v>0</v>
      </c>
      <c r="I186" s="3"/>
      <c r="J186" s="3"/>
      <c r="K186" s="3"/>
      <c r="L186" s="3"/>
      <c r="M186" s="3"/>
      <c r="N186" s="3"/>
      <c r="O186" s="3">
        <f t="shared" ref="O186:T186" si="203">ROUND(AB186,2)</f>
        <v>11656.32</v>
      </c>
      <c r="P186" s="3">
        <f t="shared" si="203"/>
        <v>11113.19</v>
      </c>
      <c r="Q186" s="3">
        <f t="shared" si="203"/>
        <v>26.73</v>
      </c>
      <c r="R186" s="3">
        <f t="shared" si="203"/>
        <v>3.86</v>
      </c>
      <c r="S186" s="3">
        <f t="shared" si="203"/>
        <v>516.4</v>
      </c>
      <c r="T186" s="3">
        <f t="shared" si="203"/>
        <v>0</v>
      </c>
      <c r="U186" s="3">
        <f>AH186</f>
        <v>53.147000000000006</v>
      </c>
      <c r="V186" s="3">
        <f>AI186</f>
        <v>0.30649999999999999</v>
      </c>
      <c r="W186" s="3">
        <f>ROUND(AJ186,2)</f>
        <v>0</v>
      </c>
      <c r="X186" s="3">
        <f>ROUND(AK186,2)</f>
        <v>489.69</v>
      </c>
      <c r="Y186" s="3">
        <f>ROUND(AL186,2)</f>
        <v>338.16</v>
      </c>
      <c r="Z186" s="3"/>
      <c r="AA186" s="3"/>
      <c r="AB186" s="3">
        <f>ROUND(SUMIF(AA165:AA184,"=16671550",O165:O184),2)</f>
        <v>11656.32</v>
      </c>
      <c r="AC186" s="3">
        <f>ROUND(SUMIF(AA165:AA184,"=16671550",P165:P184),2)</f>
        <v>11113.19</v>
      </c>
      <c r="AD186" s="3">
        <f>ROUND(SUMIF(AA165:AA184,"=16671550",Q165:Q184),2)</f>
        <v>26.73</v>
      </c>
      <c r="AE186" s="3">
        <f>ROUND(SUMIF(AA165:AA184,"=16671550",R165:R184),2)</f>
        <v>3.86</v>
      </c>
      <c r="AF186" s="3">
        <f>ROUND(SUMIF(AA165:AA184,"=16671550",S165:S184),2)</f>
        <v>516.4</v>
      </c>
      <c r="AG186" s="3">
        <f>ROUND(SUMIF(AA165:AA184,"=16671550",T165:T184),2)</f>
        <v>0</v>
      </c>
      <c r="AH186" s="3">
        <f>SUMIF(AA165:AA184,"=16671550",U165:U184)</f>
        <v>53.147000000000006</v>
      </c>
      <c r="AI186" s="3">
        <f>SUMIF(AA165:AA184,"=16671550",V165:V184)</f>
        <v>0.30649999999999999</v>
      </c>
      <c r="AJ186" s="3">
        <f>ROUND(SUMIF(AA165:AA184,"=16671550",W165:W184),2)</f>
        <v>0</v>
      </c>
      <c r="AK186" s="3">
        <f>ROUND(SUMIF(AA165:AA184,"=16671550",X165:X184),2)</f>
        <v>489.69</v>
      </c>
      <c r="AL186" s="3">
        <f>ROUND(SUMIF(AA165:AA184,"=16671550",Y165:Y184),2)</f>
        <v>338.16</v>
      </c>
      <c r="AM186" s="3"/>
      <c r="AN186" s="3"/>
      <c r="AO186" s="3">
        <f t="shared" ref="AO186:BC186" si="204">ROUND(BX186,2)</f>
        <v>0</v>
      </c>
      <c r="AP186" s="3">
        <f t="shared" si="204"/>
        <v>0</v>
      </c>
      <c r="AQ186" s="3">
        <f t="shared" si="204"/>
        <v>0</v>
      </c>
      <c r="AR186" s="3">
        <f t="shared" si="204"/>
        <v>12552.94</v>
      </c>
      <c r="AS186" s="3">
        <f t="shared" si="204"/>
        <v>183.3</v>
      </c>
      <c r="AT186" s="3">
        <f t="shared" si="204"/>
        <v>12369.64</v>
      </c>
      <c r="AU186" s="3">
        <f t="shared" si="204"/>
        <v>0</v>
      </c>
      <c r="AV186" s="3">
        <f t="shared" si="204"/>
        <v>11113.19</v>
      </c>
      <c r="AW186" s="3">
        <f t="shared" si="204"/>
        <v>11113.19</v>
      </c>
      <c r="AX186" s="3">
        <f t="shared" si="204"/>
        <v>0</v>
      </c>
      <c r="AY186" s="3">
        <f t="shared" si="204"/>
        <v>11113.19</v>
      </c>
      <c r="AZ186" s="3">
        <f t="shared" si="204"/>
        <v>0</v>
      </c>
      <c r="BA186" s="3">
        <f t="shared" si="204"/>
        <v>0</v>
      </c>
      <c r="BB186" s="3">
        <f t="shared" si="204"/>
        <v>0</v>
      </c>
      <c r="BC186" s="3">
        <f t="shared" si="204"/>
        <v>0</v>
      </c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>
        <f>ROUND(SUMIF(AA165:AA184,"=16671550",FQ165:FQ184),2)</f>
        <v>0</v>
      </c>
      <c r="BY186" s="3">
        <f>ROUND(SUMIF(AA165:AA184,"=16671550",FR165:FR184),2)</f>
        <v>0</v>
      </c>
      <c r="BZ186" s="3">
        <f>ROUND(SUMIF(AA165:AA184,"=16671550",GL165:GL184),2)</f>
        <v>0</v>
      </c>
      <c r="CA186" s="3">
        <f>ROUND(SUMIF(AA165:AA184,"=16671550",GM165:GM184),2)</f>
        <v>12552.94</v>
      </c>
      <c r="CB186" s="3">
        <f>ROUND(SUMIF(AA165:AA184,"=16671550",GN165:GN184),2)</f>
        <v>183.3</v>
      </c>
      <c r="CC186" s="3">
        <f>ROUND(SUMIF(AA165:AA184,"=16671550",GO165:GO184),2)</f>
        <v>12369.64</v>
      </c>
      <c r="CD186" s="3">
        <f>ROUND(SUMIF(AA165:AA184,"=16671550",GP165:GP184),2)</f>
        <v>0</v>
      </c>
      <c r="CE186" s="3">
        <f>AC186-BX186</f>
        <v>11113.19</v>
      </c>
      <c r="CF186" s="3">
        <f>AC186-BY186</f>
        <v>11113.19</v>
      </c>
      <c r="CG186" s="3">
        <f>BX186-BZ186</f>
        <v>0</v>
      </c>
      <c r="CH186" s="3">
        <f>AC186-BX186-BY186+BZ186</f>
        <v>11113.19</v>
      </c>
      <c r="CI186" s="3">
        <f>BY186-BZ186</f>
        <v>0</v>
      </c>
      <c r="CJ186" s="3">
        <f>ROUND(SUMIF(AA165:AA184,"=16671550",GX165:GX184),2)</f>
        <v>0</v>
      </c>
      <c r="CK186" s="3">
        <f>ROUND(SUMIF(AA165:AA184,"=16671550",GY165:GY184),2)</f>
        <v>0</v>
      </c>
      <c r="CL186" s="3">
        <f>ROUND(SUMIF(AA165:AA184,"=16671550",GZ165:GZ184),2)</f>
        <v>0</v>
      </c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4">
        <f t="shared" ref="DG186:DL186" si="205">ROUND(DT186,2)</f>
        <v>69821.36</v>
      </c>
      <c r="DH186" s="4">
        <f t="shared" si="205"/>
        <v>66567.990000000005</v>
      </c>
      <c r="DI186" s="4">
        <f t="shared" si="205"/>
        <v>160.12</v>
      </c>
      <c r="DJ186" s="4">
        <f t="shared" si="205"/>
        <v>23.18</v>
      </c>
      <c r="DK186" s="4">
        <f t="shared" si="205"/>
        <v>3093.25</v>
      </c>
      <c r="DL186" s="4">
        <f t="shared" si="205"/>
        <v>0</v>
      </c>
      <c r="DM186" s="4">
        <f>DZ186</f>
        <v>53.147000000000006</v>
      </c>
      <c r="DN186" s="4">
        <f>EA186</f>
        <v>0.30649999999999999</v>
      </c>
      <c r="DO186" s="4">
        <f>ROUND(EB186,2)</f>
        <v>0</v>
      </c>
      <c r="DP186" s="4">
        <f>ROUND(EC186,2)</f>
        <v>2933.26</v>
      </c>
      <c r="DQ186" s="4">
        <f>ROUND(ED186,2)</f>
        <v>2025.68</v>
      </c>
      <c r="DR186" s="4"/>
      <c r="DS186" s="4"/>
      <c r="DT186" s="4">
        <f>ROUND(SUMIF(AA165:AA184,"=16671551",O165:O184),2)</f>
        <v>69821.36</v>
      </c>
      <c r="DU186" s="4">
        <f>ROUND(SUMIF(AA165:AA184,"=16671551",P165:P184),2)</f>
        <v>66567.990000000005</v>
      </c>
      <c r="DV186" s="4">
        <f>ROUND(SUMIF(AA165:AA184,"=16671551",Q165:Q184),2)</f>
        <v>160.12</v>
      </c>
      <c r="DW186" s="4">
        <f>ROUND(SUMIF(AA165:AA184,"=16671551",R165:R184),2)</f>
        <v>23.18</v>
      </c>
      <c r="DX186" s="4">
        <f>ROUND(SUMIF(AA165:AA184,"=16671551",S165:S184),2)</f>
        <v>3093.25</v>
      </c>
      <c r="DY186" s="4">
        <f>ROUND(SUMIF(AA165:AA184,"=16671551",T165:T184),2)</f>
        <v>0</v>
      </c>
      <c r="DZ186" s="4">
        <f>SUMIF(AA165:AA184,"=16671551",U165:U184)</f>
        <v>53.147000000000006</v>
      </c>
      <c r="EA186" s="4">
        <f>SUMIF(AA165:AA184,"=16671551",V165:V184)</f>
        <v>0.30649999999999999</v>
      </c>
      <c r="EB186" s="4">
        <f>ROUND(SUMIF(AA165:AA184,"=16671551",W165:W184),2)</f>
        <v>0</v>
      </c>
      <c r="EC186" s="4">
        <f>ROUND(SUMIF(AA165:AA184,"=16671551",X165:X184),2)</f>
        <v>2933.26</v>
      </c>
      <c r="ED186" s="4">
        <f>ROUND(SUMIF(AA165:AA184,"=16671551",Y165:Y184),2)</f>
        <v>2025.68</v>
      </c>
      <c r="EE186" s="4"/>
      <c r="EF186" s="4"/>
      <c r="EG186" s="4">
        <f t="shared" ref="EG186:EU186" si="206">ROUND(FP186,2)</f>
        <v>0</v>
      </c>
      <c r="EH186" s="4">
        <f t="shared" si="206"/>
        <v>0</v>
      </c>
      <c r="EI186" s="4">
        <f t="shared" si="206"/>
        <v>0</v>
      </c>
      <c r="EJ186" s="4">
        <f t="shared" si="206"/>
        <v>75192.25</v>
      </c>
      <c r="EK186" s="4">
        <f t="shared" si="206"/>
        <v>1098.02</v>
      </c>
      <c r="EL186" s="4">
        <f t="shared" si="206"/>
        <v>74094.23</v>
      </c>
      <c r="EM186" s="4">
        <f t="shared" si="206"/>
        <v>0</v>
      </c>
      <c r="EN186" s="4">
        <f t="shared" si="206"/>
        <v>66567.990000000005</v>
      </c>
      <c r="EO186" s="4">
        <f t="shared" si="206"/>
        <v>66567.990000000005</v>
      </c>
      <c r="EP186" s="4">
        <f t="shared" si="206"/>
        <v>0</v>
      </c>
      <c r="EQ186" s="4">
        <f t="shared" si="206"/>
        <v>66567.990000000005</v>
      </c>
      <c r="ER186" s="4">
        <f t="shared" si="206"/>
        <v>0</v>
      </c>
      <c r="ES186" s="4">
        <f t="shared" si="206"/>
        <v>0</v>
      </c>
      <c r="ET186" s="4">
        <f t="shared" si="206"/>
        <v>0</v>
      </c>
      <c r="EU186" s="4">
        <f t="shared" si="206"/>
        <v>0</v>
      </c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>
        <f>ROUND(SUMIF(AA165:AA184,"=16671551",FQ165:FQ184),2)</f>
        <v>0</v>
      </c>
      <c r="FQ186" s="4">
        <f>ROUND(SUMIF(AA165:AA184,"=16671551",FR165:FR184),2)</f>
        <v>0</v>
      </c>
      <c r="FR186" s="4">
        <f>ROUND(SUMIF(AA165:AA184,"=16671551",GL165:GL184),2)</f>
        <v>0</v>
      </c>
      <c r="FS186" s="4">
        <f>ROUND(SUMIF(AA165:AA184,"=16671551",GM165:GM184),2)</f>
        <v>75192.25</v>
      </c>
      <c r="FT186" s="4">
        <f>ROUND(SUMIF(AA165:AA184,"=16671551",GN165:GN184),2)</f>
        <v>1098.02</v>
      </c>
      <c r="FU186" s="4">
        <f>ROUND(SUMIF(AA165:AA184,"=16671551",GO165:GO184),2)</f>
        <v>74094.23</v>
      </c>
      <c r="FV186" s="4">
        <f>ROUND(SUMIF(AA165:AA184,"=16671551",GP165:GP184),2)</f>
        <v>0</v>
      </c>
      <c r="FW186" s="4">
        <f>DU186-FP186</f>
        <v>66567.990000000005</v>
      </c>
      <c r="FX186" s="4">
        <f>DU186-FQ186</f>
        <v>66567.990000000005</v>
      </c>
      <c r="FY186" s="4">
        <f>FP186-FR186</f>
        <v>0</v>
      </c>
      <c r="FZ186" s="4">
        <f>DU186-FP186-FQ186+FR186</f>
        <v>66567.990000000005</v>
      </c>
      <c r="GA186" s="4">
        <f>FQ186-FR186</f>
        <v>0</v>
      </c>
      <c r="GB186" s="4">
        <f>ROUND(SUMIF(AA165:AA184,"=16671551",GX165:GX184),2)</f>
        <v>0</v>
      </c>
      <c r="GC186" s="4">
        <f>ROUND(SUMIF(AA165:AA184,"=16671551",GY165:GY184),2)</f>
        <v>0</v>
      </c>
      <c r="GD186" s="4">
        <f>ROUND(SUMIF(AA165:AA184,"=16671551",GZ165:GZ184),2)</f>
        <v>0</v>
      </c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>
        <v>0</v>
      </c>
    </row>
    <row r="188" spans="1:255" x14ac:dyDescent="0.25">
      <c r="A188" s="5">
        <v>50</v>
      </c>
      <c r="B188" s="5">
        <v>0</v>
      </c>
      <c r="C188" s="5">
        <v>0</v>
      </c>
      <c r="D188" s="5">
        <v>1</v>
      </c>
      <c r="E188" s="5">
        <v>201</v>
      </c>
      <c r="F188" s="5">
        <f>ROUND(Source!O186,O188)</f>
        <v>11656.32</v>
      </c>
      <c r="G188" s="5" t="s">
        <v>236</v>
      </c>
      <c r="H188" s="5" t="s">
        <v>237</v>
      </c>
      <c r="I188" s="5"/>
      <c r="J188" s="5"/>
      <c r="K188" s="5">
        <v>201</v>
      </c>
      <c r="L188" s="5">
        <v>1</v>
      </c>
      <c r="M188" s="5">
        <v>3</v>
      </c>
      <c r="N188" s="5" t="s">
        <v>6</v>
      </c>
      <c r="O188" s="5">
        <v>2</v>
      </c>
      <c r="P188" s="5">
        <f>ROUND(Source!DG186,O188)</f>
        <v>69821.36</v>
      </c>
      <c r="Q188" s="5"/>
      <c r="R188" s="5"/>
      <c r="S188" s="5"/>
      <c r="T188" s="5"/>
      <c r="U188" s="5"/>
      <c r="V188" s="5"/>
      <c r="W188" s="5"/>
    </row>
    <row r="189" spans="1:255" x14ac:dyDescent="0.25">
      <c r="A189" s="5">
        <v>50</v>
      </c>
      <c r="B189" s="5">
        <v>0</v>
      </c>
      <c r="C189" s="5">
        <v>0</v>
      </c>
      <c r="D189" s="5">
        <v>1</v>
      </c>
      <c r="E189" s="5">
        <v>202</v>
      </c>
      <c r="F189" s="5">
        <f>ROUND(Source!P186,O189)</f>
        <v>11113.19</v>
      </c>
      <c r="G189" s="5" t="s">
        <v>238</v>
      </c>
      <c r="H189" s="5" t="s">
        <v>239</v>
      </c>
      <c r="I189" s="5"/>
      <c r="J189" s="5"/>
      <c r="K189" s="5">
        <v>202</v>
      </c>
      <c r="L189" s="5">
        <v>2</v>
      </c>
      <c r="M189" s="5">
        <v>3</v>
      </c>
      <c r="N189" s="5" t="s">
        <v>6</v>
      </c>
      <c r="O189" s="5">
        <v>2</v>
      </c>
      <c r="P189" s="5">
        <f>ROUND(Source!DH186,O189)</f>
        <v>66567.990000000005</v>
      </c>
      <c r="Q189" s="5"/>
      <c r="R189" s="5"/>
      <c r="S189" s="5"/>
      <c r="T189" s="5"/>
      <c r="U189" s="5"/>
      <c r="V189" s="5"/>
      <c r="W189" s="5"/>
    </row>
    <row r="190" spans="1:255" x14ac:dyDescent="0.25">
      <c r="A190" s="5">
        <v>50</v>
      </c>
      <c r="B190" s="5">
        <v>0</v>
      </c>
      <c r="C190" s="5">
        <v>0</v>
      </c>
      <c r="D190" s="5">
        <v>1</v>
      </c>
      <c r="E190" s="5">
        <v>222</v>
      </c>
      <c r="F190" s="5">
        <f>ROUND(Source!AO186,O190)</f>
        <v>0</v>
      </c>
      <c r="G190" s="5" t="s">
        <v>240</v>
      </c>
      <c r="H190" s="5" t="s">
        <v>241</v>
      </c>
      <c r="I190" s="5"/>
      <c r="J190" s="5"/>
      <c r="K190" s="5">
        <v>222</v>
      </c>
      <c r="L190" s="5">
        <v>3</v>
      </c>
      <c r="M190" s="5">
        <v>3</v>
      </c>
      <c r="N190" s="5" t="s">
        <v>6</v>
      </c>
      <c r="O190" s="5">
        <v>2</v>
      </c>
      <c r="P190" s="5">
        <f>ROUND(Source!EG186,O190)</f>
        <v>0</v>
      </c>
      <c r="Q190" s="5"/>
      <c r="R190" s="5"/>
      <c r="S190" s="5"/>
      <c r="T190" s="5"/>
      <c r="U190" s="5"/>
      <c r="V190" s="5"/>
      <c r="W190" s="5"/>
    </row>
    <row r="191" spans="1:255" x14ac:dyDescent="0.25">
      <c r="A191" s="5">
        <v>50</v>
      </c>
      <c r="B191" s="5">
        <v>0</v>
      </c>
      <c r="C191" s="5">
        <v>0</v>
      </c>
      <c r="D191" s="5">
        <v>1</v>
      </c>
      <c r="E191" s="5">
        <v>225</v>
      </c>
      <c r="F191" s="5">
        <f>ROUND(Source!AV186,O191)</f>
        <v>11113.19</v>
      </c>
      <c r="G191" s="5" t="s">
        <v>242</v>
      </c>
      <c r="H191" s="5" t="s">
        <v>243</v>
      </c>
      <c r="I191" s="5"/>
      <c r="J191" s="5"/>
      <c r="K191" s="5">
        <v>225</v>
      </c>
      <c r="L191" s="5">
        <v>4</v>
      </c>
      <c r="M191" s="5">
        <v>3</v>
      </c>
      <c r="N191" s="5" t="s">
        <v>6</v>
      </c>
      <c r="O191" s="5">
        <v>2</v>
      </c>
      <c r="P191" s="5">
        <f>ROUND(Source!EN186,O191)</f>
        <v>66567.990000000005</v>
      </c>
      <c r="Q191" s="5"/>
      <c r="R191" s="5"/>
      <c r="S191" s="5"/>
      <c r="T191" s="5"/>
      <c r="U191" s="5"/>
      <c r="V191" s="5"/>
      <c r="W191" s="5"/>
    </row>
    <row r="192" spans="1:255" x14ac:dyDescent="0.25">
      <c r="A192" s="5">
        <v>50</v>
      </c>
      <c r="B192" s="5">
        <v>0</v>
      </c>
      <c r="C192" s="5">
        <v>0</v>
      </c>
      <c r="D192" s="5">
        <v>1</v>
      </c>
      <c r="E192" s="5">
        <v>226</v>
      </c>
      <c r="F192" s="5">
        <f>ROUND(Source!AW186,O192)</f>
        <v>11113.19</v>
      </c>
      <c r="G192" s="5" t="s">
        <v>244</v>
      </c>
      <c r="H192" s="5" t="s">
        <v>245</v>
      </c>
      <c r="I192" s="5"/>
      <c r="J192" s="5"/>
      <c r="K192" s="5">
        <v>226</v>
      </c>
      <c r="L192" s="5">
        <v>5</v>
      </c>
      <c r="M192" s="5">
        <v>3</v>
      </c>
      <c r="N192" s="5" t="s">
        <v>6</v>
      </c>
      <c r="O192" s="5">
        <v>2</v>
      </c>
      <c r="P192" s="5">
        <f>ROUND(Source!EO186,O192)</f>
        <v>66567.990000000005</v>
      </c>
      <c r="Q192" s="5"/>
      <c r="R192" s="5"/>
      <c r="S192" s="5"/>
      <c r="T192" s="5"/>
      <c r="U192" s="5"/>
      <c r="V192" s="5"/>
      <c r="W192" s="5"/>
    </row>
    <row r="193" spans="1:23" x14ac:dyDescent="0.25">
      <c r="A193" s="5">
        <v>50</v>
      </c>
      <c r="B193" s="5">
        <v>0</v>
      </c>
      <c r="C193" s="5">
        <v>0</v>
      </c>
      <c r="D193" s="5">
        <v>1</v>
      </c>
      <c r="E193" s="5">
        <v>227</v>
      </c>
      <c r="F193" s="5">
        <f>ROUND(Source!AX186,O193)</f>
        <v>0</v>
      </c>
      <c r="G193" s="5" t="s">
        <v>246</v>
      </c>
      <c r="H193" s="5" t="s">
        <v>247</v>
      </c>
      <c r="I193" s="5"/>
      <c r="J193" s="5"/>
      <c r="K193" s="5">
        <v>227</v>
      </c>
      <c r="L193" s="5">
        <v>6</v>
      </c>
      <c r="M193" s="5">
        <v>3</v>
      </c>
      <c r="N193" s="5" t="s">
        <v>6</v>
      </c>
      <c r="O193" s="5">
        <v>2</v>
      </c>
      <c r="P193" s="5">
        <f>ROUND(Source!EP186,O193)</f>
        <v>0</v>
      </c>
      <c r="Q193" s="5"/>
      <c r="R193" s="5"/>
      <c r="S193" s="5"/>
      <c r="T193" s="5"/>
      <c r="U193" s="5"/>
      <c r="V193" s="5"/>
      <c r="W193" s="5"/>
    </row>
    <row r="194" spans="1:23" x14ac:dyDescent="0.25">
      <c r="A194" s="5">
        <v>50</v>
      </c>
      <c r="B194" s="5">
        <v>0</v>
      </c>
      <c r="C194" s="5">
        <v>0</v>
      </c>
      <c r="D194" s="5">
        <v>1</v>
      </c>
      <c r="E194" s="5">
        <v>228</v>
      </c>
      <c r="F194" s="5">
        <f>ROUND(Source!AY186,O194)</f>
        <v>11113.19</v>
      </c>
      <c r="G194" s="5" t="s">
        <v>248</v>
      </c>
      <c r="H194" s="5" t="s">
        <v>249</v>
      </c>
      <c r="I194" s="5"/>
      <c r="J194" s="5"/>
      <c r="K194" s="5">
        <v>228</v>
      </c>
      <c r="L194" s="5">
        <v>7</v>
      </c>
      <c r="M194" s="5">
        <v>3</v>
      </c>
      <c r="N194" s="5" t="s">
        <v>6</v>
      </c>
      <c r="O194" s="5">
        <v>2</v>
      </c>
      <c r="P194" s="5">
        <f>ROUND(Source!EQ186,O194)</f>
        <v>66567.990000000005</v>
      </c>
      <c r="Q194" s="5"/>
      <c r="R194" s="5"/>
      <c r="S194" s="5"/>
      <c r="T194" s="5"/>
      <c r="U194" s="5"/>
      <c r="V194" s="5"/>
      <c r="W194" s="5"/>
    </row>
    <row r="195" spans="1:23" x14ac:dyDescent="0.25">
      <c r="A195" s="5">
        <v>50</v>
      </c>
      <c r="B195" s="5">
        <v>0</v>
      </c>
      <c r="C195" s="5">
        <v>0</v>
      </c>
      <c r="D195" s="5">
        <v>1</v>
      </c>
      <c r="E195" s="5">
        <v>216</v>
      </c>
      <c r="F195" s="5">
        <f>ROUND(Source!AP186,O195)</f>
        <v>0</v>
      </c>
      <c r="G195" s="5" t="s">
        <v>250</v>
      </c>
      <c r="H195" s="5" t="s">
        <v>251</v>
      </c>
      <c r="I195" s="5"/>
      <c r="J195" s="5"/>
      <c r="K195" s="5">
        <v>216</v>
      </c>
      <c r="L195" s="5">
        <v>8</v>
      </c>
      <c r="M195" s="5">
        <v>3</v>
      </c>
      <c r="N195" s="5" t="s">
        <v>6</v>
      </c>
      <c r="O195" s="5">
        <v>2</v>
      </c>
      <c r="P195" s="5">
        <f>ROUND(Source!EH186,O195)</f>
        <v>0</v>
      </c>
      <c r="Q195" s="5"/>
      <c r="R195" s="5"/>
      <c r="S195" s="5"/>
      <c r="T195" s="5"/>
      <c r="U195" s="5"/>
      <c r="V195" s="5"/>
      <c r="W195" s="5"/>
    </row>
    <row r="196" spans="1:23" x14ac:dyDescent="0.25">
      <c r="A196" s="5">
        <v>50</v>
      </c>
      <c r="B196" s="5">
        <v>0</v>
      </c>
      <c r="C196" s="5">
        <v>0</v>
      </c>
      <c r="D196" s="5">
        <v>1</v>
      </c>
      <c r="E196" s="5">
        <v>223</v>
      </c>
      <c r="F196" s="5">
        <f>ROUND(Source!AQ186,O196)</f>
        <v>0</v>
      </c>
      <c r="G196" s="5" t="s">
        <v>252</v>
      </c>
      <c r="H196" s="5" t="s">
        <v>253</v>
      </c>
      <c r="I196" s="5"/>
      <c r="J196" s="5"/>
      <c r="K196" s="5">
        <v>223</v>
      </c>
      <c r="L196" s="5">
        <v>9</v>
      </c>
      <c r="M196" s="5">
        <v>3</v>
      </c>
      <c r="N196" s="5" t="s">
        <v>6</v>
      </c>
      <c r="O196" s="5">
        <v>2</v>
      </c>
      <c r="P196" s="5">
        <f>ROUND(Source!EI186,O196)</f>
        <v>0</v>
      </c>
      <c r="Q196" s="5"/>
      <c r="R196" s="5"/>
      <c r="S196" s="5"/>
      <c r="T196" s="5"/>
      <c r="U196" s="5"/>
      <c r="V196" s="5"/>
      <c r="W196" s="5"/>
    </row>
    <row r="197" spans="1:23" x14ac:dyDescent="0.25">
      <c r="A197" s="5">
        <v>50</v>
      </c>
      <c r="B197" s="5">
        <v>0</v>
      </c>
      <c r="C197" s="5">
        <v>0</v>
      </c>
      <c r="D197" s="5">
        <v>1</v>
      </c>
      <c r="E197" s="5">
        <v>229</v>
      </c>
      <c r="F197" s="5">
        <f>ROUND(Source!AZ186,O197)</f>
        <v>0</v>
      </c>
      <c r="G197" s="5" t="s">
        <v>254</v>
      </c>
      <c r="H197" s="5" t="s">
        <v>255</v>
      </c>
      <c r="I197" s="5"/>
      <c r="J197" s="5"/>
      <c r="K197" s="5">
        <v>229</v>
      </c>
      <c r="L197" s="5">
        <v>10</v>
      </c>
      <c r="M197" s="5">
        <v>3</v>
      </c>
      <c r="N197" s="5" t="s">
        <v>6</v>
      </c>
      <c r="O197" s="5">
        <v>2</v>
      </c>
      <c r="P197" s="5">
        <f>ROUND(Source!ER186,O197)</f>
        <v>0</v>
      </c>
      <c r="Q197" s="5"/>
      <c r="R197" s="5"/>
      <c r="S197" s="5"/>
      <c r="T197" s="5"/>
      <c r="U197" s="5"/>
      <c r="V197" s="5"/>
      <c r="W197" s="5"/>
    </row>
    <row r="198" spans="1:23" x14ac:dyDescent="0.25">
      <c r="A198" s="5">
        <v>50</v>
      </c>
      <c r="B198" s="5">
        <v>0</v>
      </c>
      <c r="C198" s="5">
        <v>0</v>
      </c>
      <c r="D198" s="5">
        <v>1</v>
      </c>
      <c r="E198" s="5">
        <v>203</v>
      </c>
      <c r="F198" s="5">
        <f>ROUND(Source!Q186,O198)</f>
        <v>26.73</v>
      </c>
      <c r="G198" s="5" t="s">
        <v>256</v>
      </c>
      <c r="H198" s="5" t="s">
        <v>257</v>
      </c>
      <c r="I198" s="5"/>
      <c r="J198" s="5"/>
      <c r="K198" s="5">
        <v>203</v>
      </c>
      <c r="L198" s="5">
        <v>11</v>
      </c>
      <c r="M198" s="5">
        <v>3</v>
      </c>
      <c r="N198" s="5" t="s">
        <v>6</v>
      </c>
      <c r="O198" s="5">
        <v>2</v>
      </c>
      <c r="P198" s="5">
        <f>ROUND(Source!DI186,O198)</f>
        <v>160.12</v>
      </c>
      <c r="Q198" s="5"/>
      <c r="R198" s="5"/>
      <c r="S198" s="5"/>
      <c r="T198" s="5"/>
      <c r="U198" s="5"/>
      <c r="V198" s="5"/>
      <c r="W198" s="5"/>
    </row>
    <row r="199" spans="1:23" x14ac:dyDescent="0.25">
      <c r="A199" s="5">
        <v>50</v>
      </c>
      <c r="B199" s="5">
        <v>0</v>
      </c>
      <c r="C199" s="5">
        <v>0</v>
      </c>
      <c r="D199" s="5">
        <v>1</v>
      </c>
      <c r="E199" s="5">
        <v>231</v>
      </c>
      <c r="F199" s="5">
        <f>ROUND(Source!BB186,O199)</f>
        <v>0</v>
      </c>
      <c r="G199" s="5" t="s">
        <v>258</v>
      </c>
      <c r="H199" s="5" t="s">
        <v>259</v>
      </c>
      <c r="I199" s="5"/>
      <c r="J199" s="5"/>
      <c r="K199" s="5">
        <v>231</v>
      </c>
      <c r="L199" s="5">
        <v>12</v>
      </c>
      <c r="M199" s="5">
        <v>3</v>
      </c>
      <c r="N199" s="5" t="s">
        <v>6</v>
      </c>
      <c r="O199" s="5">
        <v>2</v>
      </c>
      <c r="P199" s="5">
        <f>ROUND(Source!ET186,O199)</f>
        <v>0</v>
      </c>
      <c r="Q199" s="5"/>
      <c r="R199" s="5"/>
      <c r="S199" s="5"/>
      <c r="T199" s="5"/>
      <c r="U199" s="5"/>
      <c r="V199" s="5"/>
      <c r="W199" s="5"/>
    </row>
    <row r="200" spans="1:23" x14ac:dyDescent="0.25">
      <c r="A200" s="5">
        <v>50</v>
      </c>
      <c r="B200" s="5">
        <v>0</v>
      </c>
      <c r="C200" s="5">
        <v>0</v>
      </c>
      <c r="D200" s="5">
        <v>1</v>
      </c>
      <c r="E200" s="5">
        <v>204</v>
      </c>
      <c r="F200" s="5">
        <f>ROUND(Source!R186,O200)</f>
        <v>3.86</v>
      </c>
      <c r="G200" s="5" t="s">
        <v>260</v>
      </c>
      <c r="H200" s="5" t="s">
        <v>261</v>
      </c>
      <c r="I200" s="5"/>
      <c r="J200" s="5"/>
      <c r="K200" s="5">
        <v>204</v>
      </c>
      <c r="L200" s="5">
        <v>13</v>
      </c>
      <c r="M200" s="5">
        <v>3</v>
      </c>
      <c r="N200" s="5" t="s">
        <v>6</v>
      </c>
      <c r="O200" s="5">
        <v>2</v>
      </c>
      <c r="P200" s="5">
        <f>ROUND(Source!DJ186,O200)</f>
        <v>23.18</v>
      </c>
      <c r="Q200" s="5"/>
      <c r="R200" s="5"/>
      <c r="S200" s="5"/>
      <c r="T200" s="5"/>
      <c r="U200" s="5"/>
      <c r="V200" s="5"/>
      <c r="W200" s="5"/>
    </row>
    <row r="201" spans="1:23" x14ac:dyDescent="0.25">
      <c r="A201" s="5">
        <v>50</v>
      </c>
      <c r="B201" s="5">
        <v>0</v>
      </c>
      <c r="C201" s="5">
        <v>0</v>
      </c>
      <c r="D201" s="5">
        <v>1</v>
      </c>
      <c r="E201" s="5">
        <v>205</v>
      </c>
      <c r="F201" s="5">
        <f>ROUND(Source!S186,O201)</f>
        <v>516.4</v>
      </c>
      <c r="G201" s="5" t="s">
        <v>262</v>
      </c>
      <c r="H201" s="5" t="s">
        <v>263</v>
      </c>
      <c r="I201" s="5"/>
      <c r="J201" s="5"/>
      <c r="K201" s="5">
        <v>205</v>
      </c>
      <c r="L201" s="5">
        <v>14</v>
      </c>
      <c r="M201" s="5">
        <v>3</v>
      </c>
      <c r="N201" s="5" t="s">
        <v>6</v>
      </c>
      <c r="O201" s="5">
        <v>2</v>
      </c>
      <c r="P201" s="5">
        <f>ROUND(Source!DK186,O201)</f>
        <v>3093.25</v>
      </c>
      <c r="Q201" s="5"/>
      <c r="R201" s="5"/>
      <c r="S201" s="5"/>
      <c r="T201" s="5"/>
      <c r="U201" s="5"/>
      <c r="V201" s="5"/>
      <c r="W201" s="5"/>
    </row>
    <row r="202" spans="1:23" x14ac:dyDescent="0.25">
      <c r="A202" s="5">
        <v>50</v>
      </c>
      <c r="B202" s="5">
        <v>0</v>
      </c>
      <c r="C202" s="5">
        <v>0</v>
      </c>
      <c r="D202" s="5">
        <v>1</v>
      </c>
      <c r="E202" s="5">
        <v>232</v>
      </c>
      <c r="F202" s="5">
        <f>ROUND(Source!BC186,O202)</f>
        <v>0</v>
      </c>
      <c r="G202" s="5" t="s">
        <v>264</v>
      </c>
      <c r="H202" s="5" t="s">
        <v>265</v>
      </c>
      <c r="I202" s="5"/>
      <c r="J202" s="5"/>
      <c r="K202" s="5">
        <v>232</v>
      </c>
      <c r="L202" s="5">
        <v>15</v>
      </c>
      <c r="M202" s="5">
        <v>3</v>
      </c>
      <c r="N202" s="5" t="s">
        <v>6</v>
      </c>
      <c r="O202" s="5">
        <v>2</v>
      </c>
      <c r="P202" s="5">
        <f>ROUND(Source!EU186,O202)</f>
        <v>0</v>
      </c>
      <c r="Q202" s="5"/>
      <c r="R202" s="5"/>
      <c r="S202" s="5"/>
      <c r="T202" s="5"/>
      <c r="U202" s="5"/>
      <c r="V202" s="5"/>
      <c r="W202" s="5"/>
    </row>
    <row r="203" spans="1:23" x14ac:dyDescent="0.25">
      <c r="A203" s="5">
        <v>50</v>
      </c>
      <c r="B203" s="5">
        <v>0</v>
      </c>
      <c r="C203" s="5">
        <v>0</v>
      </c>
      <c r="D203" s="5">
        <v>1</v>
      </c>
      <c r="E203" s="5">
        <v>214</v>
      </c>
      <c r="F203" s="5">
        <f>ROUND(Source!AS186,O203)</f>
        <v>183.3</v>
      </c>
      <c r="G203" s="5" t="s">
        <v>266</v>
      </c>
      <c r="H203" s="5" t="s">
        <v>267</v>
      </c>
      <c r="I203" s="5"/>
      <c r="J203" s="5"/>
      <c r="K203" s="5">
        <v>214</v>
      </c>
      <c r="L203" s="5">
        <v>16</v>
      </c>
      <c r="M203" s="5">
        <v>3</v>
      </c>
      <c r="N203" s="5" t="s">
        <v>6</v>
      </c>
      <c r="O203" s="5">
        <v>2</v>
      </c>
      <c r="P203" s="5">
        <f>ROUND(Source!EK186,O203)</f>
        <v>1098.02</v>
      </c>
      <c r="Q203" s="5"/>
      <c r="R203" s="5"/>
      <c r="S203" s="5"/>
      <c r="T203" s="5"/>
      <c r="U203" s="5"/>
      <c r="V203" s="5"/>
      <c r="W203" s="5"/>
    </row>
    <row r="204" spans="1:23" x14ac:dyDescent="0.25">
      <c r="A204" s="5">
        <v>50</v>
      </c>
      <c r="B204" s="5">
        <v>0</v>
      </c>
      <c r="C204" s="5">
        <v>0</v>
      </c>
      <c r="D204" s="5">
        <v>1</v>
      </c>
      <c r="E204" s="5">
        <v>215</v>
      </c>
      <c r="F204" s="5">
        <f>ROUND(Source!AT186,O204)</f>
        <v>12369.64</v>
      </c>
      <c r="G204" s="5" t="s">
        <v>268</v>
      </c>
      <c r="H204" s="5" t="s">
        <v>269</v>
      </c>
      <c r="I204" s="5"/>
      <c r="J204" s="5"/>
      <c r="K204" s="5">
        <v>215</v>
      </c>
      <c r="L204" s="5">
        <v>17</v>
      </c>
      <c r="M204" s="5">
        <v>3</v>
      </c>
      <c r="N204" s="5" t="s">
        <v>6</v>
      </c>
      <c r="O204" s="5">
        <v>2</v>
      </c>
      <c r="P204" s="5">
        <f>ROUND(Source!EL186,O204)</f>
        <v>74094.23</v>
      </c>
      <c r="Q204" s="5"/>
      <c r="R204" s="5"/>
      <c r="S204" s="5"/>
      <c r="T204" s="5"/>
      <c r="U204" s="5"/>
      <c r="V204" s="5"/>
      <c r="W204" s="5"/>
    </row>
    <row r="205" spans="1:23" x14ac:dyDescent="0.25">
      <c r="A205" s="5">
        <v>50</v>
      </c>
      <c r="B205" s="5">
        <v>0</v>
      </c>
      <c r="C205" s="5">
        <v>0</v>
      </c>
      <c r="D205" s="5">
        <v>1</v>
      </c>
      <c r="E205" s="5">
        <v>217</v>
      </c>
      <c r="F205" s="5">
        <f>ROUND(Source!AU186,O205)</f>
        <v>0</v>
      </c>
      <c r="G205" s="5" t="s">
        <v>270</v>
      </c>
      <c r="H205" s="5" t="s">
        <v>271</v>
      </c>
      <c r="I205" s="5"/>
      <c r="J205" s="5"/>
      <c r="K205" s="5">
        <v>217</v>
      </c>
      <c r="L205" s="5">
        <v>18</v>
      </c>
      <c r="M205" s="5">
        <v>3</v>
      </c>
      <c r="N205" s="5" t="s">
        <v>6</v>
      </c>
      <c r="O205" s="5">
        <v>2</v>
      </c>
      <c r="P205" s="5">
        <f>ROUND(Source!EM186,O205)</f>
        <v>0</v>
      </c>
      <c r="Q205" s="5"/>
      <c r="R205" s="5"/>
      <c r="S205" s="5"/>
      <c r="T205" s="5"/>
      <c r="U205" s="5"/>
      <c r="V205" s="5"/>
      <c r="W205" s="5"/>
    </row>
    <row r="206" spans="1:23" x14ac:dyDescent="0.25">
      <c r="A206" s="5">
        <v>50</v>
      </c>
      <c r="B206" s="5">
        <v>0</v>
      </c>
      <c r="C206" s="5">
        <v>0</v>
      </c>
      <c r="D206" s="5">
        <v>1</v>
      </c>
      <c r="E206" s="5">
        <v>230</v>
      </c>
      <c r="F206" s="5">
        <f>ROUND(Source!BA186,O206)</f>
        <v>0</v>
      </c>
      <c r="G206" s="5" t="s">
        <v>272</v>
      </c>
      <c r="H206" s="5" t="s">
        <v>273</v>
      </c>
      <c r="I206" s="5"/>
      <c r="J206" s="5"/>
      <c r="K206" s="5">
        <v>230</v>
      </c>
      <c r="L206" s="5">
        <v>19</v>
      </c>
      <c r="M206" s="5">
        <v>3</v>
      </c>
      <c r="N206" s="5" t="s">
        <v>6</v>
      </c>
      <c r="O206" s="5">
        <v>2</v>
      </c>
      <c r="P206" s="5">
        <f>ROUND(Source!ES186,O206)</f>
        <v>0</v>
      </c>
      <c r="Q206" s="5"/>
      <c r="R206" s="5"/>
      <c r="S206" s="5"/>
      <c r="T206" s="5"/>
      <c r="U206" s="5"/>
      <c r="V206" s="5"/>
      <c r="W206" s="5"/>
    </row>
    <row r="207" spans="1:23" x14ac:dyDescent="0.25">
      <c r="A207" s="5">
        <v>50</v>
      </c>
      <c r="B207" s="5">
        <v>0</v>
      </c>
      <c r="C207" s="5">
        <v>0</v>
      </c>
      <c r="D207" s="5">
        <v>1</v>
      </c>
      <c r="E207" s="5">
        <v>206</v>
      </c>
      <c r="F207" s="5">
        <f>ROUND(Source!T186,O207)</f>
        <v>0</v>
      </c>
      <c r="G207" s="5" t="s">
        <v>274</v>
      </c>
      <c r="H207" s="5" t="s">
        <v>275</v>
      </c>
      <c r="I207" s="5"/>
      <c r="J207" s="5"/>
      <c r="K207" s="5">
        <v>206</v>
      </c>
      <c r="L207" s="5">
        <v>20</v>
      </c>
      <c r="M207" s="5">
        <v>3</v>
      </c>
      <c r="N207" s="5" t="s">
        <v>6</v>
      </c>
      <c r="O207" s="5">
        <v>2</v>
      </c>
      <c r="P207" s="5">
        <f>ROUND(Source!DL186,O207)</f>
        <v>0</v>
      </c>
      <c r="Q207" s="5"/>
      <c r="R207" s="5"/>
      <c r="S207" s="5"/>
      <c r="T207" s="5"/>
      <c r="U207" s="5"/>
      <c r="V207" s="5"/>
      <c r="W207" s="5"/>
    </row>
    <row r="208" spans="1:23" x14ac:dyDescent="0.25">
      <c r="A208" s="5">
        <v>50</v>
      </c>
      <c r="B208" s="5">
        <v>0</v>
      </c>
      <c r="C208" s="5">
        <v>0</v>
      </c>
      <c r="D208" s="5">
        <v>1</v>
      </c>
      <c r="E208" s="5">
        <v>207</v>
      </c>
      <c r="F208" s="5">
        <f>Source!U186</f>
        <v>53.147000000000006</v>
      </c>
      <c r="G208" s="5" t="s">
        <v>276</v>
      </c>
      <c r="H208" s="5" t="s">
        <v>277</v>
      </c>
      <c r="I208" s="5"/>
      <c r="J208" s="5"/>
      <c r="K208" s="5">
        <v>207</v>
      </c>
      <c r="L208" s="5">
        <v>21</v>
      </c>
      <c r="M208" s="5">
        <v>3</v>
      </c>
      <c r="N208" s="5" t="s">
        <v>6</v>
      </c>
      <c r="O208" s="5">
        <v>-1</v>
      </c>
      <c r="P208" s="5">
        <f>Source!DM186</f>
        <v>53.147000000000006</v>
      </c>
      <c r="Q208" s="5"/>
      <c r="R208" s="5"/>
      <c r="S208" s="5"/>
      <c r="T208" s="5"/>
      <c r="U208" s="5"/>
      <c r="V208" s="5"/>
      <c r="W208" s="5"/>
    </row>
    <row r="209" spans="1:206" x14ac:dyDescent="0.25">
      <c r="A209" s="5">
        <v>50</v>
      </c>
      <c r="B209" s="5">
        <v>0</v>
      </c>
      <c r="C209" s="5">
        <v>0</v>
      </c>
      <c r="D209" s="5">
        <v>1</v>
      </c>
      <c r="E209" s="5">
        <v>208</v>
      </c>
      <c r="F209" s="5">
        <f>Source!V186</f>
        <v>0.30649999999999999</v>
      </c>
      <c r="G209" s="5" t="s">
        <v>278</v>
      </c>
      <c r="H209" s="5" t="s">
        <v>279</v>
      </c>
      <c r="I209" s="5"/>
      <c r="J209" s="5"/>
      <c r="K209" s="5">
        <v>208</v>
      </c>
      <c r="L209" s="5">
        <v>22</v>
      </c>
      <c r="M209" s="5">
        <v>3</v>
      </c>
      <c r="N209" s="5" t="s">
        <v>6</v>
      </c>
      <c r="O209" s="5">
        <v>-1</v>
      </c>
      <c r="P209" s="5">
        <f>Source!DN186</f>
        <v>0.30649999999999999</v>
      </c>
      <c r="Q209" s="5"/>
      <c r="R209" s="5"/>
      <c r="S209" s="5"/>
      <c r="T209" s="5"/>
      <c r="U209" s="5"/>
      <c r="V209" s="5"/>
      <c r="W209" s="5"/>
    </row>
    <row r="210" spans="1:206" x14ac:dyDescent="0.25">
      <c r="A210" s="5">
        <v>50</v>
      </c>
      <c r="B210" s="5">
        <v>0</v>
      </c>
      <c r="C210" s="5">
        <v>0</v>
      </c>
      <c r="D210" s="5">
        <v>1</v>
      </c>
      <c r="E210" s="5">
        <v>209</v>
      </c>
      <c r="F210" s="5">
        <f>ROUND(Source!W186,O210)</f>
        <v>0</v>
      </c>
      <c r="G210" s="5" t="s">
        <v>280</v>
      </c>
      <c r="H210" s="5" t="s">
        <v>281</v>
      </c>
      <c r="I210" s="5"/>
      <c r="J210" s="5"/>
      <c r="K210" s="5">
        <v>209</v>
      </c>
      <c r="L210" s="5">
        <v>23</v>
      </c>
      <c r="M210" s="5">
        <v>3</v>
      </c>
      <c r="N210" s="5" t="s">
        <v>6</v>
      </c>
      <c r="O210" s="5">
        <v>2</v>
      </c>
      <c r="P210" s="5">
        <f>ROUND(Source!DO186,O210)</f>
        <v>0</v>
      </c>
      <c r="Q210" s="5"/>
      <c r="R210" s="5"/>
      <c r="S210" s="5"/>
      <c r="T210" s="5"/>
      <c r="U210" s="5"/>
      <c r="V210" s="5"/>
      <c r="W210" s="5"/>
    </row>
    <row r="211" spans="1:206" x14ac:dyDescent="0.25">
      <c r="A211" s="5">
        <v>50</v>
      </c>
      <c r="B211" s="5">
        <v>0</v>
      </c>
      <c r="C211" s="5">
        <v>0</v>
      </c>
      <c r="D211" s="5">
        <v>1</v>
      </c>
      <c r="E211" s="5">
        <v>210</v>
      </c>
      <c r="F211" s="5">
        <f>ROUND(Source!X186,O211)</f>
        <v>489.69</v>
      </c>
      <c r="G211" s="5" t="s">
        <v>282</v>
      </c>
      <c r="H211" s="5" t="s">
        <v>283</v>
      </c>
      <c r="I211" s="5"/>
      <c r="J211" s="5"/>
      <c r="K211" s="5">
        <v>210</v>
      </c>
      <c r="L211" s="5">
        <v>24</v>
      </c>
      <c r="M211" s="5">
        <v>3</v>
      </c>
      <c r="N211" s="5" t="s">
        <v>6</v>
      </c>
      <c r="O211" s="5">
        <v>2</v>
      </c>
      <c r="P211" s="5">
        <f>ROUND(Source!DP186,O211)</f>
        <v>2933.26</v>
      </c>
      <c r="Q211" s="5"/>
      <c r="R211" s="5"/>
      <c r="S211" s="5"/>
      <c r="T211" s="5"/>
      <c r="U211" s="5"/>
      <c r="V211" s="5"/>
      <c r="W211" s="5"/>
    </row>
    <row r="212" spans="1:206" x14ac:dyDescent="0.25">
      <c r="A212" s="5">
        <v>50</v>
      </c>
      <c r="B212" s="5">
        <v>0</v>
      </c>
      <c r="C212" s="5">
        <v>0</v>
      </c>
      <c r="D212" s="5">
        <v>1</v>
      </c>
      <c r="E212" s="5">
        <v>211</v>
      </c>
      <c r="F212" s="5">
        <f>ROUND(Source!Y186,O212)</f>
        <v>338.16</v>
      </c>
      <c r="G212" s="5" t="s">
        <v>284</v>
      </c>
      <c r="H212" s="5" t="s">
        <v>285</v>
      </c>
      <c r="I212" s="5"/>
      <c r="J212" s="5"/>
      <c r="K212" s="5">
        <v>211</v>
      </c>
      <c r="L212" s="5">
        <v>25</v>
      </c>
      <c r="M212" s="5">
        <v>3</v>
      </c>
      <c r="N212" s="5" t="s">
        <v>6</v>
      </c>
      <c r="O212" s="5">
        <v>2</v>
      </c>
      <c r="P212" s="5">
        <f>ROUND(Source!DQ186,O212)</f>
        <v>2025.68</v>
      </c>
      <c r="Q212" s="5"/>
      <c r="R212" s="5"/>
      <c r="S212" s="5"/>
      <c r="T212" s="5"/>
      <c r="U212" s="5"/>
      <c r="V212" s="5"/>
      <c r="W212" s="5"/>
    </row>
    <row r="213" spans="1:206" x14ac:dyDescent="0.25">
      <c r="A213" s="5">
        <v>50</v>
      </c>
      <c r="B213" s="5">
        <v>0</v>
      </c>
      <c r="C213" s="5">
        <v>0</v>
      </c>
      <c r="D213" s="5">
        <v>1</v>
      </c>
      <c r="E213" s="5">
        <v>0</v>
      </c>
      <c r="F213" s="5">
        <f>ROUND(Source!AR186,O213)</f>
        <v>12552.94</v>
      </c>
      <c r="G213" s="5" t="s">
        <v>286</v>
      </c>
      <c r="H213" s="5" t="s">
        <v>287</v>
      </c>
      <c r="I213" s="5"/>
      <c r="J213" s="5"/>
      <c r="K213" s="5">
        <v>224</v>
      </c>
      <c r="L213" s="5">
        <v>26</v>
      </c>
      <c r="M213" s="5">
        <v>3</v>
      </c>
      <c r="N213" s="5" t="s">
        <v>6</v>
      </c>
      <c r="O213" s="5">
        <v>2</v>
      </c>
      <c r="P213" s="5">
        <f>ROUND(Source!EJ186,O213)</f>
        <v>75192.25</v>
      </c>
      <c r="Q213" s="5"/>
      <c r="R213" s="5"/>
      <c r="S213" s="5"/>
      <c r="T213" s="5"/>
      <c r="U213" s="5"/>
      <c r="V213" s="5"/>
      <c r="W213" s="5"/>
    </row>
    <row r="214" spans="1:206" x14ac:dyDescent="0.25">
      <c r="A214" s="5">
        <v>50</v>
      </c>
      <c r="B214" s="5">
        <v>1</v>
      </c>
      <c r="C214" s="5">
        <v>0</v>
      </c>
      <c r="D214" s="5">
        <v>2</v>
      </c>
      <c r="E214" s="5">
        <v>0</v>
      </c>
      <c r="F214" s="5">
        <f>ROUND(F213,O214)</f>
        <v>12552.94</v>
      </c>
      <c r="G214" s="5" t="s">
        <v>288</v>
      </c>
      <c r="H214" s="5" t="s">
        <v>286</v>
      </c>
      <c r="I214" s="5"/>
      <c r="J214" s="5"/>
      <c r="K214" s="5">
        <v>212</v>
      </c>
      <c r="L214" s="5">
        <v>27</v>
      </c>
      <c r="M214" s="5">
        <v>0</v>
      </c>
      <c r="N214" s="5" t="s">
        <v>6</v>
      </c>
      <c r="O214" s="5">
        <v>2</v>
      </c>
      <c r="P214" s="5">
        <f>ROUND(P213,O214)</f>
        <v>75192.25</v>
      </c>
      <c r="Q214" s="5"/>
      <c r="R214" s="5"/>
      <c r="S214" s="5"/>
      <c r="T214" s="5"/>
      <c r="U214" s="5"/>
      <c r="V214" s="5"/>
      <c r="W214" s="5"/>
    </row>
    <row r="215" spans="1:206" x14ac:dyDescent="0.25">
      <c r="A215" s="5">
        <v>50</v>
      </c>
      <c r="B215" s="5">
        <v>1</v>
      </c>
      <c r="C215" s="5">
        <v>0</v>
      </c>
      <c r="D215" s="5">
        <v>2</v>
      </c>
      <c r="E215" s="5">
        <v>0</v>
      </c>
      <c r="F215" s="5">
        <f>ROUND(F214*0.18,O215)</f>
        <v>2259.5300000000002</v>
      </c>
      <c r="G215" s="5" t="s">
        <v>289</v>
      </c>
      <c r="H215" s="5" t="s">
        <v>290</v>
      </c>
      <c r="I215" s="5"/>
      <c r="J215" s="5"/>
      <c r="K215" s="5">
        <v>212</v>
      </c>
      <c r="L215" s="5">
        <v>28</v>
      </c>
      <c r="M215" s="5">
        <v>0</v>
      </c>
      <c r="N215" s="5" t="s">
        <v>6</v>
      </c>
      <c r="O215" s="5">
        <v>2</v>
      </c>
      <c r="P215" s="5">
        <f>ROUND(P214*0.18,O215)</f>
        <v>13534.61</v>
      </c>
      <c r="Q215" s="5"/>
      <c r="R215" s="5"/>
      <c r="S215" s="5"/>
      <c r="T215" s="5"/>
      <c r="U215" s="5"/>
      <c r="V215" s="5"/>
      <c r="W215" s="5"/>
    </row>
    <row r="216" spans="1:206" x14ac:dyDescent="0.25">
      <c r="A216" s="5">
        <v>50</v>
      </c>
      <c r="B216" s="5">
        <v>1</v>
      </c>
      <c r="C216" s="5">
        <v>0</v>
      </c>
      <c r="D216" s="5">
        <v>2</v>
      </c>
      <c r="E216" s="5">
        <v>224</v>
      </c>
      <c r="F216" s="5">
        <f>ROUND(F214+F215,O216)</f>
        <v>14812.47</v>
      </c>
      <c r="G216" s="5" t="s">
        <v>291</v>
      </c>
      <c r="H216" s="5" t="s">
        <v>292</v>
      </c>
      <c r="I216" s="5"/>
      <c r="J216" s="5"/>
      <c r="K216" s="5">
        <v>212</v>
      </c>
      <c r="L216" s="5">
        <v>29</v>
      </c>
      <c r="M216" s="5">
        <v>0</v>
      </c>
      <c r="N216" s="5" t="s">
        <v>6</v>
      </c>
      <c r="O216" s="5">
        <v>2</v>
      </c>
      <c r="P216" s="5">
        <f>ROUND(P214+P215,O216)</f>
        <v>88726.86</v>
      </c>
      <c r="Q216" s="5"/>
      <c r="R216" s="5"/>
      <c r="S216" s="5"/>
      <c r="T216" s="5"/>
      <c r="U216" s="5"/>
      <c r="V216" s="5"/>
      <c r="W216" s="5"/>
    </row>
    <row r="218" spans="1:206" x14ac:dyDescent="0.25">
      <c r="A218" s="3">
        <v>51</v>
      </c>
      <c r="B218" s="3">
        <f>B20</f>
        <v>1</v>
      </c>
      <c r="C218" s="3">
        <f>A20</f>
        <v>3</v>
      </c>
      <c r="D218" s="3">
        <f>ROW(A20)</f>
        <v>20</v>
      </c>
      <c r="E218" s="3"/>
      <c r="F218" s="3" t="str">
        <f>IF(F20&lt;&gt;"",F20,"")</f>
        <v>Новая локальная смета</v>
      </c>
      <c r="G218" s="3" t="str">
        <f>IF(G20&lt;&gt;"",G20,"")</f>
        <v>Новая локальная смета</v>
      </c>
      <c r="H218" s="3">
        <v>0</v>
      </c>
      <c r="I218" s="3"/>
      <c r="J218" s="3"/>
      <c r="K218" s="3"/>
      <c r="L218" s="3"/>
      <c r="M218" s="3"/>
      <c r="N218" s="3"/>
      <c r="O218" s="3">
        <f t="shared" ref="O218:T218" si="207">ROUND(O129+O186+AB218,2)</f>
        <v>116161.03</v>
      </c>
      <c r="P218" s="3">
        <f t="shared" si="207"/>
        <v>97597.58</v>
      </c>
      <c r="Q218" s="3">
        <f t="shared" si="207"/>
        <v>1434.72</v>
      </c>
      <c r="R218" s="3">
        <f t="shared" si="207"/>
        <v>583.87</v>
      </c>
      <c r="S218" s="3">
        <f t="shared" si="207"/>
        <v>17128.73</v>
      </c>
      <c r="T218" s="3">
        <f t="shared" si="207"/>
        <v>0</v>
      </c>
      <c r="U218" s="3">
        <f>U129+U186+AH218</f>
        <v>1921.6369000499997</v>
      </c>
      <c r="V218" s="3">
        <f>V129+V186+AI218</f>
        <v>53.907020399999993</v>
      </c>
      <c r="W218" s="3">
        <f>ROUND(W129+W186+AJ218,2)</f>
        <v>0</v>
      </c>
      <c r="X218" s="3">
        <f>ROUND(X129+X186+AK218,2)</f>
        <v>17232.52</v>
      </c>
      <c r="Y218" s="3">
        <f>ROUND(Y129+Y186+AL218,2)</f>
        <v>9979.06</v>
      </c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>
        <f t="shared" ref="AO218:BC218" si="208">ROUND(AO129+AO186+BX218,2)</f>
        <v>0</v>
      </c>
      <c r="AP218" s="3">
        <f t="shared" si="208"/>
        <v>0</v>
      </c>
      <c r="AQ218" s="3">
        <f t="shared" si="208"/>
        <v>0</v>
      </c>
      <c r="AR218" s="3">
        <f t="shared" si="208"/>
        <v>143441.38</v>
      </c>
      <c r="AS218" s="3">
        <f t="shared" si="208"/>
        <v>131071.74</v>
      </c>
      <c r="AT218" s="3">
        <f t="shared" si="208"/>
        <v>12369.64</v>
      </c>
      <c r="AU218" s="3">
        <f t="shared" si="208"/>
        <v>0</v>
      </c>
      <c r="AV218" s="3">
        <f t="shared" si="208"/>
        <v>97597.58</v>
      </c>
      <c r="AW218" s="3">
        <f t="shared" si="208"/>
        <v>97597.58</v>
      </c>
      <c r="AX218" s="3">
        <f t="shared" si="208"/>
        <v>0</v>
      </c>
      <c r="AY218" s="3">
        <f t="shared" si="208"/>
        <v>97597.58</v>
      </c>
      <c r="AZ218" s="3">
        <f t="shared" si="208"/>
        <v>0</v>
      </c>
      <c r="BA218" s="3">
        <f t="shared" si="208"/>
        <v>0</v>
      </c>
      <c r="BB218" s="3">
        <f t="shared" si="208"/>
        <v>0</v>
      </c>
      <c r="BC218" s="3">
        <f t="shared" si="208"/>
        <v>0</v>
      </c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4">
        <f t="shared" ref="DG218:DL218" si="209">ROUND(DG129+DG186+DT218,2)</f>
        <v>695804.39</v>
      </c>
      <c r="DH218" s="4">
        <f t="shared" si="209"/>
        <v>584609.43000000005</v>
      </c>
      <c r="DI218" s="4">
        <f t="shared" si="209"/>
        <v>8593.86</v>
      </c>
      <c r="DJ218" s="4">
        <f t="shared" si="209"/>
        <v>3497.37</v>
      </c>
      <c r="DK218" s="4">
        <f t="shared" si="209"/>
        <v>102601.1</v>
      </c>
      <c r="DL218" s="4">
        <f t="shared" si="209"/>
        <v>0</v>
      </c>
      <c r="DM218" s="4">
        <f>DM129+DM186+DZ218</f>
        <v>1921.6369000499997</v>
      </c>
      <c r="DN218" s="4">
        <f>DN129+DN186+EA218</f>
        <v>53.907020399999993</v>
      </c>
      <c r="DO218" s="4">
        <f>ROUND(DO129+DO186+EB218,2)</f>
        <v>0</v>
      </c>
      <c r="DP218" s="4">
        <f>ROUND(DP129+DP186+EC218,2)</f>
        <v>103222.82</v>
      </c>
      <c r="DQ218" s="4">
        <f>ROUND(DQ129+DQ186+ED218,2)</f>
        <v>59774.54</v>
      </c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>
        <f t="shared" ref="EG218:EU218" si="210">ROUND(EG129+EG186+FP218,2)</f>
        <v>0</v>
      </c>
      <c r="EH218" s="4">
        <f t="shared" si="210"/>
        <v>0</v>
      </c>
      <c r="EI218" s="4">
        <f t="shared" si="210"/>
        <v>0</v>
      </c>
      <c r="EJ218" s="4">
        <f t="shared" si="210"/>
        <v>859213.7</v>
      </c>
      <c r="EK218" s="4">
        <f t="shared" si="210"/>
        <v>785119.47</v>
      </c>
      <c r="EL218" s="4">
        <f t="shared" si="210"/>
        <v>74094.23</v>
      </c>
      <c r="EM218" s="4">
        <f t="shared" si="210"/>
        <v>0</v>
      </c>
      <c r="EN218" s="4">
        <f t="shared" si="210"/>
        <v>584609.43000000005</v>
      </c>
      <c r="EO218" s="4">
        <f t="shared" si="210"/>
        <v>584609.43000000005</v>
      </c>
      <c r="EP218" s="4">
        <f t="shared" si="210"/>
        <v>0</v>
      </c>
      <c r="EQ218" s="4">
        <f t="shared" si="210"/>
        <v>584609.43000000005</v>
      </c>
      <c r="ER218" s="4">
        <f t="shared" si="210"/>
        <v>0</v>
      </c>
      <c r="ES218" s="4">
        <f t="shared" si="210"/>
        <v>0</v>
      </c>
      <c r="ET218" s="4">
        <f t="shared" si="210"/>
        <v>0</v>
      </c>
      <c r="EU218" s="4">
        <f t="shared" si="210"/>
        <v>0</v>
      </c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>
        <v>0</v>
      </c>
    </row>
    <row r="220" spans="1:206" x14ac:dyDescent="0.25">
      <c r="A220" s="5">
        <v>50</v>
      </c>
      <c r="B220" s="5">
        <v>0</v>
      </c>
      <c r="C220" s="5">
        <v>0</v>
      </c>
      <c r="D220" s="5">
        <v>1</v>
      </c>
      <c r="E220" s="5">
        <v>201</v>
      </c>
      <c r="F220" s="5">
        <f>ROUND(Source!O218,O220)</f>
        <v>116161.03</v>
      </c>
      <c r="G220" s="5" t="s">
        <v>236</v>
      </c>
      <c r="H220" s="5" t="s">
        <v>237</v>
      </c>
      <c r="I220" s="5"/>
      <c r="J220" s="5"/>
      <c r="K220" s="5">
        <v>201</v>
      </c>
      <c r="L220" s="5">
        <v>1</v>
      </c>
      <c r="M220" s="5">
        <v>3</v>
      </c>
      <c r="N220" s="5" t="s">
        <v>6</v>
      </c>
      <c r="O220" s="5">
        <v>2</v>
      </c>
      <c r="P220" s="5">
        <f>ROUND(Source!DG218,O220)</f>
        <v>695804.39</v>
      </c>
      <c r="Q220" s="5"/>
      <c r="R220" s="5"/>
      <c r="S220" s="5"/>
      <c r="T220" s="5"/>
      <c r="U220" s="5"/>
      <c r="V220" s="5"/>
      <c r="W220" s="5"/>
    </row>
    <row r="221" spans="1:206" x14ac:dyDescent="0.25">
      <c r="A221" s="5">
        <v>50</v>
      </c>
      <c r="B221" s="5">
        <v>0</v>
      </c>
      <c r="C221" s="5">
        <v>0</v>
      </c>
      <c r="D221" s="5">
        <v>1</v>
      </c>
      <c r="E221" s="5">
        <v>202</v>
      </c>
      <c r="F221" s="5">
        <f>ROUND(Source!P218,O221)</f>
        <v>97597.58</v>
      </c>
      <c r="G221" s="5" t="s">
        <v>238</v>
      </c>
      <c r="H221" s="5" t="s">
        <v>239</v>
      </c>
      <c r="I221" s="5"/>
      <c r="J221" s="5"/>
      <c r="K221" s="5">
        <v>202</v>
      </c>
      <c r="L221" s="5">
        <v>2</v>
      </c>
      <c r="M221" s="5">
        <v>3</v>
      </c>
      <c r="N221" s="5" t="s">
        <v>6</v>
      </c>
      <c r="O221" s="5">
        <v>2</v>
      </c>
      <c r="P221" s="5">
        <f>ROUND(Source!DH218,O221)</f>
        <v>584609.43000000005</v>
      </c>
      <c r="Q221" s="5"/>
      <c r="R221" s="5"/>
      <c r="S221" s="5"/>
      <c r="T221" s="5"/>
      <c r="U221" s="5"/>
      <c r="V221" s="5"/>
      <c r="W221" s="5"/>
    </row>
    <row r="222" spans="1:206" x14ac:dyDescent="0.25">
      <c r="A222" s="5">
        <v>50</v>
      </c>
      <c r="B222" s="5">
        <v>0</v>
      </c>
      <c r="C222" s="5">
        <v>0</v>
      </c>
      <c r="D222" s="5">
        <v>1</v>
      </c>
      <c r="E222" s="5">
        <v>222</v>
      </c>
      <c r="F222" s="5">
        <f>ROUND(Source!AO218,O222)</f>
        <v>0</v>
      </c>
      <c r="G222" s="5" t="s">
        <v>240</v>
      </c>
      <c r="H222" s="5" t="s">
        <v>241</v>
      </c>
      <c r="I222" s="5"/>
      <c r="J222" s="5"/>
      <c r="K222" s="5">
        <v>222</v>
      </c>
      <c r="L222" s="5">
        <v>3</v>
      </c>
      <c r="M222" s="5">
        <v>3</v>
      </c>
      <c r="N222" s="5" t="s">
        <v>6</v>
      </c>
      <c r="O222" s="5">
        <v>2</v>
      </c>
      <c r="P222" s="5">
        <f>ROUND(Source!EG218,O222)</f>
        <v>0</v>
      </c>
      <c r="Q222" s="5"/>
      <c r="R222" s="5"/>
      <c r="S222" s="5"/>
      <c r="T222" s="5"/>
      <c r="U222" s="5"/>
      <c r="V222" s="5"/>
      <c r="W222" s="5"/>
    </row>
    <row r="223" spans="1:206" x14ac:dyDescent="0.25">
      <c r="A223" s="5">
        <v>50</v>
      </c>
      <c r="B223" s="5">
        <v>0</v>
      </c>
      <c r="C223" s="5">
        <v>0</v>
      </c>
      <c r="D223" s="5">
        <v>1</v>
      </c>
      <c r="E223" s="5">
        <v>225</v>
      </c>
      <c r="F223" s="5">
        <f>ROUND(Source!AV218,O223)</f>
        <v>97597.58</v>
      </c>
      <c r="G223" s="5" t="s">
        <v>242</v>
      </c>
      <c r="H223" s="5" t="s">
        <v>243</v>
      </c>
      <c r="I223" s="5"/>
      <c r="J223" s="5"/>
      <c r="K223" s="5">
        <v>225</v>
      </c>
      <c r="L223" s="5">
        <v>4</v>
      </c>
      <c r="M223" s="5">
        <v>3</v>
      </c>
      <c r="N223" s="5" t="s">
        <v>6</v>
      </c>
      <c r="O223" s="5">
        <v>2</v>
      </c>
      <c r="P223" s="5">
        <f>ROUND(Source!EN218,O223)</f>
        <v>584609.43000000005</v>
      </c>
      <c r="Q223" s="5"/>
      <c r="R223" s="5"/>
      <c r="S223" s="5"/>
      <c r="T223" s="5"/>
      <c r="U223" s="5"/>
      <c r="V223" s="5"/>
      <c r="W223" s="5"/>
    </row>
    <row r="224" spans="1:206" x14ac:dyDescent="0.25">
      <c r="A224" s="5">
        <v>50</v>
      </c>
      <c r="B224" s="5">
        <v>0</v>
      </c>
      <c r="C224" s="5">
        <v>0</v>
      </c>
      <c r="D224" s="5">
        <v>1</v>
      </c>
      <c r="E224" s="5">
        <v>226</v>
      </c>
      <c r="F224" s="5">
        <f>ROUND(Source!AW218,O224)</f>
        <v>97597.58</v>
      </c>
      <c r="G224" s="5" t="s">
        <v>244</v>
      </c>
      <c r="H224" s="5" t="s">
        <v>245</v>
      </c>
      <c r="I224" s="5"/>
      <c r="J224" s="5"/>
      <c r="K224" s="5">
        <v>226</v>
      </c>
      <c r="L224" s="5">
        <v>5</v>
      </c>
      <c r="M224" s="5">
        <v>3</v>
      </c>
      <c r="N224" s="5" t="s">
        <v>6</v>
      </c>
      <c r="O224" s="5">
        <v>2</v>
      </c>
      <c r="P224" s="5">
        <f>ROUND(Source!EO218,O224)</f>
        <v>584609.43000000005</v>
      </c>
      <c r="Q224" s="5"/>
      <c r="R224" s="5"/>
      <c r="S224" s="5"/>
      <c r="T224" s="5"/>
      <c r="U224" s="5"/>
      <c r="V224" s="5"/>
      <c r="W224" s="5"/>
    </row>
    <row r="225" spans="1:23" x14ac:dyDescent="0.25">
      <c r="A225" s="5">
        <v>50</v>
      </c>
      <c r="B225" s="5">
        <v>0</v>
      </c>
      <c r="C225" s="5">
        <v>0</v>
      </c>
      <c r="D225" s="5">
        <v>1</v>
      </c>
      <c r="E225" s="5">
        <v>227</v>
      </c>
      <c r="F225" s="5">
        <f>ROUND(Source!AX218,O225)</f>
        <v>0</v>
      </c>
      <c r="G225" s="5" t="s">
        <v>246</v>
      </c>
      <c r="H225" s="5" t="s">
        <v>247</v>
      </c>
      <c r="I225" s="5"/>
      <c r="J225" s="5"/>
      <c r="K225" s="5">
        <v>227</v>
      </c>
      <c r="L225" s="5">
        <v>6</v>
      </c>
      <c r="M225" s="5">
        <v>3</v>
      </c>
      <c r="N225" s="5" t="s">
        <v>6</v>
      </c>
      <c r="O225" s="5">
        <v>2</v>
      </c>
      <c r="P225" s="5">
        <f>ROUND(Source!EP218,O225)</f>
        <v>0</v>
      </c>
      <c r="Q225" s="5"/>
      <c r="R225" s="5"/>
      <c r="S225" s="5"/>
      <c r="T225" s="5"/>
      <c r="U225" s="5"/>
      <c r="V225" s="5"/>
      <c r="W225" s="5"/>
    </row>
    <row r="226" spans="1:23" x14ac:dyDescent="0.25">
      <c r="A226" s="5">
        <v>50</v>
      </c>
      <c r="B226" s="5">
        <v>0</v>
      </c>
      <c r="C226" s="5">
        <v>0</v>
      </c>
      <c r="D226" s="5">
        <v>1</v>
      </c>
      <c r="E226" s="5">
        <v>228</v>
      </c>
      <c r="F226" s="5">
        <f>ROUND(Source!AY218,O226)</f>
        <v>97597.58</v>
      </c>
      <c r="G226" s="5" t="s">
        <v>248</v>
      </c>
      <c r="H226" s="5" t="s">
        <v>249</v>
      </c>
      <c r="I226" s="5"/>
      <c r="J226" s="5"/>
      <c r="K226" s="5">
        <v>228</v>
      </c>
      <c r="L226" s="5">
        <v>7</v>
      </c>
      <c r="M226" s="5">
        <v>3</v>
      </c>
      <c r="N226" s="5" t="s">
        <v>6</v>
      </c>
      <c r="O226" s="5">
        <v>2</v>
      </c>
      <c r="P226" s="5">
        <f>ROUND(Source!EQ218,O226)</f>
        <v>584609.43000000005</v>
      </c>
      <c r="Q226" s="5"/>
      <c r="R226" s="5"/>
      <c r="S226" s="5"/>
      <c r="T226" s="5"/>
      <c r="U226" s="5"/>
      <c r="V226" s="5"/>
      <c r="W226" s="5"/>
    </row>
    <row r="227" spans="1:23" x14ac:dyDescent="0.25">
      <c r="A227" s="5">
        <v>50</v>
      </c>
      <c r="B227" s="5">
        <v>0</v>
      </c>
      <c r="C227" s="5">
        <v>0</v>
      </c>
      <c r="D227" s="5">
        <v>1</v>
      </c>
      <c r="E227" s="5">
        <v>216</v>
      </c>
      <c r="F227" s="5">
        <f>ROUND(Source!AP218,O227)</f>
        <v>0</v>
      </c>
      <c r="G227" s="5" t="s">
        <v>250</v>
      </c>
      <c r="H227" s="5" t="s">
        <v>251</v>
      </c>
      <c r="I227" s="5"/>
      <c r="J227" s="5"/>
      <c r="K227" s="5">
        <v>216</v>
      </c>
      <c r="L227" s="5">
        <v>8</v>
      </c>
      <c r="M227" s="5">
        <v>3</v>
      </c>
      <c r="N227" s="5" t="s">
        <v>6</v>
      </c>
      <c r="O227" s="5">
        <v>2</v>
      </c>
      <c r="P227" s="5">
        <f>ROUND(Source!EH218,O227)</f>
        <v>0</v>
      </c>
      <c r="Q227" s="5"/>
      <c r="R227" s="5"/>
      <c r="S227" s="5"/>
      <c r="T227" s="5"/>
      <c r="U227" s="5"/>
      <c r="V227" s="5"/>
      <c r="W227" s="5"/>
    </row>
    <row r="228" spans="1:23" x14ac:dyDescent="0.25">
      <c r="A228" s="5">
        <v>50</v>
      </c>
      <c r="B228" s="5">
        <v>0</v>
      </c>
      <c r="C228" s="5">
        <v>0</v>
      </c>
      <c r="D228" s="5">
        <v>1</v>
      </c>
      <c r="E228" s="5">
        <v>223</v>
      </c>
      <c r="F228" s="5">
        <f>ROUND(Source!AQ218,O228)</f>
        <v>0</v>
      </c>
      <c r="G228" s="5" t="s">
        <v>252</v>
      </c>
      <c r="H228" s="5" t="s">
        <v>253</v>
      </c>
      <c r="I228" s="5"/>
      <c r="J228" s="5"/>
      <c r="K228" s="5">
        <v>223</v>
      </c>
      <c r="L228" s="5">
        <v>9</v>
      </c>
      <c r="M228" s="5">
        <v>3</v>
      </c>
      <c r="N228" s="5" t="s">
        <v>6</v>
      </c>
      <c r="O228" s="5">
        <v>2</v>
      </c>
      <c r="P228" s="5">
        <f>ROUND(Source!EI218,O228)</f>
        <v>0</v>
      </c>
      <c r="Q228" s="5"/>
      <c r="R228" s="5"/>
      <c r="S228" s="5"/>
      <c r="T228" s="5"/>
      <c r="U228" s="5"/>
      <c r="V228" s="5"/>
      <c r="W228" s="5"/>
    </row>
    <row r="229" spans="1:23" x14ac:dyDescent="0.25">
      <c r="A229" s="5">
        <v>50</v>
      </c>
      <c r="B229" s="5">
        <v>0</v>
      </c>
      <c r="C229" s="5">
        <v>0</v>
      </c>
      <c r="D229" s="5">
        <v>1</v>
      </c>
      <c r="E229" s="5">
        <v>229</v>
      </c>
      <c r="F229" s="5">
        <f>ROUND(Source!AZ218,O229)</f>
        <v>0</v>
      </c>
      <c r="G229" s="5" t="s">
        <v>254</v>
      </c>
      <c r="H229" s="5" t="s">
        <v>255</v>
      </c>
      <c r="I229" s="5"/>
      <c r="J229" s="5"/>
      <c r="K229" s="5">
        <v>229</v>
      </c>
      <c r="L229" s="5">
        <v>10</v>
      </c>
      <c r="M229" s="5">
        <v>3</v>
      </c>
      <c r="N229" s="5" t="s">
        <v>6</v>
      </c>
      <c r="O229" s="5">
        <v>2</v>
      </c>
      <c r="P229" s="5">
        <f>ROUND(Source!ER218,O229)</f>
        <v>0</v>
      </c>
      <c r="Q229" s="5"/>
      <c r="R229" s="5"/>
      <c r="S229" s="5"/>
      <c r="T229" s="5"/>
      <c r="U229" s="5"/>
      <c r="V229" s="5"/>
      <c r="W229" s="5"/>
    </row>
    <row r="230" spans="1:23" x14ac:dyDescent="0.25">
      <c r="A230" s="5">
        <v>50</v>
      </c>
      <c r="B230" s="5">
        <v>0</v>
      </c>
      <c r="C230" s="5">
        <v>0</v>
      </c>
      <c r="D230" s="5">
        <v>1</v>
      </c>
      <c r="E230" s="5">
        <v>203</v>
      </c>
      <c r="F230" s="5">
        <f>ROUND(Source!Q218,O230)</f>
        <v>1434.72</v>
      </c>
      <c r="G230" s="5" t="s">
        <v>256</v>
      </c>
      <c r="H230" s="5" t="s">
        <v>257</v>
      </c>
      <c r="I230" s="5"/>
      <c r="J230" s="5"/>
      <c r="K230" s="5">
        <v>203</v>
      </c>
      <c r="L230" s="5">
        <v>11</v>
      </c>
      <c r="M230" s="5">
        <v>3</v>
      </c>
      <c r="N230" s="5" t="s">
        <v>6</v>
      </c>
      <c r="O230" s="5">
        <v>2</v>
      </c>
      <c r="P230" s="5">
        <f>ROUND(Source!DI218,O230)</f>
        <v>8593.86</v>
      </c>
      <c r="Q230" s="5"/>
      <c r="R230" s="5"/>
      <c r="S230" s="5"/>
      <c r="T230" s="5"/>
      <c r="U230" s="5"/>
      <c r="V230" s="5"/>
      <c r="W230" s="5"/>
    </row>
    <row r="231" spans="1:23" x14ac:dyDescent="0.25">
      <c r="A231" s="5">
        <v>50</v>
      </c>
      <c r="B231" s="5">
        <v>0</v>
      </c>
      <c r="C231" s="5">
        <v>0</v>
      </c>
      <c r="D231" s="5">
        <v>1</v>
      </c>
      <c r="E231" s="5">
        <v>231</v>
      </c>
      <c r="F231" s="5">
        <f>ROUND(Source!BB218,O231)</f>
        <v>0</v>
      </c>
      <c r="G231" s="5" t="s">
        <v>258</v>
      </c>
      <c r="H231" s="5" t="s">
        <v>259</v>
      </c>
      <c r="I231" s="5"/>
      <c r="J231" s="5"/>
      <c r="K231" s="5">
        <v>231</v>
      </c>
      <c r="L231" s="5">
        <v>12</v>
      </c>
      <c r="M231" s="5">
        <v>3</v>
      </c>
      <c r="N231" s="5" t="s">
        <v>6</v>
      </c>
      <c r="O231" s="5">
        <v>2</v>
      </c>
      <c r="P231" s="5">
        <f>ROUND(Source!ET218,O231)</f>
        <v>0</v>
      </c>
      <c r="Q231" s="5"/>
      <c r="R231" s="5"/>
      <c r="S231" s="5"/>
      <c r="T231" s="5"/>
      <c r="U231" s="5"/>
      <c r="V231" s="5"/>
      <c r="W231" s="5"/>
    </row>
    <row r="232" spans="1:23" x14ac:dyDescent="0.25">
      <c r="A232" s="5">
        <v>50</v>
      </c>
      <c r="B232" s="5">
        <v>0</v>
      </c>
      <c r="C232" s="5">
        <v>0</v>
      </c>
      <c r="D232" s="5">
        <v>1</v>
      </c>
      <c r="E232" s="5">
        <v>204</v>
      </c>
      <c r="F232" s="5">
        <f>ROUND(Source!R218,O232)</f>
        <v>583.87</v>
      </c>
      <c r="G232" s="5" t="s">
        <v>260</v>
      </c>
      <c r="H232" s="5" t="s">
        <v>261</v>
      </c>
      <c r="I232" s="5"/>
      <c r="J232" s="5"/>
      <c r="K232" s="5">
        <v>204</v>
      </c>
      <c r="L232" s="5">
        <v>13</v>
      </c>
      <c r="M232" s="5">
        <v>3</v>
      </c>
      <c r="N232" s="5" t="s">
        <v>6</v>
      </c>
      <c r="O232" s="5">
        <v>2</v>
      </c>
      <c r="P232" s="5">
        <f>ROUND(Source!DJ218,O232)</f>
        <v>3497.37</v>
      </c>
      <c r="Q232" s="5"/>
      <c r="R232" s="5"/>
      <c r="S232" s="5"/>
      <c r="T232" s="5"/>
      <c r="U232" s="5"/>
      <c r="V232" s="5"/>
      <c r="W232" s="5"/>
    </row>
    <row r="233" spans="1:23" x14ac:dyDescent="0.25">
      <c r="A233" s="5">
        <v>50</v>
      </c>
      <c r="B233" s="5">
        <v>0</v>
      </c>
      <c r="C233" s="5">
        <v>0</v>
      </c>
      <c r="D233" s="5">
        <v>1</v>
      </c>
      <c r="E233" s="5">
        <v>205</v>
      </c>
      <c r="F233" s="5">
        <f>ROUND(Source!S218,O233)</f>
        <v>17128.73</v>
      </c>
      <c r="G233" s="5" t="s">
        <v>262</v>
      </c>
      <c r="H233" s="5" t="s">
        <v>263</v>
      </c>
      <c r="I233" s="5"/>
      <c r="J233" s="5"/>
      <c r="K233" s="5">
        <v>205</v>
      </c>
      <c r="L233" s="5">
        <v>14</v>
      </c>
      <c r="M233" s="5">
        <v>3</v>
      </c>
      <c r="N233" s="5" t="s">
        <v>6</v>
      </c>
      <c r="O233" s="5">
        <v>2</v>
      </c>
      <c r="P233" s="5">
        <f>ROUND(Source!DK218,O233)</f>
        <v>102601.1</v>
      </c>
      <c r="Q233" s="5"/>
      <c r="R233" s="5"/>
      <c r="S233" s="5"/>
      <c r="T233" s="5"/>
      <c r="U233" s="5"/>
      <c r="V233" s="5"/>
      <c r="W233" s="5"/>
    </row>
    <row r="234" spans="1:23" x14ac:dyDescent="0.25">
      <c r="A234" s="5">
        <v>50</v>
      </c>
      <c r="B234" s="5">
        <v>0</v>
      </c>
      <c r="C234" s="5">
        <v>0</v>
      </c>
      <c r="D234" s="5">
        <v>1</v>
      </c>
      <c r="E234" s="5">
        <v>232</v>
      </c>
      <c r="F234" s="5">
        <f>ROUND(Source!BC218,O234)</f>
        <v>0</v>
      </c>
      <c r="G234" s="5" t="s">
        <v>264</v>
      </c>
      <c r="H234" s="5" t="s">
        <v>265</v>
      </c>
      <c r="I234" s="5"/>
      <c r="J234" s="5"/>
      <c r="K234" s="5">
        <v>232</v>
      </c>
      <c r="L234" s="5">
        <v>15</v>
      </c>
      <c r="M234" s="5">
        <v>3</v>
      </c>
      <c r="N234" s="5" t="s">
        <v>6</v>
      </c>
      <c r="O234" s="5">
        <v>2</v>
      </c>
      <c r="P234" s="5">
        <f>ROUND(Source!EU218,O234)</f>
        <v>0</v>
      </c>
      <c r="Q234" s="5"/>
      <c r="R234" s="5"/>
      <c r="S234" s="5"/>
      <c r="T234" s="5"/>
      <c r="U234" s="5"/>
      <c r="V234" s="5"/>
      <c r="W234" s="5"/>
    </row>
    <row r="235" spans="1:23" x14ac:dyDescent="0.25">
      <c r="A235" s="5">
        <v>50</v>
      </c>
      <c r="B235" s="5">
        <v>0</v>
      </c>
      <c r="C235" s="5">
        <v>0</v>
      </c>
      <c r="D235" s="5">
        <v>1</v>
      </c>
      <c r="E235" s="5">
        <v>214</v>
      </c>
      <c r="F235" s="5">
        <f>ROUND(Source!AS218,O235)</f>
        <v>131071.74</v>
      </c>
      <c r="G235" s="5" t="s">
        <v>266</v>
      </c>
      <c r="H235" s="5" t="s">
        <v>267</v>
      </c>
      <c r="I235" s="5"/>
      <c r="J235" s="5"/>
      <c r="K235" s="5">
        <v>214</v>
      </c>
      <c r="L235" s="5">
        <v>16</v>
      </c>
      <c r="M235" s="5">
        <v>3</v>
      </c>
      <c r="N235" s="5" t="s">
        <v>6</v>
      </c>
      <c r="O235" s="5">
        <v>2</v>
      </c>
      <c r="P235" s="5">
        <f>ROUND(Source!EK218,O235)</f>
        <v>785119.47</v>
      </c>
      <c r="Q235" s="5"/>
      <c r="R235" s="5"/>
      <c r="S235" s="5"/>
      <c r="T235" s="5"/>
      <c r="U235" s="5"/>
      <c r="V235" s="5"/>
      <c r="W235" s="5"/>
    </row>
    <row r="236" spans="1:23" x14ac:dyDescent="0.25">
      <c r="A236" s="5">
        <v>50</v>
      </c>
      <c r="B236" s="5">
        <v>0</v>
      </c>
      <c r="C236" s="5">
        <v>0</v>
      </c>
      <c r="D236" s="5">
        <v>1</v>
      </c>
      <c r="E236" s="5">
        <v>215</v>
      </c>
      <c r="F236" s="5">
        <f>ROUND(Source!AT218,O236)</f>
        <v>12369.64</v>
      </c>
      <c r="G236" s="5" t="s">
        <v>268</v>
      </c>
      <c r="H236" s="5" t="s">
        <v>269</v>
      </c>
      <c r="I236" s="5"/>
      <c r="J236" s="5"/>
      <c r="K236" s="5">
        <v>215</v>
      </c>
      <c r="L236" s="5">
        <v>17</v>
      </c>
      <c r="M236" s="5">
        <v>3</v>
      </c>
      <c r="N236" s="5" t="s">
        <v>6</v>
      </c>
      <c r="O236" s="5">
        <v>2</v>
      </c>
      <c r="P236" s="5">
        <f>ROUND(Source!EL218,O236)</f>
        <v>74094.23</v>
      </c>
      <c r="Q236" s="5"/>
      <c r="R236" s="5"/>
      <c r="S236" s="5"/>
      <c r="T236" s="5"/>
      <c r="U236" s="5"/>
      <c r="V236" s="5"/>
      <c r="W236" s="5"/>
    </row>
    <row r="237" spans="1:23" x14ac:dyDescent="0.25">
      <c r="A237" s="5">
        <v>50</v>
      </c>
      <c r="B237" s="5">
        <v>0</v>
      </c>
      <c r="C237" s="5">
        <v>0</v>
      </c>
      <c r="D237" s="5">
        <v>1</v>
      </c>
      <c r="E237" s="5">
        <v>217</v>
      </c>
      <c r="F237" s="5">
        <f>ROUND(Source!AU218,O237)</f>
        <v>0</v>
      </c>
      <c r="G237" s="5" t="s">
        <v>270</v>
      </c>
      <c r="H237" s="5" t="s">
        <v>271</v>
      </c>
      <c r="I237" s="5"/>
      <c r="J237" s="5"/>
      <c r="K237" s="5">
        <v>217</v>
      </c>
      <c r="L237" s="5">
        <v>18</v>
      </c>
      <c r="M237" s="5">
        <v>3</v>
      </c>
      <c r="N237" s="5" t="s">
        <v>6</v>
      </c>
      <c r="O237" s="5">
        <v>2</v>
      </c>
      <c r="P237" s="5">
        <f>ROUND(Source!EM218,O237)</f>
        <v>0</v>
      </c>
      <c r="Q237" s="5"/>
      <c r="R237" s="5"/>
      <c r="S237" s="5"/>
      <c r="T237" s="5"/>
      <c r="U237" s="5"/>
      <c r="V237" s="5"/>
      <c r="W237" s="5"/>
    </row>
    <row r="238" spans="1:23" x14ac:dyDescent="0.25">
      <c r="A238" s="5">
        <v>50</v>
      </c>
      <c r="B238" s="5">
        <v>0</v>
      </c>
      <c r="C238" s="5">
        <v>0</v>
      </c>
      <c r="D238" s="5">
        <v>1</v>
      </c>
      <c r="E238" s="5">
        <v>230</v>
      </c>
      <c r="F238" s="5">
        <f>ROUND(Source!BA218,O238)</f>
        <v>0</v>
      </c>
      <c r="G238" s="5" t="s">
        <v>272</v>
      </c>
      <c r="H238" s="5" t="s">
        <v>273</v>
      </c>
      <c r="I238" s="5"/>
      <c r="J238" s="5"/>
      <c r="K238" s="5">
        <v>230</v>
      </c>
      <c r="L238" s="5">
        <v>19</v>
      </c>
      <c r="M238" s="5">
        <v>3</v>
      </c>
      <c r="N238" s="5" t="s">
        <v>6</v>
      </c>
      <c r="O238" s="5">
        <v>2</v>
      </c>
      <c r="P238" s="5">
        <f>ROUND(Source!ES218,O238)</f>
        <v>0</v>
      </c>
      <c r="Q238" s="5"/>
      <c r="R238" s="5"/>
      <c r="S238" s="5"/>
      <c r="T238" s="5"/>
      <c r="U238" s="5"/>
      <c r="V238" s="5"/>
      <c r="W238" s="5"/>
    </row>
    <row r="239" spans="1:23" x14ac:dyDescent="0.25">
      <c r="A239" s="5">
        <v>50</v>
      </c>
      <c r="B239" s="5">
        <v>0</v>
      </c>
      <c r="C239" s="5">
        <v>0</v>
      </c>
      <c r="D239" s="5">
        <v>1</v>
      </c>
      <c r="E239" s="5">
        <v>206</v>
      </c>
      <c r="F239" s="5">
        <f>ROUND(Source!T218,O239)</f>
        <v>0</v>
      </c>
      <c r="G239" s="5" t="s">
        <v>274</v>
      </c>
      <c r="H239" s="5" t="s">
        <v>275</v>
      </c>
      <c r="I239" s="5"/>
      <c r="J239" s="5"/>
      <c r="K239" s="5">
        <v>206</v>
      </c>
      <c r="L239" s="5">
        <v>20</v>
      </c>
      <c r="M239" s="5">
        <v>3</v>
      </c>
      <c r="N239" s="5" t="s">
        <v>6</v>
      </c>
      <c r="O239" s="5">
        <v>2</v>
      </c>
      <c r="P239" s="5">
        <f>ROUND(Source!DL218,O239)</f>
        <v>0</v>
      </c>
      <c r="Q239" s="5"/>
      <c r="R239" s="5"/>
      <c r="S239" s="5"/>
      <c r="T239" s="5"/>
      <c r="U239" s="5"/>
      <c r="V239" s="5"/>
      <c r="W239" s="5"/>
    </row>
    <row r="240" spans="1:23" x14ac:dyDescent="0.25">
      <c r="A240" s="5">
        <v>50</v>
      </c>
      <c r="B240" s="5">
        <v>0</v>
      </c>
      <c r="C240" s="5">
        <v>0</v>
      </c>
      <c r="D240" s="5">
        <v>1</v>
      </c>
      <c r="E240" s="5">
        <v>207</v>
      </c>
      <c r="F240" s="5">
        <f>Source!U218</f>
        <v>1921.6369000499997</v>
      </c>
      <c r="G240" s="5" t="s">
        <v>276</v>
      </c>
      <c r="H240" s="5" t="s">
        <v>277</v>
      </c>
      <c r="I240" s="5"/>
      <c r="J240" s="5"/>
      <c r="K240" s="5">
        <v>207</v>
      </c>
      <c r="L240" s="5">
        <v>21</v>
      </c>
      <c r="M240" s="5">
        <v>3</v>
      </c>
      <c r="N240" s="5" t="s">
        <v>6</v>
      </c>
      <c r="O240" s="5">
        <v>-1</v>
      </c>
      <c r="P240" s="5">
        <f>Source!DM218</f>
        <v>1921.6369000499997</v>
      </c>
      <c r="Q240" s="5"/>
      <c r="R240" s="5"/>
      <c r="S240" s="5"/>
      <c r="T240" s="5"/>
      <c r="U240" s="5"/>
      <c r="V240" s="5"/>
      <c r="W240" s="5"/>
    </row>
    <row r="241" spans="1:206" x14ac:dyDescent="0.25">
      <c r="A241" s="5">
        <v>50</v>
      </c>
      <c r="B241" s="5">
        <v>0</v>
      </c>
      <c r="C241" s="5">
        <v>0</v>
      </c>
      <c r="D241" s="5">
        <v>1</v>
      </c>
      <c r="E241" s="5">
        <v>208</v>
      </c>
      <c r="F241" s="5">
        <f>Source!V218</f>
        <v>53.907020399999993</v>
      </c>
      <c r="G241" s="5" t="s">
        <v>278</v>
      </c>
      <c r="H241" s="5" t="s">
        <v>279</v>
      </c>
      <c r="I241" s="5"/>
      <c r="J241" s="5"/>
      <c r="K241" s="5">
        <v>208</v>
      </c>
      <c r="L241" s="5">
        <v>22</v>
      </c>
      <c r="M241" s="5">
        <v>3</v>
      </c>
      <c r="N241" s="5" t="s">
        <v>6</v>
      </c>
      <c r="O241" s="5">
        <v>-1</v>
      </c>
      <c r="P241" s="5">
        <f>Source!DN218</f>
        <v>53.907020399999993</v>
      </c>
      <c r="Q241" s="5"/>
      <c r="R241" s="5"/>
      <c r="S241" s="5"/>
      <c r="T241" s="5"/>
      <c r="U241" s="5"/>
      <c r="V241" s="5"/>
      <c r="W241" s="5"/>
    </row>
    <row r="242" spans="1:206" x14ac:dyDescent="0.25">
      <c r="A242" s="5">
        <v>50</v>
      </c>
      <c r="B242" s="5">
        <v>0</v>
      </c>
      <c r="C242" s="5">
        <v>0</v>
      </c>
      <c r="D242" s="5">
        <v>1</v>
      </c>
      <c r="E242" s="5">
        <v>209</v>
      </c>
      <c r="F242" s="5">
        <f>ROUND(Source!W218,O242)</f>
        <v>0</v>
      </c>
      <c r="G242" s="5" t="s">
        <v>280</v>
      </c>
      <c r="H242" s="5" t="s">
        <v>281</v>
      </c>
      <c r="I242" s="5"/>
      <c r="J242" s="5"/>
      <c r="K242" s="5">
        <v>209</v>
      </c>
      <c r="L242" s="5">
        <v>23</v>
      </c>
      <c r="M242" s="5">
        <v>3</v>
      </c>
      <c r="N242" s="5" t="s">
        <v>6</v>
      </c>
      <c r="O242" s="5">
        <v>2</v>
      </c>
      <c r="P242" s="5">
        <f>ROUND(Source!DO218,O242)</f>
        <v>0</v>
      </c>
      <c r="Q242" s="5"/>
      <c r="R242" s="5"/>
      <c r="S242" s="5"/>
      <c r="T242" s="5"/>
      <c r="U242" s="5"/>
      <c r="V242" s="5"/>
      <c r="W242" s="5"/>
    </row>
    <row r="243" spans="1:206" x14ac:dyDescent="0.25">
      <c r="A243" s="5">
        <v>50</v>
      </c>
      <c r="B243" s="5">
        <v>0</v>
      </c>
      <c r="C243" s="5">
        <v>0</v>
      </c>
      <c r="D243" s="5">
        <v>1</v>
      </c>
      <c r="E243" s="5">
        <v>210</v>
      </c>
      <c r="F243" s="5">
        <f>ROUND(Source!X218,O243)</f>
        <v>17232.52</v>
      </c>
      <c r="G243" s="5" t="s">
        <v>282</v>
      </c>
      <c r="H243" s="5" t="s">
        <v>283</v>
      </c>
      <c r="I243" s="5"/>
      <c r="J243" s="5"/>
      <c r="K243" s="5">
        <v>210</v>
      </c>
      <c r="L243" s="5">
        <v>24</v>
      </c>
      <c r="M243" s="5">
        <v>3</v>
      </c>
      <c r="N243" s="5" t="s">
        <v>6</v>
      </c>
      <c r="O243" s="5">
        <v>2</v>
      </c>
      <c r="P243" s="5">
        <f>ROUND(Source!DP218,O243)</f>
        <v>103222.82</v>
      </c>
      <c r="Q243" s="5"/>
      <c r="R243" s="5"/>
      <c r="S243" s="5"/>
      <c r="T243" s="5"/>
      <c r="U243" s="5"/>
      <c r="V243" s="5"/>
      <c r="W243" s="5"/>
    </row>
    <row r="244" spans="1:206" x14ac:dyDescent="0.25">
      <c r="A244" s="5">
        <v>50</v>
      </c>
      <c r="B244" s="5">
        <v>0</v>
      </c>
      <c r="C244" s="5">
        <v>0</v>
      </c>
      <c r="D244" s="5">
        <v>1</v>
      </c>
      <c r="E244" s="5">
        <v>211</v>
      </c>
      <c r="F244" s="5">
        <f>ROUND(Source!Y218,O244)</f>
        <v>9979.06</v>
      </c>
      <c r="G244" s="5" t="s">
        <v>284</v>
      </c>
      <c r="H244" s="5" t="s">
        <v>285</v>
      </c>
      <c r="I244" s="5"/>
      <c r="J244" s="5"/>
      <c r="K244" s="5">
        <v>211</v>
      </c>
      <c r="L244" s="5">
        <v>25</v>
      </c>
      <c r="M244" s="5">
        <v>3</v>
      </c>
      <c r="N244" s="5" t="s">
        <v>6</v>
      </c>
      <c r="O244" s="5">
        <v>2</v>
      </c>
      <c r="P244" s="5">
        <f>ROUND(Source!DQ218,O244)</f>
        <v>59774.54</v>
      </c>
      <c r="Q244" s="5"/>
      <c r="R244" s="5"/>
      <c r="S244" s="5"/>
      <c r="T244" s="5"/>
      <c r="U244" s="5"/>
      <c r="V244" s="5"/>
      <c r="W244" s="5"/>
    </row>
    <row r="245" spans="1:206" x14ac:dyDescent="0.25">
      <c r="A245" s="5">
        <v>50</v>
      </c>
      <c r="B245" s="5">
        <v>0</v>
      </c>
      <c r="C245" s="5">
        <v>0</v>
      </c>
      <c r="D245" s="5">
        <v>1</v>
      </c>
      <c r="E245" s="5">
        <v>0</v>
      </c>
      <c r="F245" s="5">
        <f>ROUND(Source!AR218,O245)</f>
        <v>143441.38</v>
      </c>
      <c r="G245" s="5" t="s">
        <v>286</v>
      </c>
      <c r="H245" s="5" t="s">
        <v>287</v>
      </c>
      <c r="I245" s="5"/>
      <c r="J245" s="5"/>
      <c r="K245" s="5">
        <v>224</v>
      </c>
      <c r="L245" s="5">
        <v>26</v>
      </c>
      <c r="M245" s="5">
        <v>3</v>
      </c>
      <c r="N245" s="5" t="s">
        <v>6</v>
      </c>
      <c r="O245" s="5">
        <v>2</v>
      </c>
      <c r="P245" s="5">
        <f>ROUND(Source!EJ218,O245)</f>
        <v>859213.7</v>
      </c>
      <c r="Q245" s="5"/>
      <c r="R245" s="5"/>
      <c r="S245" s="5"/>
      <c r="T245" s="5"/>
      <c r="U245" s="5"/>
      <c r="V245" s="5"/>
      <c r="W245" s="5"/>
    </row>
    <row r="246" spans="1:206" x14ac:dyDescent="0.25">
      <c r="A246" s="5">
        <v>50</v>
      </c>
      <c r="B246" s="5">
        <v>1</v>
      </c>
      <c r="C246" s="5">
        <v>0</v>
      </c>
      <c r="D246" s="5">
        <v>2</v>
      </c>
      <c r="E246" s="5">
        <v>0</v>
      </c>
      <c r="F246" s="5">
        <f>ROUND(F245,O246)</f>
        <v>143441.38</v>
      </c>
      <c r="G246" s="5" t="s">
        <v>288</v>
      </c>
      <c r="H246" s="5" t="s">
        <v>286</v>
      </c>
      <c r="I246" s="5"/>
      <c r="J246" s="5"/>
      <c r="K246" s="5">
        <v>212</v>
      </c>
      <c r="L246" s="5">
        <v>27</v>
      </c>
      <c r="M246" s="5">
        <v>0</v>
      </c>
      <c r="N246" s="5" t="s">
        <v>6</v>
      </c>
      <c r="O246" s="5">
        <v>2</v>
      </c>
      <c r="P246" s="5">
        <f>ROUND(P245,O246)</f>
        <v>859213.7</v>
      </c>
      <c r="Q246" s="5"/>
      <c r="R246" s="5"/>
      <c r="S246" s="5"/>
      <c r="T246" s="5"/>
      <c r="U246" s="5"/>
      <c r="V246" s="5"/>
      <c r="W246" s="5"/>
    </row>
    <row r="247" spans="1:206" x14ac:dyDescent="0.25">
      <c r="A247" s="5">
        <v>50</v>
      </c>
      <c r="B247" s="5">
        <v>1</v>
      </c>
      <c r="C247" s="5">
        <v>0</v>
      </c>
      <c r="D247" s="5">
        <v>2</v>
      </c>
      <c r="E247" s="5">
        <v>0</v>
      </c>
      <c r="F247" s="5">
        <f>ROUND(F246*0.18,O247)</f>
        <v>25819.45</v>
      </c>
      <c r="G247" s="5" t="s">
        <v>289</v>
      </c>
      <c r="H247" s="5" t="s">
        <v>290</v>
      </c>
      <c r="I247" s="5"/>
      <c r="J247" s="5"/>
      <c r="K247" s="5">
        <v>212</v>
      </c>
      <c r="L247" s="5">
        <v>28</v>
      </c>
      <c r="M247" s="5">
        <v>0</v>
      </c>
      <c r="N247" s="5" t="s">
        <v>6</v>
      </c>
      <c r="O247" s="5">
        <v>2</v>
      </c>
      <c r="P247" s="5">
        <f>ROUND(P246*0.18,O247)</f>
        <v>154658.47</v>
      </c>
      <c r="Q247" s="5"/>
      <c r="R247" s="5"/>
      <c r="S247" s="5"/>
      <c r="T247" s="5"/>
      <c r="U247" s="5"/>
      <c r="V247" s="5"/>
      <c r="W247" s="5"/>
    </row>
    <row r="248" spans="1:206" x14ac:dyDescent="0.25">
      <c r="A248" s="5">
        <v>50</v>
      </c>
      <c r="B248" s="5">
        <v>1</v>
      </c>
      <c r="C248" s="5">
        <v>0</v>
      </c>
      <c r="D248" s="5">
        <v>2</v>
      </c>
      <c r="E248" s="5">
        <v>224</v>
      </c>
      <c r="F248" s="5">
        <f>ROUND(F246+F247,O248)</f>
        <v>169260.83</v>
      </c>
      <c r="G248" s="5" t="s">
        <v>291</v>
      </c>
      <c r="H248" s="5" t="s">
        <v>292</v>
      </c>
      <c r="I248" s="5"/>
      <c r="J248" s="5"/>
      <c r="K248" s="5">
        <v>212</v>
      </c>
      <c r="L248" s="5">
        <v>29</v>
      </c>
      <c r="M248" s="5">
        <v>0</v>
      </c>
      <c r="N248" s="5" t="s">
        <v>6</v>
      </c>
      <c r="O248" s="5">
        <v>2</v>
      </c>
      <c r="P248" s="5">
        <f>ROUND(P246+P247,O248)</f>
        <v>1013872.17</v>
      </c>
      <c r="Q248" s="5"/>
      <c r="R248" s="5"/>
      <c r="S248" s="5"/>
      <c r="T248" s="5"/>
      <c r="U248" s="5"/>
      <c r="V248" s="5"/>
      <c r="W248" s="5"/>
    </row>
    <row r="250" spans="1:206" x14ac:dyDescent="0.25">
      <c r="A250" s="3">
        <v>51</v>
      </c>
      <c r="B250" s="3">
        <f>B12</f>
        <v>311</v>
      </c>
      <c r="C250" s="3">
        <f>A12</f>
        <v>1</v>
      </c>
      <c r="D250" s="3">
        <f>ROW(A12)</f>
        <v>12</v>
      </c>
      <c r="E250" s="3"/>
      <c r="F250" s="3" t="str">
        <f>IF(F12&lt;&gt;"",F12,"")</f>
        <v>Новый объект_(Копия)</v>
      </c>
      <c r="G250" s="3" t="str">
        <f>IF(G12&lt;&gt;"",G12,"")</f>
        <v>Капитальный ремонт столовой в учебном корпусе ДИТИ НИЯУ МИФИ_РОСАТОМ</v>
      </c>
      <c r="H250" s="3">
        <v>0</v>
      </c>
      <c r="I250" s="3"/>
      <c r="J250" s="3"/>
      <c r="K250" s="3"/>
      <c r="L250" s="3"/>
      <c r="M250" s="3"/>
      <c r="N250" s="3"/>
      <c r="O250" s="3">
        <f t="shared" ref="O250:T250" si="211">ROUND(O218,2)</f>
        <v>116161.03</v>
      </c>
      <c r="P250" s="3">
        <f t="shared" si="211"/>
        <v>97597.58</v>
      </c>
      <c r="Q250" s="3">
        <f t="shared" si="211"/>
        <v>1434.72</v>
      </c>
      <c r="R250" s="3">
        <f t="shared" si="211"/>
        <v>583.87</v>
      </c>
      <c r="S250" s="3">
        <f t="shared" si="211"/>
        <v>17128.73</v>
      </c>
      <c r="T250" s="3">
        <f t="shared" si="211"/>
        <v>0</v>
      </c>
      <c r="U250" s="3">
        <f>U218</f>
        <v>1921.6369000499997</v>
      </c>
      <c r="V250" s="3">
        <f>V218</f>
        <v>53.907020399999993</v>
      </c>
      <c r="W250" s="3">
        <f>ROUND(W218,2)</f>
        <v>0</v>
      </c>
      <c r="X250" s="3">
        <f>ROUND(X218,2)</f>
        <v>17232.52</v>
      </c>
      <c r="Y250" s="3">
        <f>ROUND(Y218,2)</f>
        <v>9979.06</v>
      </c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>
        <f t="shared" ref="AO250:BC250" si="212">ROUND(AO218,2)</f>
        <v>0</v>
      </c>
      <c r="AP250" s="3">
        <f t="shared" si="212"/>
        <v>0</v>
      </c>
      <c r="AQ250" s="3">
        <f t="shared" si="212"/>
        <v>0</v>
      </c>
      <c r="AR250" s="3">
        <f t="shared" si="212"/>
        <v>143441.38</v>
      </c>
      <c r="AS250" s="3">
        <f t="shared" si="212"/>
        <v>131071.74</v>
      </c>
      <c r="AT250" s="3">
        <f t="shared" si="212"/>
        <v>12369.64</v>
      </c>
      <c r="AU250" s="3">
        <f t="shared" si="212"/>
        <v>0</v>
      </c>
      <c r="AV250" s="3">
        <f t="shared" si="212"/>
        <v>97597.58</v>
      </c>
      <c r="AW250" s="3">
        <f t="shared" si="212"/>
        <v>97597.58</v>
      </c>
      <c r="AX250" s="3">
        <f t="shared" si="212"/>
        <v>0</v>
      </c>
      <c r="AY250" s="3">
        <f t="shared" si="212"/>
        <v>97597.58</v>
      </c>
      <c r="AZ250" s="3">
        <f t="shared" si="212"/>
        <v>0</v>
      </c>
      <c r="BA250" s="3">
        <f t="shared" si="212"/>
        <v>0</v>
      </c>
      <c r="BB250" s="3">
        <f t="shared" si="212"/>
        <v>0</v>
      </c>
      <c r="BC250" s="3">
        <f t="shared" si="212"/>
        <v>0</v>
      </c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4">
        <f t="shared" ref="DG250:DL250" si="213">ROUND(DG218,2)</f>
        <v>695804.39</v>
      </c>
      <c r="DH250" s="4">
        <f t="shared" si="213"/>
        <v>584609.43000000005</v>
      </c>
      <c r="DI250" s="4">
        <f t="shared" si="213"/>
        <v>8593.86</v>
      </c>
      <c r="DJ250" s="4">
        <f t="shared" si="213"/>
        <v>3497.37</v>
      </c>
      <c r="DK250" s="4">
        <f t="shared" si="213"/>
        <v>102601.1</v>
      </c>
      <c r="DL250" s="4">
        <f t="shared" si="213"/>
        <v>0</v>
      </c>
      <c r="DM250" s="4">
        <f>DM218</f>
        <v>1921.6369000499997</v>
      </c>
      <c r="DN250" s="4">
        <f>DN218</f>
        <v>53.907020399999993</v>
      </c>
      <c r="DO250" s="4">
        <f>ROUND(DO218,2)</f>
        <v>0</v>
      </c>
      <c r="DP250" s="4">
        <f>ROUND(DP218,2)</f>
        <v>103222.82</v>
      </c>
      <c r="DQ250" s="4">
        <f>ROUND(DQ218,2)</f>
        <v>59774.54</v>
      </c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>
        <f t="shared" ref="EG250:EU250" si="214">ROUND(EG218,2)</f>
        <v>0</v>
      </c>
      <c r="EH250" s="4">
        <f t="shared" si="214"/>
        <v>0</v>
      </c>
      <c r="EI250" s="4">
        <f t="shared" si="214"/>
        <v>0</v>
      </c>
      <c r="EJ250" s="4">
        <f t="shared" si="214"/>
        <v>859213.7</v>
      </c>
      <c r="EK250" s="4">
        <f t="shared" si="214"/>
        <v>785119.47</v>
      </c>
      <c r="EL250" s="4">
        <f t="shared" si="214"/>
        <v>74094.23</v>
      </c>
      <c r="EM250" s="4">
        <f t="shared" si="214"/>
        <v>0</v>
      </c>
      <c r="EN250" s="4">
        <f t="shared" si="214"/>
        <v>584609.43000000005</v>
      </c>
      <c r="EO250" s="4">
        <f t="shared" si="214"/>
        <v>584609.43000000005</v>
      </c>
      <c r="EP250" s="4">
        <f t="shared" si="214"/>
        <v>0</v>
      </c>
      <c r="EQ250" s="4">
        <f t="shared" si="214"/>
        <v>584609.43000000005</v>
      </c>
      <c r="ER250" s="4">
        <f t="shared" si="214"/>
        <v>0</v>
      </c>
      <c r="ES250" s="4">
        <f t="shared" si="214"/>
        <v>0</v>
      </c>
      <c r="ET250" s="4">
        <f t="shared" si="214"/>
        <v>0</v>
      </c>
      <c r="EU250" s="4">
        <f t="shared" si="214"/>
        <v>0</v>
      </c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>
        <v>0</v>
      </c>
    </row>
    <row r="252" spans="1:206" x14ac:dyDescent="0.25">
      <c r="A252" s="5">
        <v>50</v>
      </c>
      <c r="B252" s="5">
        <v>0</v>
      </c>
      <c r="C252" s="5">
        <v>0</v>
      </c>
      <c r="D252" s="5">
        <v>1</v>
      </c>
      <c r="E252" s="5">
        <v>201</v>
      </c>
      <c r="F252" s="5">
        <f>ROUND(Source!O250,O252)</f>
        <v>116161.03</v>
      </c>
      <c r="G252" s="5" t="s">
        <v>236</v>
      </c>
      <c r="H252" s="5" t="s">
        <v>237</v>
      </c>
      <c r="I252" s="5"/>
      <c r="J252" s="5"/>
      <c r="K252" s="5">
        <v>201</v>
      </c>
      <c r="L252" s="5">
        <v>1</v>
      </c>
      <c r="M252" s="5">
        <v>3</v>
      </c>
      <c r="N252" s="5" t="s">
        <v>6</v>
      </c>
      <c r="O252" s="5">
        <v>2</v>
      </c>
      <c r="P252" s="5">
        <f>ROUND(Source!DG250,O252)</f>
        <v>695804.39</v>
      </c>
      <c r="Q252" s="5"/>
      <c r="R252" s="5"/>
      <c r="S252" s="5"/>
      <c r="T252" s="5"/>
      <c r="U252" s="5"/>
      <c r="V252" s="5"/>
      <c r="W252" s="5"/>
    </row>
    <row r="253" spans="1:206" x14ac:dyDescent="0.25">
      <c r="A253" s="5">
        <v>50</v>
      </c>
      <c r="B253" s="5">
        <v>0</v>
      </c>
      <c r="C253" s="5">
        <v>0</v>
      </c>
      <c r="D253" s="5">
        <v>1</v>
      </c>
      <c r="E253" s="5">
        <v>202</v>
      </c>
      <c r="F253" s="5">
        <f>ROUND(Source!P250,O253)</f>
        <v>97597.58</v>
      </c>
      <c r="G253" s="5" t="s">
        <v>238</v>
      </c>
      <c r="H253" s="5" t="s">
        <v>239</v>
      </c>
      <c r="I253" s="5"/>
      <c r="J253" s="5"/>
      <c r="K253" s="5">
        <v>202</v>
      </c>
      <c r="L253" s="5">
        <v>2</v>
      </c>
      <c r="M253" s="5">
        <v>3</v>
      </c>
      <c r="N253" s="5" t="s">
        <v>6</v>
      </c>
      <c r="O253" s="5">
        <v>2</v>
      </c>
      <c r="P253" s="5">
        <f>ROUND(Source!DH250,O253)</f>
        <v>584609.43000000005</v>
      </c>
      <c r="Q253" s="5"/>
      <c r="R253" s="5"/>
      <c r="S253" s="5"/>
      <c r="T253" s="5"/>
      <c r="U253" s="5"/>
      <c r="V253" s="5"/>
      <c r="W253" s="5"/>
    </row>
    <row r="254" spans="1:206" x14ac:dyDescent="0.25">
      <c r="A254" s="5">
        <v>50</v>
      </c>
      <c r="B254" s="5">
        <v>0</v>
      </c>
      <c r="C254" s="5">
        <v>0</v>
      </c>
      <c r="D254" s="5">
        <v>1</v>
      </c>
      <c r="E254" s="5">
        <v>222</v>
      </c>
      <c r="F254" s="5">
        <f>ROUND(Source!AO250,O254)</f>
        <v>0</v>
      </c>
      <c r="G254" s="5" t="s">
        <v>240</v>
      </c>
      <c r="H254" s="5" t="s">
        <v>241</v>
      </c>
      <c r="I254" s="5"/>
      <c r="J254" s="5"/>
      <c r="K254" s="5">
        <v>222</v>
      </c>
      <c r="L254" s="5">
        <v>3</v>
      </c>
      <c r="M254" s="5">
        <v>3</v>
      </c>
      <c r="N254" s="5" t="s">
        <v>6</v>
      </c>
      <c r="O254" s="5">
        <v>2</v>
      </c>
      <c r="P254" s="5">
        <f>ROUND(Source!EG250,O254)</f>
        <v>0</v>
      </c>
      <c r="Q254" s="5"/>
      <c r="R254" s="5"/>
      <c r="S254" s="5"/>
      <c r="T254" s="5"/>
      <c r="U254" s="5"/>
      <c r="V254" s="5"/>
      <c r="W254" s="5"/>
    </row>
    <row r="255" spans="1:206" x14ac:dyDescent="0.25">
      <c r="A255" s="5">
        <v>50</v>
      </c>
      <c r="B255" s="5">
        <v>0</v>
      </c>
      <c r="C255" s="5">
        <v>0</v>
      </c>
      <c r="D255" s="5">
        <v>1</v>
      </c>
      <c r="E255" s="5">
        <v>225</v>
      </c>
      <c r="F255" s="5">
        <f>ROUND(Source!AV250,O255)</f>
        <v>97597.58</v>
      </c>
      <c r="G255" s="5" t="s">
        <v>242</v>
      </c>
      <c r="H255" s="5" t="s">
        <v>243</v>
      </c>
      <c r="I255" s="5"/>
      <c r="J255" s="5"/>
      <c r="K255" s="5">
        <v>225</v>
      </c>
      <c r="L255" s="5">
        <v>4</v>
      </c>
      <c r="M255" s="5">
        <v>3</v>
      </c>
      <c r="N255" s="5" t="s">
        <v>6</v>
      </c>
      <c r="O255" s="5">
        <v>2</v>
      </c>
      <c r="P255" s="5">
        <f>ROUND(Source!EN250,O255)</f>
        <v>584609.43000000005</v>
      </c>
      <c r="Q255" s="5"/>
      <c r="R255" s="5"/>
      <c r="S255" s="5"/>
      <c r="T255" s="5"/>
      <c r="U255" s="5"/>
      <c r="V255" s="5"/>
      <c r="W255" s="5"/>
    </row>
    <row r="256" spans="1:206" x14ac:dyDescent="0.25">
      <c r="A256" s="5">
        <v>50</v>
      </c>
      <c r="B256" s="5">
        <v>0</v>
      </c>
      <c r="C256" s="5">
        <v>0</v>
      </c>
      <c r="D256" s="5">
        <v>1</v>
      </c>
      <c r="E256" s="5">
        <v>226</v>
      </c>
      <c r="F256" s="5">
        <f>ROUND(Source!AW250,O256)</f>
        <v>97597.58</v>
      </c>
      <c r="G256" s="5" t="s">
        <v>244</v>
      </c>
      <c r="H256" s="5" t="s">
        <v>245</v>
      </c>
      <c r="I256" s="5"/>
      <c r="J256" s="5"/>
      <c r="K256" s="5">
        <v>226</v>
      </c>
      <c r="L256" s="5">
        <v>5</v>
      </c>
      <c r="M256" s="5">
        <v>3</v>
      </c>
      <c r="N256" s="5" t="s">
        <v>6</v>
      </c>
      <c r="O256" s="5">
        <v>2</v>
      </c>
      <c r="P256" s="5">
        <f>ROUND(Source!EO250,O256)</f>
        <v>584609.43000000005</v>
      </c>
      <c r="Q256" s="5"/>
      <c r="R256" s="5"/>
      <c r="S256" s="5"/>
      <c r="T256" s="5"/>
      <c r="U256" s="5"/>
      <c r="V256" s="5"/>
      <c r="W256" s="5"/>
    </row>
    <row r="257" spans="1:23" x14ac:dyDescent="0.25">
      <c r="A257" s="5">
        <v>50</v>
      </c>
      <c r="B257" s="5">
        <v>0</v>
      </c>
      <c r="C257" s="5">
        <v>0</v>
      </c>
      <c r="D257" s="5">
        <v>1</v>
      </c>
      <c r="E257" s="5">
        <v>227</v>
      </c>
      <c r="F257" s="5">
        <f>ROUND(Source!AX250,O257)</f>
        <v>0</v>
      </c>
      <c r="G257" s="5" t="s">
        <v>246</v>
      </c>
      <c r="H257" s="5" t="s">
        <v>247</v>
      </c>
      <c r="I257" s="5"/>
      <c r="J257" s="5"/>
      <c r="K257" s="5">
        <v>227</v>
      </c>
      <c r="L257" s="5">
        <v>6</v>
      </c>
      <c r="M257" s="5">
        <v>3</v>
      </c>
      <c r="N257" s="5" t="s">
        <v>6</v>
      </c>
      <c r="O257" s="5">
        <v>2</v>
      </c>
      <c r="P257" s="5">
        <f>ROUND(Source!EP250,O257)</f>
        <v>0</v>
      </c>
      <c r="Q257" s="5"/>
      <c r="R257" s="5"/>
      <c r="S257" s="5"/>
      <c r="T257" s="5"/>
      <c r="U257" s="5"/>
      <c r="V257" s="5"/>
      <c r="W257" s="5"/>
    </row>
    <row r="258" spans="1:23" x14ac:dyDescent="0.25">
      <c r="A258" s="5">
        <v>50</v>
      </c>
      <c r="B258" s="5">
        <v>0</v>
      </c>
      <c r="C258" s="5">
        <v>0</v>
      </c>
      <c r="D258" s="5">
        <v>1</v>
      </c>
      <c r="E258" s="5">
        <v>228</v>
      </c>
      <c r="F258" s="5">
        <f>ROUND(Source!AY250,O258)</f>
        <v>97597.58</v>
      </c>
      <c r="G258" s="5" t="s">
        <v>248</v>
      </c>
      <c r="H258" s="5" t="s">
        <v>249</v>
      </c>
      <c r="I258" s="5"/>
      <c r="J258" s="5"/>
      <c r="K258" s="5">
        <v>228</v>
      </c>
      <c r="L258" s="5">
        <v>7</v>
      </c>
      <c r="M258" s="5">
        <v>3</v>
      </c>
      <c r="N258" s="5" t="s">
        <v>6</v>
      </c>
      <c r="O258" s="5">
        <v>2</v>
      </c>
      <c r="P258" s="5">
        <f>ROUND(Source!EQ250,O258)</f>
        <v>584609.43000000005</v>
      </c>
      <c r="Q258" s="5"/>
      <c r="R258" s="5"/>
      <c r="S258" s="5"/>
      <c r="T258" s="5"/>
      <c r="U258" s="5"/>
      <c r="V258" s="5"/>
      <c r="W258" s="5"/>
    </row>
    <row r="259" spans="1:23" x14ac:dyDescent="0.25">
      <c r="A259" s="5">
        <v>50</v>
      </c>
      <c r="B259" s="5">
        <v>0</v>
      </c>
      <c r="C259" s="5">
        <v>0</v>
      </c>
      <c r="D259" s="5">
        <v>1</v>
      </c>
      <c r="E259" s="5">
        <v>216</v>
      </c>
      <c r="F259" s="5">
        <f>ROUND(Source!AP250,O259)</f>
        <v>0</v>
      </c>
      <c r="G259" s="5" t="s">
        <v>250</v>
      </c>
      <c r="H259" s="5" t="s">
        <v>251</v>
      </c>
      <c r="I259" s="5"/>
      <c r="J259" s="5"/>
      <c r="K259" s="5">
        <v>216</v>
      </c>
      <c r="L259" s="5">
        <v>8</v>
      </c>
      <c r="M259" s="5">
        <v>3</v>
      </c>
      <c r="N259" s="5" t="s">
        <v>6</v>
      </c>
      <c r="O259" s="5">
        <v>2</v>
      </c>
      <c r="P259" s="5">
        <f>ROUND(Source!EH250,O259)</f>
        <v>0</v>
      </c>
      <c r="Q259" s="5"/>
      <c r="R259" s="5"/>
      <c r="S259" s="5"/>
      <c r="T259" s="5"/>
      <c r="U259" s="5"/>
      <c r="V259" s="5"/>
      <c r="W259" s="5"/>
    </row>
    <row r="260" spans="1:23" x14ac:dyDescent="0.25">
      <c r="A260" s="5">
        <v>50</v>
      </c>
      <c r="B260" s="5">
        <v>0</v>
      </c>
      <c r="C260" s="5">
        <v>0</v>
      </c>
      <c r="D260" s="5">
        <v>1</v>
      </c>
      <c r="E260" s="5">
        <v>223</v>
      </c>
      <c r="F260" s="5">
        <f>ROUND(Source!AQ250,O260)</f>
        <v>0</v>
      </c>
      <c r="G260" s="5" t="s">
        <v>252</v>
      </c>
      <c r="H260" s="5" t="s">
        <v>253</v>
      </c>
      <c r="I260" s="5"/>
      <c r="J260" s="5"/>
      <c r="K260" s="5">
        <v>223</v>
      </c>
      <c r="L260" s="5">
        <v>9</v>
      </c>
      <c r="M260" s="5">
        <v>3</v>
      </c>
      <c r="N260" s="5" t="s">
        <v>6</v>
      </c>
      <c r="O260" s="5">
        <v>2</v>
      </c>
      <c r="P260" s="5">
        <f>ROUND(Source!EI250,O260)</f>
        <v>0</v>
      </c>
      <c r="Q260" s="5"/>
      <c r="R260" s="5"/>
      <c r="S260" s="5"/>
      <c r="T260" s="5"/>
      <c r="U260" s="5"/>
      <c r="V260" s="5"/>
      <c r="W260" s="5"/>
    </row>
    <row r="261" spans="1:23" x14ac:dyDescent="0.25">
      <c r="A261" s="5">
        <v>50</v>
      </c>
      <c r="B261" s="5">
        <v>0</v>
      </c>
      <c r="C261" s="5">
        <v>0</v>
      </c>
      <c r="D261" s="5">
        <v>1</v>
      </c>
      <c r="E261" s="5">
        <v>229</v>
      </c>
      <c r="F261" s="5">
        <f>ROUND(Source!AZ250,O261)</f>
        <v>0</v>
      </c>
      <c r="G261" s="5" t="s">
        <v>254</v>
      </c>
      <c r="H261" s="5" t="s">
        <v>255</v>
      </c>
      <c r="I261" s="5"/>
      <c r="J261" s="5"/>
      <c r="K261" s="5">
        <v>229</v>
      </c>
      <c r="L261" s="5">
        <v>10</v>
      </c>
      <c r="M261" s="5">
        <v>3</v>
      </c>
      <c r="N261" s="5" t="s">
        <v>6</v>
      </c>
      <c r="O261" s="5">
        <v>2</v>
      </c>
      <c r="P261" s="5">
        <f>ROUND(Source!ER250,O261)</f>
        <v>0</v>
      </c>
      <c r="Q261" s="5"/>
      <c r="R261" s="5"/>
      <c r="S261" s="5"/>
      <c r="T261" s="5"/>
      <c r="U261" s="5"/>
      <c r="V261" s="5"/>
      <c r="W261" s="5"/>
    </row>
    <row r="262" spans="1:23" x14ac:dyDescent="0.25">
      <c r="A262" s="5">
        <v>50</v>
      </c>
      <c r="B262" s="5">
        <v>0</v>
      </c>
      <c r="C262" s="5">
        <v>0</v>
      </c>
      <c r="D262" s="5">
        <v>1</v>
      </c>
      <c r="E262" s="5">
        <v>203</v>
      </c>
      <c r="F262" s="5">
        <f>ROUND(Source!Q250,O262)</f>
        <v>1434.72</v>
      </c>
      <c r="G262" s="5" t="s">
        <v>256</v>
      </c>
      <c r="H262" s="5" t="s">
        <v>257</v>
      </c>
      <c r="I262" s="5"/>
      <c r="J262" s="5"/>
      <c r="K262" s="5">
        <v>203</v>
      </c>
      <c r="L262" s="5">
        <v>11</v>
      </c>
      <c r="M262" s="5">
        <v>3</v>
      </c>
      <c r="N262" s="5" t="s">
        <v>6</v>
      </c>
      <c r="O262" s="5">
        <v>2</v>
      </c>
      <c r="P262" s="5">
        <f>ROUND(Source!DI250,O262)</f>
        <v>8593.86</v>
      </c>
      <c r="Q262" s="5"/>
      <c r="R262" s="5"/>
      <c r="S262" s="5"/>
      <c r="T262" s="5"/>
      <c r="U262" s="5"/>
      <c r="V262" s="5"/>
      <c r="W262" s="5"/>
    </row>
    <row r="263" spans="1:23" x14ac:dyDescent="0.25">
      <c r="A263" s="5">
        <v>50</v>
      </c>
      <c r="B263" s="5">
        <v>0</v>
      </c>
      <c r="C263" s="5">
        <v>0</v>
      </c>
      <c r="D263" s="5">
        <v>1</v>
      </c>
      <c r="E263" s="5">
        <v>231</v>
      </c>
      <c r="F263" s="5">
        <f>ROUND(Source!BB250,O263)</f>
        <v>0</v>
      </c>
      <c r="G263" s="5" t="s">
        <v>258</v>
      </c>
      <c r="H263" s="5" t="s">
        <v>259</v>
      </c>
      <c r="I263" s="5"/>
      <c r="J263" s="5"/>
      <c r="K263" s="5">
        <v>231</v>
      </c>
      <c r="L263" s="5">
        <v>12</v>
      </c>
      <c r="M263" s="5">
        <v>3</v>
      </c>
      <c r="N263" s="5" t="s">
        <v>6</v>
      </c>
      <c r="O263" s="5">
        <v>2</v>
      </c>
      <c r="P263" s="5">
        <f>ROUND(Source!ET250,O263)</f>
        <v>0</v>
      </c>
      <c r="Q263" s="5"/>
      <c r="R263" s="5"/>
      <c r="S263" s="5"/>
      <c r="T263" s="5"/>
      <c r="U263" s="5"/>
      <c r="V263" s="5"/>
      <c r="W263" s="5"/>
    </row>
    <row r="264" spans="1:23" x14ac:dyDescent="0.25">
      <c r="A264" s="5">
        <v>50</v>
      </c>
      <c r="B264" s="5">
        <v>0</v>
      </c>
      <c r="C264" s="5">
        <v>0</v>
      </c>
      <c r="D264" s="5">
        <v>1</v>
      </c>
      <c r="E264" s="5">
        <v>204</v>
      </c>
      <c r="F264" s="5">
        <f>ROUND(Source!R250,O264)</f>
        <v>583.87</v>
      </c>
      <c r="G264" s="5" t="s">
        <v>260</v>
      </c>
      <c r="H264" s="5" t="s">
        <v>261</v>
      </c>
      <c r="I264" s="5"/>
      <c r="J264" s="5"/>
      <c r="K264" s="5">
        <v>204</v>
      </c>
      <c r="L264" s="5">
        <v>13</v>
      </c>
      <c r="M264" s="5">
        <v>3</v>
      </c>
      <c r="N264" s="5" t="s">
        <v>6</v>
      </c>
      <c r="O264" s="5">
        <v>2</v>
      </c>
      <c r="P264" s="5">
        <f>ROUND(Source!DJ250,O264)</f>
        <v>3497.37</v>
      </c>
      <c r="Q264" s="5"/>
      <c r="R264" s="5"/>
      <c r="S264" s="5"/>
      <c r="T264" s="5"/>
      <c r="U264" s="5"/>
      <c r="V264" s="5"/>
      <c r="W264" s="5"/>
    </row>
    <row r="265" spans="1:23" x14ac:dyDescent="0.25">
      <c r="A265" s="5">
        <v>50</v>
      </c>
      <c r="B265" s="5">
        <v>0</v>
      </c>
      <c r="C265" s="5">
        <v>0</v>
      </c>
      <c r="D265" s="5">
        <v>1</v>
      </c>
      <c r="E265" s="5">
        <v>205</v>
      </c>
      <c r="F265" s="5">
        <f>ROUND(Source!S250,O265)</f>
        <v>17128.73</v>
      </c>
      <c r="G265" s="5" t="s">
        <v>262</v>
      </c>
      <c r="H265" s="5" t="s">
        <v>263</v>
      </c>
      <c r="I265" s="5"/>
      <c r="J265" s="5"/>
      <c r="K265" s="5">
        <v>205</v>
      </c>
      <c r="L265" s="5">
        <v>14</v>
      </c>
      <c r="M265" s="5">
        <v>3</v>
      </c>
      <c r="N265" s="5" t="s">
        <v>6</v>
      </c>
      <c r="O265" s="5">
        <v>2</v>
      </c>
      <c r="P265" s="5">
        <f>ROUND(Source!DK250,O265)</f>
        <v>102601.1</v>
      </c>
      <c r="Q265" s="5"/>
      <c r="R265" s="5"/>
      <c r="S265" s="5"/>
      <c r="T265" s="5"/>
      <c r="U265" s="5"/>
      <c r="V265" s="5"/>
      <c r="W265" s="5"/>
    </row>
    <row r="266" spans="1:23" x14ac:dyDescent="0.25">
      <c r="A266" s="5">
        <v>50</v>
      </c>
      <c r="B266" s="5">
        <v>0</v>
      </c>
      <c r="C266" s="5">
        <v>0</v>
      </c>
      <c r="D266" s="5">
        <v>1</v>
      </c>
      <c r="E266" s="5">
        <v>232</v>
      </c>
      <c r="F266" s="5">
        <f>ROUND(Source!BC250,O266)</f>
        <v>0</v>
      </c>
      <c r="G266" s="5" t="s">
        <v>264</v>
      </c>
      <c r="H266" s="5" t="s">
        <v>265</v>
      </c>
      <c r="I266" s="5"/>
      <c r="J266" s="5"/>
      <c r="K266" s="5">
        <v>232</v>
      </c>
      <c r="L266" s="5">
        <v>15</v>
      </c>
      <c r="M266" s="5">
        <v>3</v>
      </c>
      <c r="N266" s="5" t="s">
        <v>6</v>
      </c>
      <c r="O266" s="5">
        <v>2</v>
      </c>
      <c r="P266" s="5">
        <f>ROUND(Source!EU250,O266)</f>
        <v>0</v>
      </c>
      <c r="Q266" s="5"/>
      <c r="R266" s="5"/>
      <c r="S266" s="5"/>
      <c r="T266" s="5"/>
      <c r="U266" s="5"/>
      <c r="V266" s="5"/>
      <c r="W266" s="5"/>
    </row>
    <row r="267" spans="1:23" x14ac:dyDescent="0.25">
      <c r="A267" s="5">
        <v>50</v>
      </c>
      <c r="B267" s="5">
        <v>0</v>
      </c>
      <c r="C267" s="5">
        <v>0</v>
      </c>
      <c r="D267" s="5">
        <v>1</v>
      </c>
      <c r="E267" s="5">
        <v>214</v>
      </c>
      <c r="F267" s="5">
        <f>ROUND(Source!AS250,O267)</f>
        <v>131071.74</v>
      </c>
      <c r="G267" s="5" t="s">
        <v>266</v>
      </c>
      <c r="H267" s="5" t="s">
        <v>267</v>
      </c>
      <c r="I267" s="5"/>
      <c r="J267" s="5"/>
      <c r="K267" s="5">
        <v>214</v>
      </c>
      <c r="L267" s="5">
        <v>16</v>
      </c>
      <c r="M267" s="5">
        <v>3</v>
      </c>
      <c r="N267" s="5" t="s">
        <v>6</v>
      </c>
      <c r="O267" s="5">
        <v>2</v>
      </c>
      <c r="P267" s="5">
        <f>ROUND(Source!EK250,O267)</f>
        <v>785119.47</v>
      </c>
      <c r="Q267" s="5"/>
      <c r="R267" s="5"/>
      <c r="S267" s="5"/>
      <c r="T267" s="5"/>
      <c r="U267" s="5"/>
      <c r="V267" s="5"/>
      <c r="W267" s="5"/>
    </row>
    <row r="268" spans="1:23" x14ac:dyDescent="0.25">
      <c r="A268" s="5">
        <v>50</v>
      </c>
      <c r="B268" s="5">
        <v>0</v>
      </c>
      <c r="C268" s="5">
        <v>0</v>
      </c>
      <c r="D268" s="5">
        <v>1</v>
      </c>
      <c r="E268" s="5">
        <v>215</v>
      </c>
      <c r="F268" s="5">
        <f>ROUND(Source!AT250,O268)</f>
        <v>12369.64</v>
      </c>
      <c r="G268" s="5" t="s">
        <v>268</v>
      </c>
      <c r="H268" s="5" t="s">
        <v>269</v>
      </c>
      <c r="I268" s="5"/>
      <c r="J268" s="5"/>
      <c r="K268" s="5">
        <v>215</v>
      </c>
      <c r="L268" s="5">
        <v>17</v>
      </c>
      <c r="M268" s="5">
        <v>3</v>
      </c>
      <c r="N268" s="5" t="s">
        <v>6</v>
      </c>
      <c r="O268" s="5">
        <v>2</v>
      </c>
      <c r="P268" s="5">
        <f>ROUND(Source!EL250,O268)</f>
        <v>74094.23</v>
      </c>
      <c r="Q268" s="5"/>
      <c r="R268" s="5"/>
      <c r="S268" s="5"/>
      <c r="T268" s="5"/>
      <c r="U268" s="5"/>
      <c r="V268" s="5"/>
      <c r="W268" s="5"/>
    </row>
    <row r="269" spans="1:23" x14ac:dyDescent="0.25">
      <c r="A269" s="5">
        <v>50</v>
      </c>
      <c r="B269" s="5">
        <v>0</v>
      </c>
      <c r="C269" s="5">
        <v>0</v>
      </c>
      <c r="D269" s="5">
        <v>1</v>
      </c>
      <c r="E269" s="5">
        <v>217</v>
      </c>
      <c r="F269" s="5">
        <f>ROUND(Source!AU250,O269)</f>
        <v>0</v>
      </c>
      <c r="G269" s="5" t="s">
        <v>270</v>
      </c>
      <c r="H269" s="5" t="s">
        <v>271</v>
      </c>
      <c r="I269" s="5"/>
      <c r="J269" s="5"/>
      <c r="K269" s="5">
        <v>217</v>
      </c>
      <c r="L269" s="5">
        <v>18</v>
      </c>
      <c r="M269" s="5">
        <v>3</v>
      </c>
      <c r="N269" s="5" t="s">
        <v>6</v>
      </c>
      <c r="O269" s="5">
        <v>2</v>
      </c>
      <c r="P269" s="5">
        <f>ROUND(Source!EM250,O269)</f>
        <v>0</v>
      </c>
      <c r="Q269" s="5"/>
      <c r="R269" s="5"/>
      <c r="S269" s="5"/>
      <c r="T269" s="5"/>
      <c r="U269" s="5"/>
      <c r="V269" s="5"/>
      <c r="W269" s="5"/>
    </row>
    <row r="270" spans="1:23" x14ac:dyDescent="0.25">
      <c r="A270" s="5">
        <v>50</v>
      </c>
      <c r="B270" s="5">
        <v>0</v>
      </c>
      <c r="C270" s="5">
        <v>0</v>
      </c>
      <c r="D270" s="5">
        <v>1</v>
      </c>
      <c r="E270" s="5">
        <v>230</v>
      </c>
      <c r="F270" s="5">
        <f>ROUND(Source!BA250,O270)</f>
        <v>0</v>
      </c>
      <c r="G270" s="5" t="s">
        <v>272</v>
      </c>
      <c r="H270" s="5" t="s">
        <v>273</v>
      </c>
      <c r="I270" s="5"/>
      <c r="J270" s="5"/>
      <c r="K270" s="5">
        <v>230</v>
      </c>
      <c r="L270" s="5">
        <v>19</v>
      </c>
      <c r="M270" s="5">
        <v>3</v>
      </c>
      <c r="N270" s="5" t="s">
        <v>6</v>
      </c>
      <c r="O270" s="5">
        <v>2</v>
      </c>
      <c r="P270" s="5">
        <f>ROUND(Source!ES250,O270)</f>
        <v>0</v>
      </c>
      <c r="Q270" s="5"/>
      <c r="R270" s="5"/>
      <c r="S270" s="5"/>
      <c r="T270" s="5"/>
      <c r="U270" s="5"/>
      <c r="V270" s="5"/>
      <c r="W270" s="5"/>
    </row>
    <row r="271" spans="1:23" x14ac:dyDescent="0.25">
      <c r="A271" s="5">
        <v>50</v>
      </c>
      <c r="B271" s="5">
        <v>0</v>
      </c>
      <c r="C271" s="5">
        <v>0</v>
      </c>
      <c r="D271" s="5">
        <v>1</v>
      </c>
      <c r="E271" s="5">
        <v>206</v>
      </c>
      <c r="F271" s="5">
        <f>ROUND(Source!T250,O271)</f>
        <v>0</v>
      </c>
      <c r="G271" s="5" t="s">
        <v>274</v>
      </c>
      <c r="H271" s="5" t="s">
        <v>275</v>
      </c>
      <c r="I271" s="5"/>
      <c r="J271" s="5"/>
      <c r="K271" s="5">
        <v>206</v>
      </c>
      <c r="L271" s="5">
        <v>20</v>
      </c>
      <c r="M271" s="5">
        <v>3</v>
      </c>
      <c r="N271" s="5" t="s">
        <v>6</v>
      </c>
      <c r="O271" s="5">
        <v>2</v>
      </c>
      <c r="P271" s="5">
        <f>ROUND(Source!DL250,O271)</f>
        <v>0</v>
      </c>
      <c r="Q271" s="5"/>
      <c r="R271" s="5"/>
      <c r="S271" s="5"/>
      <c r="T271" s="5"/>
      <c r="U271" s="5"/>
      <c r="V271" s="5"/>
      <c r="W271" s="5"/>
    </row>
    <row r="272" spans="1:23" x14ac:dyDescent="0.25">
      <c r="A272" s="5">
        <v>50</v>
      </c>
      <c r="B272" s="5">
        <v>0</v>
      </c>
      <c r="C272" s="5">
        <v>0</v>
      </c>
      <c r="D272" s="5">
        <v>1</v>
      </c>
      <c r="E272" s="5">
        <v>207</v>
      </c>
      <c r="F272" s="5">
        <f>Source!U250</f>
        <v>1921.6369000499997</v>
      </c>
      <c r="G272" s="5" t="s">
        <v>276</v>
      </c>
      <c r="H272" s="5" t="s">
        <v>277</v>
      </c>
      <c r="I272" s="5"/>
      <c r="J272" s="5"/>
      <c r="K272" s="5">
        <v>207</v>
      </c>
      <c r="L272" s="5">
        <v>21</v>
      </c>
      <c r="M272" s="5">
        <v>3</v>
      </c>
      <c r="N272" s="5" t="s">
        <v>6</v>
      </c>
      <c r="O272" s="5">
        <v>-1</v>
      </c>
      <c r="P272" s="5">
        <f>Source!DM250</f>
        <v>1921.6369000499997</v>
      </c>
      <c r="Q272" s="5"/>
      <c r="R272" s="5"/>
      <c r="S272" s="5"/>
      <c r="T272" s="5"/>
      <c r="U272" s="5"/>
      <c r="V272" s="5"/>
      <c r="W272" s="5"/>
    </row>
    <row r="273" spans="1:23" x14ac:dyDescent="0.25">
      <c r="A273" s="5">
        <v>50</v>
      </c>
      <c r="B273" s="5">
        <v>0</v>
      </c>
      <c r="C273" s="5">
        <v>0</v>
      </c>
      <c r="D273" s="5">
        <v>1</v>
      </c>
      <c r="E273" s="5">
        <v>208</v>
      </c>
      <c r="F273" s="5">
        <f>Source!V250</f>
        <v>53.907020399999993</v>
      </c>
      <c r="G273" s="5" t="s">
        <v>278</v>
      </c>
      <c r="H273" s="5" t="s">
        <v>279</v>
      </c>
      <c r="I273" s="5"/>
      <c r="J273" s="5"/>
      <c r="K273" s="5">
        <v>208</v>
      </c>
      <c r="L273" s="5">
        <v>22</v>
      </c>
      <c r="M273" s="5">
        <v>3</v>
      </c>
      <c r="N273" s="5" t="s">
        <v>6</v>
      </c>
      <c r="O273" s="5">
        <v>-1</v>
      </c>
      <c r="P273" s="5">
        <f>Source!DN250</f>
        <v>53.907020399999993</v>
      </c>
      <c r="Q273" s="5"/>
      <c r="R273" s="5"/>
      <c r="S273" s="5"/>
      <c r="T273" s="5"/>
      <c r="U273" s="5"/>
      <c r="V273" s="5"/>
      <c r="W273" s="5"/>
    </row>
    <row r="274" spans="1:23" x14ac:dyDescent="0.25">
      <c r="A274" s="5">
        <v>50</v>
      </c>
      <c r="B274" s="5">
        <v>0</v>
      </c>
      <c r="C274" s="5">
        <v>0</v>
      </c>
      <c r="D274" s="5">
        <v>1</v>
      </c>
      <c r="E274" s="5">
        <v>209</v>
      </c>
      <c r="F274" s="5">
        <f>ROUND(Source!W250,O274)</f>
        <v>0</v>
      </c>
      <c r="G274" s="5" t="s">
        <v>280</v>
      </c>
      <c r="H274" s="5" t="s">
        <v>281</v>
      </c>
      <c r="I274" s="5"/>
      <c r="J274" s="5"/>
      <c r="K274" s="5">
        <v>209</v>
      </c>
      <c r="L274" s="5">
        <v>23</v>
      </c>
      <c r="M274" s="5">
        <v>3</v>
      </c>
      <c r="N274" s="5" t="s">
        <v>6</v>
      </c>
      <c r="O274" s="5">
        <v>2</v>
      </c>
      <c r="P274" s="5">
        <f>ROUND(Source!DO250,O274)</f>
        <v>0</v>
      </c>
      <c r="Q274" s="5"/>
      <c r="R274" s="5"/>
      <c r="S274" s="5"/>
      <c r="T274" s="5"/>
      <c r="U274" s="5"/>
      <c r="V274" s="5"/>
      <c r="W274" s="5"/>
    </row>
    <row r="275" spans="1:23" x14ac:dyDescent="0.25">
      <c r="A275" s="5">
        <v>50</v>
      </c>
      <c r="B275" s="5">
        <v>0</v>
      </c>
      <c r="C275" s="5">
        <v>0</v>
      </c>
      <c r="D275" s="5">
        <v>1</v>
      </c>
      <c r="E275" s="5">
        <v>210</v>
      </c>
      <c r="F275" s="5">
        <f>ROUND(Source!X250,O275)</f>
        <v>17232.52</v>
      </c>
      <c r="G275" s="5" t="s">
        <v>282</v>
      </c>
      <c r="H275" s="5" t="s">
        <v>283</v>
      </c>
      <c r="I275" s="5"/>
      <c r="J275" s="5"/>
      <c r="K275" s="5">
        <v>210</v>
      </c>
      <c r="L275" s="5">
        <v>24</v>
      </c>
      <c r="M275" s="5">
        <v>3</v>
      </c>
      <c r="N275" s="5" t="s">
        <v>6</v>
      </c>
      <c r="O275" s="5">
        <v>2</v>
      </c>
      <c r="P275" s="5">
        <f>ROUND(Source!DP250,O275)</f>
        <v>103222.82</v>
      </c>
      <c r="Q275" s="5"/>
      <c r="R275" s="5"/>
      <c r="S275" s="5"/>
      <c r="T275" s="5"/>
      <c r="U275" s="5"/>
      <c r="V275" s="5"/>
      <c r="W275" s="5"/>
    </row>
    <row r="276" spans="1:23" x14ac:dyDescent="0.25">
      <c r="A276" s="5">
        <v>50</v>
      </c>
      <c r="B276" s="5">
        <v>0</v>
      </c>
      <c r="C276" s="5">
        <v>0</v>
      </c>
      <c r="D276" s="5">
        <v>1</v>
      </c>
      <c r="E276" s="5">
        <v>211</v>
      </c>
      <c r="F276" s="5">
        <f>ROUND(Source!Y250,O276)</f>
        <v>9979.06</v>
      </c>
      <c r="G276" s="5" t="s">
        <v>284</v>
      </c>
      <c r="H276" s="5" t="s">
        <v>285</v>
      </c>
      <c r="I276" s="5"/>
      <c r="J276" s="5"/>
      <c r="K276" s="5">
        <v>211</v>
      </c>
      <c r="L276" s="5">
        <v>25</v>
      </c>
      <c r="M276" s="5">
        <v>3</v>
      </c>
      <c r="N276" s="5" t="s">
        <v>6</v>
      </c>
      <c r="O276" s="5">
        <v>2</v>
      </c>
      <c r="P276" s="5">
        <f>ROUND(Source!DQ250,O276)</f>
        <v>59774.54</v>
      </c>
      <c r="Q276" s="5"/>
      <c r="R276" s="5"/>
      <c r="S276" s="5"/>
      <c r="T276" s="5"/>
      <c r="U276" s="5"/>
      <c r="V276" s="5"/>
      <c r="W276" s="5"/>
    </row>
    <row r="277" spans="1:23" x14ac:dyDescent="0.25">
      <c r="A277" s="5">
        <v>50</v>
      </c>
      <c r="B277" s="5">
        <v>0</v>
      </c>
      <c r="C277" s="5">
        <v>0</v>
      </c>
      <c r="D277" s="5">
        <v>1</v>
      </c>
      <c r="E277" s="5">
        <v>0</v>
      </c>
      <c r="F277" s="5">
        <f>ROUND(Source!AR250,O277)</f>
        <v>143441.38</v>
      </c>
      <c r="G277" s="5" t="s">
        <v>286</v>
      </c>
      <c r="H277" s="5" t="s">
        <v>287</v>
      </c>
      <c r="I277" s="5"/>
      <c r="J277" s="5"/>
      <c r="K277" s="5">
        <v>224</v>
      </c>
      <c r="L277" s="5">
        <v>26</v>
      </c>
      <c r="M277" s="5">
        <v>3</v>
      </c>
      <c r="N277" s="5" t="s">
        <v>6</v>
      </c>
      <c r="O277" s="5">
        <v>2</v>
      </c>
      <c r="P277" s="5">
        <f>ROUND(Source!EJ250,O277)+0.01</f>
        <v>859213.71</v>
      </c>
      <c r="Q277" s="5"/>
      <c r="R277" s="5"/>
      <c r="S277" s="5"/>
      <c r="T277" s="5"/>
      <c r="U277" s="5"/>
      <c r="V277" s="5"/>
      <c r="W277" s="5"/>
    </row>
    <row r="278" spans="1:23" x14ac:dyDescent="0.25">
      <c r="A278" s="5">
        <v>50</v>
      </c>
      <c r="B278" s="5">
        <v>1</v>
      </c>
      <c r="C278" s="5">
        <v>0</v>
      </c>
      <c r="D278" s="5">
        <v>2</v>
      </c>
      <c r="E278" s="5">
        <v>0</v>
      </c>
      <c r="F278" s="5">
        <f>ROUND(F277,O278)</f>
        <v>143441.38</v>
      </c>
      <c r="G278" s="5" t="s">
        <v>288</v>
      </c>
      <c r="H278" s="5" t="s">
        <v>286</v>
      </c>
      <c r="I278" s="5"/>
      <c r="J278" s="5"/>
      <c r="K278" s="5">
        <v>212</v>
      </c>
      <c r="L278" s="5">
        <v>27</v>
      </c>
      <c r="M278" s="5">
        <v>0</v>
      </c>
      <c r="N278" s="5" t="s">
        <v>6</v>
      </c>
      <c r="O278" s="5">
        <v>2</v>
      </c>
      <c r="P278" s="5">
        <f>ROUND(P277,O278)</f>
        <v>859213.71</v>
      </c>
      <c r="Q278" s="5"/>
      <c r="R278" s="5"/>
      <c r="S278" s="5"/>
      <c r="T278" s="5"/>
      <c r="U278" s="5"/>
      <c r="V278" s="5"/>
      <c r="W278" s="5"/>
    </row>
    <row r="279" spans="1:23" x14ac:dyDescent="0.25">
      <c r="A279" s="5">
        <v>50</v>
      </c>
      <c r="B279" s="5">
        <v>1</v>
      </c>
      <c r="C279" s="5">
        <v>0</v>
      </c>
      <c r="D279" s="5">
        <v>2</v>
      </c>
      <c r="E279" s="5">
        <v>0</v>
      </c>
      <c r="F279" s="5">
        <f>ROUND(F278*0.18,O279)</f>
        <v>25819.45</v>
      </c>
      <c r="G279" s="5" t="s">
        <v>289</v>
      </c>
      <c r="H279" s="5" t="s">
        <v>290</v>
      </c>
      <c r="I279" s="5"/>
      <c r="J279" s="5"/>
      <c r="K279" s="5">
        <v>212</v>
      </c>
      <c r="L279" s="5">
        <v>28</v>
      </c>
      <c r="M279" s="5">
        <v>0</v>
      </c>
      <c r="N279" s="5" t="s">
        <v>6</v>
      </c>
      <c r="O279" s="5">
        <v>2</v>
      </c>
      <c r="P279" s="5">
        <f>ROUND(P278*0.18,O279)</f>
        <v>154658.47</v>
      </c>
      <c r="Q279" s="5"/>
      <c r="R279" s="5"/>
      <c r="S279" s="5"/>
      <c r="T279" s="5"/>
      <c r="U279" s="5"/>
      <c r="V279" s="5"/>
      <c r="W279" s="5"/>
    </row>
    <row r="280" spans="1:23" x14ac:dyDescent="0.25">
      <c r="A280" s="5">
        <v>50</v>
      </c>
      <c r="B280" s="5">
        <v>1</v>
      </c>
      <c r="C280" s="5">
        <v>0</v>
      </c>
      <c r="D280" s="5">
        <v>2</v>
      </c>
      <c r="E280" s="5">
        <v>224</v>
      </c>
      <c r="F280" s="5">
        <f>ROUND(F278+F279,O280)</f>
        <v>169260.83</v>
      </c>
      <c r="G280" s="5" t="s">
        <v>291</v>
      </c>
      <c r="H280" s="5" t="s">
        <v>292</v>
      </c>
      <c r="I280" s="5"/>
      <c r="J280" s="5"/>
      <c r="K280" s="5">
        <v>212</v>
      </c>
      <c r="L280" s="5">
        <v>29</v>
      </c>
      <c r="M280" s="5">
        <v>0</v>
      </c>
      <c r="N280" s="5" t="s">
        <v>6</v>
      </c>
      <c r="O280" s="5">
        <v>2</v>
      </c>
      <c r="P280" s="5">
        <f>ROUND(P278+P279,O280)</f>
        <v>1013872.18</v>
      </c>
      <c r="Q280" s="5"/>
      <c r="R280" s="5"/>
      <c r="S280" s="5"/>
      <c r="T280" s="5"/>
      <c r="U280" s="5"/>
      <c r="V280" s="5"/>
      <c r="W280" s="5"/>
    </row>
    <row r="283" spans="1:23" x14ac:dyDescent="0.25">
      <c r="A283">
        <v>70</v>
      </c>
      <c r="B283">
        <v>1</v>
      </c>
      <c r="D283">
        <v>1</v>
      </c>
      <c r="E283" t="s">
        <v>349</v>
      </c>
      <c r="F283" t="s">
        <v>350</v>
      </c>
      <c r="G283">
        <v>0</v>
      </c>
      <c r="H283">
        <v>0</v>
      </c>
      <c r="I283" t="s">
        <v>6</v>
      </c>
      <c r="J283">
        <v>1</v>
      </c>
      <c r="K283">
        <v>0</v>
      </c>
      <c r="L283" t="s">
        <v>6</v>
      </c>
      <c r="M283" t="s">
        <v>6</v>
      </c>
      <c r="N283">
        <v>0</v>
      </c>
      <c r="O283">
        <v>0</v>
      </c>
    </row>
    <row r="284" spans="1:23" x14ac:dyDescent="0.25">
      <c r="A284">
        <v>70</v>
      </c>
      <c r="B284">
        <v>1</v>
      </c>
      <c r="D284">
        <v>2</v>
      </c>
      <c r="E284" t="s">
        <v>351</v>
      </c>
      <c r="F284" t="s">
        <v>352</v>
      </c>
      <c r="G284">
        <v>1</v>
      </c>
      <c r="H284">
        <v>0</v>
      </c>
      <c r="I284" t="s">
        <v>6</v>
      </c>
      <c r="J284">
        <v>1</v>
      </c>
      <c r="K284">
        <v>0</v>
      </c>
      <c r="L284" t="s">
        <v>6</v>
      </c>
      <c r="M284" t="s">
        <v>6</v>
      </c>
      <c r="N284">
        <v>0</v>
      </c>
      <c r="O284">
        <v>1</v>
      </c>
    </row>
    <row r="285" spans="1:23" x14ac:dyDescent="0.25">
      <c r="A285">
        <v>70</v>
      </c>
      <c r="B285">
        <v>1</v>
      </c>
      <c r="D285">
        <v>3</v>
      </c>
      <c r="E285" t="s">
        <v>353</v>
      </c>
      <c r="F285" t="s">
        <v>354</v>
      </c>
      <c r="G285">
        <v>0</v>
      </c>
      <c r="H285">
        <v>0</v>
      </c>
      <c r="I285" t="s">
        <v>6</v>
      </c>
      <c r="J285">
        <v>1</v>
      </c>
      <c r="K285">
        <v>0</v>
      </c>
      <c r="L285" t="s">
        <v>6</v>
      </c>
      <c r="M285" t="s">
        <v>6</v>
      </c>
      <c r="N285">
        <v>0</v>
      </c>
      <c r="O285">
        <v>0</v>
      </c>
    </row>
    <row r="286" spans="1:23" x14ac:dyDescent="0.25">
      <c r="A286">
        <v>70</v>
      </c>
      <c r="B286">
        <v>1</v>
      </c>
      <c r="D286">
        <v>4</v>
      </c>
      <c r="E286" t="s">
        <v>355</v>
      </c>
      <c r="F286" t="s">
        <v>356</v>
      </c>
      <c r="G286">
        <v>0</v>
      </c>
      <c r="H286">
        <v>0</v>
      </c>
      <c r="I286" t="s">
        <v>357</v>
      </c>
      <c r="J286">
        <v>0</v>
      </c>
      <c r="K286">
        <v>0</v>
      </c>
      <c r="L286" t="s">
        <v>6</v>
      </c>
      <c r="M286" t="s">
        <v>6</v>
      </c>
      <c r="N286">
        <v>0</v>
      </c>
      <c r="O286">
        <v>0</v>
      </c>
    </row>
    <row r="287" spans="1:23" x14ac:dyDescent="0.25">
      <c r="A287">
        <v>70</v>
      </c>
      <c r="B287">
        <v>1</v>
      </c>
      <c r="D287">
        <v>5</v>
      </c>
      <c r="E287" t="s">
        <v>358</v>
      </c>
      <c r="F287" t="s">
        <v>359</v>
      </c>
      <c r="G287">
        <v>0</v>
      </c>
      <c r="H287">
        <v>0</v>
      </c>
      <c r="I287" t="s">
        <v>360</v>
      </c>
      <c r="J287">
        <v>0</v>
      </c>
      <c r="K287">
        <v>0</v>
      </c>
      <c r="L287" t="s">
        <v>6</v>
      </c>
      <c r="M287" t="s">
        <v>6</v>
      </c>
      <c r="N287">
        <v>0</v>
      </c>
      <c r="O287">
        <v>0</v>
      </c>
    </row>
    <row r="288" spans="1:23" x14ac:dyDescent="0.25">
      <c r="A288">
        <v>70</v>
      </c>
      <c r="B288">
        <v>1</v>
      </c>
      <c r="D288">
        <v>6</v>
      </c>
      <c r="E288" t="s">
        <v>361</v>
      </c>
      <c r="F288" t="s">
        <v>362</v>
      </c>
      <c r="G288">
        <v>0</v>
      </c>
      <c r="H288">
        <v>0</v>
      </c>
      <c r="I288" t="s">
        <v>363</v>
      </c>
      <c r="J288">
        <v>0</v>
      </c>
      <c r="K288">
        <v>0</v>
      </c>
      <c r="L288" t="s">
        <v>6</v>
      </c>
      <c r="M288" t="s">
        <v>6</v>
      </c>
      <c r="N288">
        <v>0</v>
      </c>
      <c r="O288">
        <v>0</v>
      </c>
    </row>
    <row r="289" spans="1:15" x14ac:dyDescent="0.25">
      <c r="A289">
        <v>70</v>
      </c>
      <c r="B289">
        <v>1</v>
      </c>
      <c r="D289">
        <v>7</v>
      </c>
      <c r="E289" t="s">
        <v>364</v>
      </c>
      <c r="F289" t="s">
        <v>365</v>
      </c>
      <c r="G289">
        <v>0</v>
      </c>
      <c r="H289">
        <v>0</v>
      </c>
      <c r="I289" t="s">
        <v>6</v>
      </c>
      <c r="J289">
        <v>0</v>
      </c>
      <c r="K289">
        <v>0</v>
      </c>
      <c r="L289" t="s">
        <v>6</v>
      </c>
      <c r="M289" t="s">
        <v>6</v>
      </c>
      <c r="N289">
        <v>0</v>
      </c>
      <c r="O289">
        <v>0</v>
      </c>
    </row>
    <row r="290" spans="1:15" x14ac:dyDescent="0.25">
      <c r="A290">
        <v>70</v>
      </c>
      <c r="B290">
        <v>1</v>
      </c>
      <c r="D290">
        <v>8</v>
      </c>
      <c r="E290" t="s">
        <v>366</v>
      </c>
      <c r="F290" t="s">
        <v>367</v>
      </c>
      <c r="G290">
        <v>0</v>
      </c>
      <c r="H290">
        <v>0</v>
      </c>
      <c r="I290" t="s">
        <v>368</v>
      </c>
      <c r="J290">
        <v>0</v>
      </c>
      <c r="K290">
        <v>0</v>
      </c>
      <c r="L290" t="s">
        <v>6</v>
      </c>
      <c r="M290" t="s">
        <v>6</v>
      </c>
      <c r="N290">
        <v>0</v>
      </c>
      <c r="O290">
        <v>0</v>
      </c>
    </row>
    <row r="291" spans="1:15" x14ac:dyDescent="0.25">
      <c r="A291">
        <v>70</v>
      </c>
      <c r="B291">
        <v>1</v>
      </c>
      <c r="D291">
        <v>9</v>
      </c>
      <c r="E291" t="s">
        <v>369</v>
      </c>
      <c r="F291" t="s">
        <v>370</v>
      </c>
      <c r="G291">
        <v>0</v>
      </c>
      <c r="H291">
        <v>0</v>
      </c>
      <c r="I291" t="s">
        <v>371</v>
      </c>
      <c r="J291">
        <v>0</v>
      </c>
      <c r="K291">
        <v>0</v>
      </c>
      <c r="L291" t="s">
        <v>6</v>
      </c>
      <c r="M291" t="s">
        <v>6</v>
      </c>
      <c r="N291">
        <v>0</v>
      </c>
      <c r="O291">
        <v>0</v>
      </c>
    </row>
    <row r="292" spans="1:15" x14ac:dyDescent="0.25">
      <c r="A292">
        <v>70</v>
      </c>
      <c r="B292">
        <v>1</v>
      </c>
      <c r="D292">
        <v>10</v>
      </c>
      <c r="E292" t="s">
        <v>372</v>
      </c>
      <c r="F292" t="s">
        <v>373</v>
      </c>
      <c r="G292">
        <v>0</v>
      </c>
      <c r="H292">
        <v>0</v>
      </c>
      <c r="I292" t="s">
        <v>374</v>
      </c>
      <c r="J292">
        <v>0</v>
      </c>
      <c r="K292">
        <v>0</v>
      </c>
      <c r="L292" t="s">
        <v>6</v>
      </c>
      <c r="M292" t="s">
        <v>6</v>
      </c>
      <c r="N292">
        <v>0</v>
      </c>
      <c r="O292">
        <v>0</v>
      </c>
    </row>
    <row r="293" spans="1:15" x14ac:dyDescent="0.25">
      <c r="A293">
        <v>70</v>
      </c>
      <c r="B293">
        <v>1</v>
      </c>
      <c r="D293">
        <v>11</v>
      </c>
      <c r="E293" t="s">
        <v>375</v>
      </c>
      <c r="F293" t="s">
        <v>376</v>
      </c>
      <c r="G293">
        <v>0</v>
      </c>
      <c r="H293">
        <v>0</v>
      </c>
      <c r="I293" t="s">
        <v>377</v>
      </c>
      <c r="J293">
        <v>0</v>
      </c>
      <c r="K293">
        <v>0</v>
      </c>
      <c r="L293" t="s">
        <v>6</v>
      </c>
      <c r="M293" t="s">
        <v>6</v>
      </c>
      <c r="N293">
        <v>0</v>
      </c>
      <c r="O293">
        <v>0</v>
      </c>
    </row>
    <row r="294" spans="1:15" x14ac:dyDescent="0.25">
      <c r="A294">
        <v>70</v>
      </c>
      <c r="B294">
        <v>1</v>
      </c>
      <c r="D294">
        <v>12</v>
      </c>
      <c r="E294" t="s">
        <v>378</v>
      </c>
      <c r="F294" t="s">
        <v>379</v>
      </c>
      <c r="G294">
        <v>0</v>
      </c>
      <c r="H294">
        <v>0</v>
      </c>
      <c r="I294" t="s">
        <v>6</v>
      </c>
      <c r="J294">
        <v>0</v>
      </c>
      <c r="K294">
        <v>0</v>
      </c>
      <c r="L294" t="s">
        <v>6</v>
      </c>
      <c r="M294" t="s">
        <v>6</v>
      </c>
      <c r="N294">
        <v>0</v>
      </c>
      <c r="O294">
        <v>0</v>
      </c>
    </row>
    <row r="295" spans="1:15" x14ac:dyDescent="0.25">
      <c r="A295">
        <v>70</v>
      </c>
      <c r="B295">
        <v>1</v>
      </c>
      <c r="D295">
        <v>1</v>
      </c>
      <c r="E295" t="s">
        <v>380</v>
      </c>
      <c r="F295" t="s">
        <v>381</v>
      </c>
      <c r="G295">
        <v>0.9</v>
      </c>
      <c r="H295">
        <v>1</v>
      </c>
      <c r="I295" t="s">
        <v>382</v>
      </c>
      <c r="J295">
        <v>0</v>
      </c>
      <c r="K295">
        <v>0</v>
      </c>
      <c r="L295" t="s">
        <v>6</v>
      </c>
      <c r="M295" t="s">
        <v>6</v>
      </c>
      <c r="N295">
        <v>0</v>
      </c>
      <c r="O295">
        <v>0.9</v>
      </c>
    </row>
    <row r="296" spans="1:15" x14ac:dyDescent="0.25">
      <c r="A296">
        <v>70</v>
      </c>
      <c r="B296">
        <v>1</v>
      </c>
      <c r="D296">
        <v>2</v>
      </c>
      <c r="E296" t="s">
        <v>383</v>
      </c>
      <c r="F296" t="s">
        <v>384</v>
      </c>
      <c r="G296">
        <v>0.85</v>
      </c>
      <c r="H296">
        <v>1</v>
      </c>
      <c r="I296" t="s">
        <v>385</v>
      </c>
      <c r="J296">
        <v>0</v>
      </c>
      <c r="K296">
        <v>0</v>
      </c>
      <c r="L296" t="s">
        <v>6</v>
      </c>
      <c r="M296" t="s">
        <v>6</v>
      </c>
      <c r="N296">
        <v>0</v>
      </c>
      <c r="O296">
        <v>0.85</v>
      </c>
    </row>
    <row r="297" spans="1:15" x14ac:dyDescent="0.25">
      <c r="A297">
        <v>70</v>
      </c>
      <c r="B297">
        <v>1</v>
      </c>
      <c r="D297">
        <v>3</v>
      </c>
      <c r="E297" t="s">
        <v>386</v>
      </c>
      <c r="F297" t="s">
        <v>387</v>
      </c>
      <c r="G297">
        <v>1</v>
      </c>
      <c r="H297">
        <v>0.85</v>
      </c>
      <c r="I297" t="s">
        <v>388</v>
      </c>
      <c r="J297">
        <v>0</v>
      </c>
      <c r="K297">
        <v>0</v>
      </c>
      <c r="L297" t="s">
        <v>6</v>
      </c>
      <c r="M297" t="s">
        <v>6</v>
      </c>
      <c r="N297">
        <v>0</v>
      </c>
      <c r="O297">
        <v>1</v>
      </c>
    </row>
    <row r="298" spans="1:15" x14ac:dyDescent="0.25">
      <c r="A298">
        <v>70</v>
      </c>
      <c r="B298">
        <v>1</v>
      </c>
      <c r="D298">
        <v>4</v>
      </c>
      <c r="E298" t="s">
        <v>389</v>
      </c>
      <c r="F298" t="s">
        <v>390</v>
      </c>
      <c r="G298">
        <v>1</v>
      </c>
      <c r="H298">
        <v>0</v>
      </c>
      <c r="I298" t="s">
        <v>6</v>
      </c>
      <c r="J298">
        <v>0</v>
      </c>
      <c r="K298">
        <v>0</v>
      </c>
      <c r="L298" t="s">
        <v>6</v>
      </c>
      <c r="M298" t="s">
        <v>6</v>
      </c>
      <c r="N298">
        <v>0</v>
      </c>
      <c r="O298">
        <v>1</v>
      </c>
    </row>
    <row r="299" spans="1:15" x14ac:dyDescent="0.25">
      <c r="A299">
        <v>70</v>
      </c>
      <c r="B299">
        <v>1</v>
      </c>
      <c r="D299">
        <v>5</v>
      </c>
      <c r="E299" t="s">
        <v>391</v>
      </c>
      <c r="F299" t="s">
        <v>392</v>
      </c>
      <c r="G299">
        <v>1</v>
      </c>
      <c r="H299">
        <v>0.8</v>
      </c>
      <c r="I299" t="s">
        <v>393</v>
      </c>
      <c r="J299">
        <v>0</v>
      </c>
      <c r="K299">
        <v>0</v>
      </c>
      <c r="L299" t="s">
        <v>6</v>
      </c>
      <c r="M299" t="s">
        <v>6</v>
      </c>
      <c r="N299">
        <v>0</v>
      </c>
      <c r="O299">
        <v>1</v>
      </c>
    </row>
    <row r="300" spans="1:15" x14ac:dyDescent="0.25">
      <c r="A300">
        <v>70</v>
      </c>
      <c r="B300">
        <v>1</v>
      </c>
      <c r="D300">
        <v>6</v>
      </c>
      <c r="E300" t="s">
        <v>394</v>
      </c>
      <c r="F300" t="s">
        <v>395</v>
      </c>
      <c r="G300">
        <v>1</v>
      </c>
      <c r="H300">
        <v>0</v>
      </c>
      <c r="I300" t="s">
        <v>6</v>
      </c>
      <c r="J300">
        <v>0</v>
      </c>
      <c r="K300">
        <v>0</v>
      </c>
      <c r="L300" t="s">
        <v>6</v>
      </c>
      <c r="M300" t="s">
        <v>6</v>
      </c>
      <c r="N300">
        <v>0</v>
      </c>
      <c r="O300">
        <v>0.85</v>
      </c>
    </row>
    <row r="301" spans="1:15" x14ac:dyDescent="0.25">
      <c r="A301">
        <v>70</v>
      </c>
      <c r="B301">
        <v>1</v>
      </c>
      <c r="D301">
        <v>7</v>
      </c>
      <c r="E301" t="s">
        <v>396</v>
      </c>
      <c r="F301" t="s">
        <v>397</v>
      </c>
      <c r="G301">
        <v>1</v>
      </c>
      <c r="H301">
        <v>0</v>
      </c>
      <c r="I301" t="s">
        <v>6</v>
      </c>
      <c r="J301">
        <v>0</v>
      </c>
      <c r="K301">
        <v>0</v>
      </c>
      <c r="L301" t="s">
        <v>6</v>
      </c>
      <c r="M301" t="s">
        <v>6</v>
      </c>
      <c r="N301">
        <v>0</v>
      </c>
      <c r="O301">
        <v>0.8</v>
      </c>
    </row>
    <row r="302" spans="1:15" x14ac:dyDescent="0.25">
      <c r="A302">
        <v>70</v>
      </c>
      <c r="B302">
        <v>1</v>
      </c>
      <c r="D302">
        <v>8</v>
      </c>
      <c r="E302" t="s">
        <v>398</v>
      </c>
      <c r="F302" t="s">
        <v>399</v>
      </c>
      <c r="G302">
        <v>0.7</v>
      </c>
      <c r="H302">
        <v>0</v>
      </c>
      <c r="I302" t="s">
        <v>6</v>
      </c>
      <c r="J302">
        <v>0</v>
      </c>
      <c r="K302">
        <v>0</v>
      </c>
      <c r="L302" t="s">
        <v>6</v>
      </c>
      <c r="M302" t="s">
        <v>6</v>
      </c>
      <c r="N302">
        <v>0</v>
      </c>
      <c r="O302">
        <v>0.94</v>
      </c>
    </row>
    <row r="303" spans="1:15" x14ac:dyDescent="0.25">
      <c r="A303">
        <v>70</v>
      </c>
      <c r="B303">
        <v>1</v>
      </c>
      <c r="D303">
        <v>9</v>
      </c>
      <c r="E303" t="s">
        <v>400</v>
      </c>
      <c r="F303" t="s">
        <v>401</v>
      </c>
      <c r="G303">
        <v>0.9</v>
      </c>
      <c r="H303">
        <v>0</v>
      </c>
      <c r="I303" t="s">
        <v>6</v>
      </c>
      <c r="J303">
        <v>0</v>
      </c>
      <c r="K303">
        <v>0</v>
      </c>
      <c r="L303" t="s">
        <v>6</v>
      </c>
      <c r="M303" t="s">
        <v>6</v>
      </c>
      <c r="N303">
        <v>0</v>
      </c>
      <c r="O303">
        <v>0.9</v>
      </c>
    </row>
    <row r="304" spans="1:15" x14ac:dyDescent="0.25">
      <c r="A304">
        <v>70</v>
      </c>
      <c r="B304">
        <v>1</v>
      </c>
      <c r="D304">
        <v>10</v>
      </c>
      <c r="E304" t="s">
        <v>402</v>
      </c>
      <c r="F304" t="s">
        <v>403</v>
      </c>
      <c r="G304">
        <v>0.6</v>
      </c>
      <c r="H304">
        <v>0</v>
      </c>
      <c r="I304" t="s">
        <v>6</v>
      </c>
      <c r="J304">
        <v>0</v>
      </c>
      <c r="K304">
        <v>0</v>
      </c>
      <c r="L304" t="s">
        <v>6</v>
      </c>
      <c r="M304" t="s">
        <v>6</v>
      </c>
      <c r="N304">
        <v>0</v>
      </c>
      <c r="O304">
        <v>0.6</v>
      </c>
    </row>
    <row r="305" spans="1:34" x14ac:dyDescent="0.25">
      <c r="A305">
        <v>70</v>
      </c>
      <c r="B305">
        <v>1</v>
      </c>
      <c r="D305">
        <v>11</v>
      </c>
      <c r="E305" t="s">
        <v>404</v>
      </c>
      <c r="F305" t="s">
        <v>405</v>
      </c>
      <c r="G305">
        <v>1.2</v>
      </c>
      <c r="H305">
        <v>0</v>
      </c>
      <c r="I305" t="s">
        <v>6</v>
      </c>
      <c r="J305">
        <v>0</v>
      </c>
      <c r="K305">
        <v>0</v>
      </c>
      <c r="L305" t="s">
        <v>6</v>
      </c>
      <c r="M305" t="s">
        <v>6</v>
      </c>
      <c r="N305">
        <v>0</v>
      </c>
      <c r="O305">
        <v>1.2</v>
      </c>
    </row>
    <row r="306" spans="1:34" x14ac:dyDescent="0.25">
      <c r="A306">
        <v>70</v>
      </c>
      <c r="B306">
        <v>1</v>
      </c>
      <c r="D306">
        <v>12</v>
      </c>
      <c r="E306" t="s">
        <v>406</v>
      </c>
      <c r="F306" t="s">
        <v>407</v>
      </c>
      <c r="G306">
        <v>0</v>
      </c>
      <c r="H306">
        <v>0</v>
      </c>
      <c r="I306" t="s">
        <v>6</v>
      </c>
      <c r="J306">
        <v>0</v>
      </c>
      <c r="K306">
        <v>0</v>
      </c>
      <c r="L306" t="s">
        <v>6</v>
      </c>
      <c r="M306" t="s">
        <v>6</v>
      </c>
      <c r="N306">
        <v>0</v>
      </c>
      <c r="O306">
        <v>0</v>
      </c>
    </row>
    <row r="307" spans="1:34" x14ac:dyDescent="0.25">
      <c r="A307">
        <v>70</v>
      </c>
      <c r="B307">
        <v>1</v>
      </c>
      <c r="D307">
        <v>13</v>
      </c>
      <c r="E307" t="s">
        <v>408</v>
      </c>
      <c r="F307" t="s">
        <v>409</v>
      </c>
      <c r="G307">
        <v>1</v>
      </c>
      <c r="H307">
        <v>0</v>
      </c>
      <c r="I307" t="s">
        <v>6</v>
      </c>
      <c r="J307">
        <v>0</v>
      </c>
      <c r="K307">
        <v>0</v>
      </c>
      <c r="L307" t="s">
        <v>6</v>
      </c>
      <c r="M307" t="s">
        <v>6</v>
      </c>
      <c r="N307">
        <v>0</v>
      </c>
      <c r="O307">
        <v>0.94</v>
      </c>
    </row>
    <row r="309" spans="1:34" x14ac:dyDescent="0.25">
      <c r="A309">
        <v>-1</v>
      </c>
    </row>
    <row r="311" spans="1:34" x14ac:dyDescent="0.25">
      <c r="A311" s="4">
        <v>75</v>
      </c>
      <c r="B311" s="4" t="s">
        <v>410</v>
      </c>
      <c r="C311" s="4">
        <v>2000</v>
      </c>
      <c r="D311" s="4">
        <v>4</v>
      </c>
      <c r="E311" s="4">
        <v>0</v>
      </c>
      <c r="F311" s="4">
        <v>0</v>
      </c>
      <c r="G311" s="4">
        <v>0</v>
      </c>
      <c r="H311" s="4">
        <v>1</v>
      </c>
      <c r="I311" s="4">
        <v>0</v>
      </c>
      <c r="J311" s="4">
        <v>1</v>
      </c>
      <c r="K311" s="4">
        <v>0</v>
      </c>
      <c r="L311" s="4">
        <v>0</v>
      </c>
      <c r="M311" s="4">
        <v>0</v>
      </c>
      <c r="N311" s="4">
        <v>16671550</v>
      </c>
      <c r="O311" s="4">
        <v>1</v>
      </c>
    </row>
    <row r="312" spans="1:34" x14ac:dyDescent="0.25">
      <c r="A312" s="4">
        <v>75</v>
      </c>
      <c r="B312" s="4" t="s">
        <v>411</v>
      </c>
      <c r="C312" s="4">
        <v>2017</v>
      </c>
      <c r="D312" s="4">
        <v>0</v>
      </c>
      <c r="E312" s="4">
        <v>1</v>
      </c>
      <c r="F312" s="4"/>
      <c r="G312" s="4">
        <v>0</v>
      </c>
      <c r="H312" s="4">
        <v>1</v>
      </c>
      <c r="I312" s="4">
        <v>0</v>
      </c>
      <c r="J312" s="4">
        <v>1</v>
      </c>
      <c r="K312" s="4">
        <v>0</v>
      </c>
      <c r="L312" s="4">
        <v>0</v>
      </c>
      <c r="M312" s="4">
        <v>1</v>
      </c>
      <c r="N312" s="4">
        <v>16671551</v>
      </c>
      <c r="O312" s="4">
        <v>2</v>
      </c>
    </row>
    <row r="313" spans="1:34" x14ac:dyDescent="0.25">
      <c r="A313" s="6">
        <v>3</v>
      </c>
      <c r="B313" s="6" t="s">
        <v>412</v>
      </c>
      <c r="C313" s="6">
        <v>5.99</v>
      </c>
      <c r="D313" s="6">
        <v>1</v>
      </c>
      <c r="E313" s="6">
        <v>1</v>
      </c>
      <c r="F313" s="6">
        <v>1</v>
      </c>
      <c r="G313" s="6">
        <v>1</v>
      </c>
      <c r="H313" s="6">
        <v>1</v>
      </c>
      <c r="I313" s="6">
        <v>1</v>
      </c>
      <c r="J313" s="6">
        <v>1</v>
      </c>
      <c r="K313" s="6">
        <v>1</v>
      </c>
      <c r="L313" s="6">
        <v>1</v>
      </c>
      <c r="M313" s="6">
        <v>5.99</v>
      </c>
      <c r="N313" s="6">
        <v>1</v>
      </c>
      <c r="O313" s="6">
        <v>1</v>
      </c>
      <c r="P313" s="6">
        <v>1</v>
      </c>
      <c r="Q313" s="6">
        <v>1</v>
      </c>
      <c r="R313" s="6">
        <v>1</v>
      </c>
      <c r="S313" s="6" t="s">
        <v>6</v>
      </c>
      <c r="T313" s="6" t="s">
        <v>6</v>
      </c>
      <c r="U313" s="6" t="s">
        <v>6</v>
      </c>
      <c r="V313" s="6" t="s">
        <v>6</v>
      </c>
      <c r="W313" s="6" t="s">
        <v>6</v>
      </c>
      <c r="X313" s="6" t="s">
        <v>6</v>
      </c>
      <c r="Y313" s="6" t="s">
        <v>6</v>
      </c>
      <c r="Z313" s="6" t="s">
        <v>6</v>
      </c>
      <c r="AA313" s="6" t="s">
        <v>6</v>
      </c>
      <c r="AB313" s="6" t="s">
        <v>6</v>
      </c>
      <c r="AC313" s="6" t="s">
        <v>6</v>
      </c>
      <c r="AD313" s="6" t="s">
        <v>6</v>
      </c>
      <c r="AE313" s="6" t="s">
        <v>6</v>
      </c>
      <c r="AF313" s="6" t="s">
        <v>6</v>
      </c>
      <c r="AG313" s="6" t="s">
        <v>6</v>
      </c>
      <c r="AH313" s="6" t="s">
        <v>6</v>
      </c>
    </row>
    <row r="317" spans="1:34" x14ac:dyDescent="0.25">
      <c r="A317">
        <v>65</v>
      </c>
      <c r="C317">
        <v>1</v>
      </c>
      <c r="D317">
        <v>0</v>
      </c>
      <c r="E317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09375" defaultRowHeight="13.2" x14ac:dyDescent="0.25"/>
  <cols>
    <col min="1" max="256" width="9.109375" customWidth="1"/>
  </cols>
  <sheetData>
    <row r="1" spans="1:133" x14ac:dyDescent="0.25">
      <c r="A1">
        <v>0</v>
      </c>
      <c r="B1" t="s">
        <v>0</v>
      </c>
      <c r="D1" t="s">
        <v>413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5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5">
      <c r="A14" s="1">
        <v>22</v>
      </c>
      <c r="B14" s="1">
        <v>0</v>
      </c>
      <c r="C14" s="1">
        <v>0</v>
      </c>
      <c r="D14" s="1">
        <v>16671550</v>
      </c>
      <c r="E14" s="1">
        <v>16671551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5">
      <c r="A16" s="7">
        <v>3</v>
      </c>
      <c r="B16" s="7">
        <v>1</v>
      </c>
      <c r="C16" s="7" t="s">
        <v>12</v>
      </c>
      <c r="D16" s="7" t="s">
        <v>12</v>
      </c>
      <c r="E16" s="8">
        <f>(Source!F235)/1000</f>
        <v>131.07174000000001</v>
      </c>
      <c r="F16" s="8">
        <f>(Source!F236)/1000</f>
        <v>12.369639999999999</v>
      </c>
      <c r="G16" s="8">
        <f>(Source!F227)/1000</f>
        <v>0</v>
      </c>
      <c r="H16" s="8">
        <f>(Source!F237)/1000+(Source!F238)/1000</f>
        <v>0</v>
      </c>
      <c r="I16" s="8">
        <f>E16+F16+G16+H16</f>
        <v>143.44138000000001</v>
      </c>
      <c r="J16" s="8">
        <f>(Source!F233)/1000</f>
        <v>17.128730000000001</v>
      </c>
      <c r="T16" s="9">
        <f>(Source!P235)/1000</f>
        <v>785.11946999999998</v>
      </c>
      <c r="U16" s="9">
        <f>(Source!P236)/1000</f>
        <v>74.094229999999996</v>
      </c>
      <c r="V16" s="9">
        <f>(Source!P227)/1000</f>
        <v>0</v>
      </c>
      <c r="W16" s="9">
        <f>(Source!P237)/1000+(Source!P238)/1000</f>
        <v>0</v>
      </c>
      <c r="X16" s="9">
        <f>T16+U16+V16+W16</f>
        <v>859.21370000000002</v>
      </c>
      <c r="Y16" s="9">
        <f>(Source!P233)/1000</f>
        <v>102.6011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116161.03</v>
      </c>
      <c r="AU16" s="8">
        <v>97597.58</v>
      </c>
      <c r="AV16" s="8">
        <v>0</v>
      </c>
      <c r="AW16" s="8">
        <v>0</v>
      </c>
      <c r="AX16" s="8">
        <v>0</v>
      </c>
      <c r="AY16" s="8">
        <v>1434.72</v>
      </c>
      <c r="AZ16" s="8">
        <v>583.87</v>
      </c>
      <c r="BA16" s="8">
        <v>17128.73</v>
      </c>
      <c r="BB16" s="8">
        <v>131071.74</v>
      </c>
      <c r="BC16" s="8">
        <v>12369.64</v>
      </c>
      <c r="BD16" s="8">
        <v>0</v>
      </c>
      <c r="BE16" s="8">
        <v>0</v>
      </c>
      <c r="BF16" s="8">
        <v>1921.6369000499999</v>
      </c>
      <c r="BG16" s="8">
        <v>53.907020399999993</v>
      </c>
      <c r="BH16" s="8">
        <v>0</v>
      </c>
      <c r="BI16" s="8">
        <v>17232.52</v>
      </c>
      <c r="BJ16" s="8">
        <v>9979.06</v>
      </c>
      <c r="BK16" s="8">
        <v>169260.83</v>
      </c>
      <c r="BR16" s="9">
        <v>695804.39</v>
      </c>
      <c r="BS16" s="9">
        <v>584609.43000000005</v>
      </c>
      <c r="BT16" s="9">
        <v>0</v>
      </c>
      <c r="BU16" s="9">
        <v>0</v>
      </c>
      <c r="BV16" s="9">
        <v>0</v>
      </c>
      <c r="BW16" s="9">
        <v>8593.86</v>
      </c>
      <c r="BX16" s="9">
        <v>3497.37</v>
      </c>
      <c r="BY16" s="9">
        <v>102601.1</v>
      </c>
      <c r="BZ16" s="9">
        <v>785119.47</v>
      </c>
      <c r="CA16" s="9">
        <v>74094.23</v>
      </c>
      <c r="CB16" s="9">
        <v>0</v>
      </c>
      <c r="CC16" s="9">
        <v>0</v>
      </c>
      <c r="CD16" s="9">
        <v>1921.6369000499999</v>
      </c>
      <c r="CE16" s="9">
        <v>53.907020399999993</v>
      </c>
      <c r="CF16" s="9">
        <v>0</v>
      </c>
      <c r="CG16" s="9">
        <v>103222.82</v>
      </c>
      <c r="CH16" s="9">
        <v>59774.54</v>
      </c>
      <c r="CI16" s="9">
        <v>1013872.17</v>
      </c>
    </row>
    <row r="18" spans="1:40" x14ac:dyDescent="0.25">
      <c r="A18">
        <v>51</v>
      </c>
      <c r="E18" s="10">
        <f>SUMIF(A16:A17,3,E16:E17)</f>
        <v>131.07174000000001</v>
      </c>
      <c r="F18" s="10">
        <f>SUMIF(A16:A17,3,F16:F17)</f>
        <v>12.369639999999999</v>
      </c>
      <c r="G18" s="10">
        <f>SUMIF(A16:A17,3,G16:G17)</f>
        <v>0</v>
      </c>
      <c r="H18" s="10">
        <f>SUMIF(A16:A17,3,H16:H17)</f>
        <v>0</v>
      </c>
      <c r="I18" s="10">
        <f>SUMIF(A16:A17,3,I16:I17)</f>
        <v>143.44138000000001</v>
      </c>
      <c r="J18" s="10">
        <f>SUMIF(A16:A17,3,J16:J17)</f>
        <v>17.128730000000001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785.11946999999998</v>
      </c>
      <c r="U18" s="3">
        <f>SUMIF(A16:A17,3,U16:U17)</f>
        <v>74.094229999999996</v>
      </c>
      <c r="V18" s="3">
        <f>SUMIF(A16:A17,3,V16:V17)</f>
        <v>0</v>
      </c>
      <c r="W18" s="3">
        <f>SUMIF(A16:A17,3,W16:W17)</f>
        <v>0</v>
      </c>
      <c r="X18" s="3">
        <f>SUMIF(A16:A17,3,X16:X17)</f>
        <v>859.21370000000002</v>
      </c>
      <c r="Y18" s="3">
        <f>SUMIF(A16:A17,3,Y16:Y17)</f>
        <v>102.6011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5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116161.03</v>
      </c>
      <c r="G20" s="5" t="s">
        <v>236</v>
      </c>
      <c r="H20" s="5" t="s">
        <v>237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695804.39</v>
      </c>
    </row>
    <row r="21" spans="1:40" x14ac:dyDescent="0.25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97597.58</v>
      </c>
      <c r="G21" s="5" t="s">
        <v>238</v>
      </c>
      <c r="H21" s="5" t="s">
        <v>239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584609.43000000005</v>
      </c>
    </row>
    <row r="22" spans="1:40" x14ac:dyDescent="0.25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240</v>
      </c>
      <c r="H22" s="5" t="s">
        <v>241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5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97597.58</v>
      </c>
      <c r="G23" s="5" t="s">
        <v>242</v>
      </c>
      <c r="H23" s="5" t="s">
        <v>243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584609.43000000005</v>
      </c>
    </row>
    <row r="24" spans="1:40" x14ac:dyDescent="0.25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97597.58</v>
      </c>
      <c r="G24" s="5" t="s">
        <v>244</v>
      </c>
      <c r="H24" s="5" t="s">
        <v>245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584609.43000000005</v>
      </c>
    </row>
    <row r="25" spans="1:40" x14ac:dyDescent="0.25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246</v>
      </c>
      <c r="H25" s="5" t="s">
        <v>247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5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97597.58</v>
      </c>
      <c r="G26" s="5" t="s">
        <v>248</v>
      </c>
      <c r="H26" s="5" t="s">
        <v>249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584609.43000000005</v>
      </c>
    </row>
    <row r="27" spans="1:40" x14ac:dyDescent="0.25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250</v>
      </c>
      <c r="H27" s="5" t="s">
        <v>251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5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252</v>
      </c>
      <c r="H28" s="5" t="s">
        <v>253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5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254</v>
      </c>
      <c r="H29" s="5" t="s">
        <v>255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5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1434.72</v>
      </c>
      <c r="G30" s="5" t="s">
        <v>256</v>
      </c>
      <c r="H30" s="5" t="s">
        <v>257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8593.86</v>
      </c>
    </row>
    <row r="31" spans="1:40" x14ac:dyDescent="0.25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258</v>
      </c>
      <c r="H31" s="5" t="s">
        <v>259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5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583.87</v>
      </c>
      <c r="G32" s="5" t="s">
        <v>260</v>
      </c>
      <c r="H32" s="5" t="s">
        <v>261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3497.37</v>
      </c>
    </row>
    <row r="33" spans="1:16" x14ac:dyDescent="0.25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17128.73</v>
      </c>
      <c r="G33" s="5" t="s">
        <v>262</v>
      </c>
      <c r="H33" s="5" t="s">
        <v>263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102601.1</v>
      </c>
    </row>
    <row r="34" spans="1:16" x14ac:dyDescent="0.25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264</v>
      </c>
      <c r="H34" s="5" t="s">
        <v>265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5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131071.74</v>
      </c>
      <c r="G35" s="5" t="s">
        <v>266</v>
      </c>
      <c r="H35" s="5" t="s">
        <v>267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785119.47</v>
      </c>
    </row>
    <row r="36" spans="1:16" x14ac:dyDescent="0.25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12369.64</v>
      </c>
      <c r="G36" s="5" t="s">
        <v>268</v>
      </c>
      <c r="H36" s="5" t="s">
        <v>269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74094.23</v>
      </c>
    </row>
    <row r="37" spans="1:16" x14ac:dyDescent="0.25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270</v>
      </c>
      <c r="H37" s="5" t="s">
        <v>271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5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272</v>
      </c>
      <c r="H38" s="5" t="s">
        <v>273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5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274</v>
      </c>
      <c r="H39" s="5" t="s">
        <v>275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5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1921.6369000499999</v>
      </c>
      <c r="G40" s="5" t="s">
        <v>276</v>
      </c>
      <c r="H40" s="5" t="s">
        <v>277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1921.6369000499999</v>
      </c>
    </row>
    <row r="41" spans="1:16" x14ac:dyDescent="0.25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53.907020399999993</v>
      </c>
      <c r="G41" s="5" t="s">
        <v>278</v>
      </c>
      <c r="H41" s="5" t="s">
        <v>279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53.907020399999993</v>
      </c>
    </row>
    <row r="42" spans="1:16" x14ac:dyDescent="0.25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280</v>
      </c>
      <c r="H42" s="5" t="s">
        <v>281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5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17232.52</v>
      </c>
      <c r="G43" s="5" t="s">
        <v>282</v>
      </c>
      <c r="H43" s="5" t="s">
        <v>283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103222.82</v>
      </c>
    </row>
    <row r="44" spans="1:16" x14ac:dyDescent="0.25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9979.06</v>
      </c>
      <c r="G44" s="5" t="s">
        <v>284</v>
      </c>
      <c r="H44" s="5" t="s">
        <v>285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59774.54</v>
      </c>
    </row>
    <row r="45" spans="1:16" x14ac:dyDescent="0.25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143441.38</v>
      </c>
      <c r="G45" s="5" t="s">
        <v>286</v>
      </c>
      <c r="H45" s="5" t="s">
        <v>287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859213.7</v>
      </c>
    </row>
    <row r="46" spans="1:16" x14ac:dyDescent="0.25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143441.38</v>
      </c>
      <c r="G46" s="5" t="s">
        <v>288</v>
      </c>
      <c r="H46" s="5" t="s">
        <v>286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859213.7</v>
      </c>
    </row>
    <row r="47" spans="1:16" x14ac:dyDescent="0.25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25819.45</v>
      </c>
      <c r="G47" s="5" t="s">
        <v>289</v>
      </c>
      <c r="H47" s="5" t="s">
        <v>290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154658.47</v>
      </c>
    </row>
    <row r="48" spans="1:16" x14ac:dyDescent="0.25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169260.83</v>
      </c>
      <c r="G48" s="5" t="s">
        <v>291</v>
      </c>
      <c r="H48" s="5" t="s">
        <v>292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1013872.17</v>
      </c>
    </row>
    <row r="50" spans="1:34" x14ac:dyDescent="0.25">
      <c r="A50">
        <v>-1</v>
      </c>
    </row>
    <row r="53" spans="1:34" x14ac:dyDescent="0.25">
      <c r="A53" s="4">
        <v>75</v>
      </c>
      <c r="B53" s="4" t="s">
        <v>410</v>
      </c>
      <c r="C53" s="4">
        <v>2000</v>
      </c>
      <c r="D53" s="4">
        <v>4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16671550</v>
      </c>
      <c r="O53" s="4">
        <v>1</v>
      </c>
    </row>
    <row r="54" spans="1:34" x14ac:dyDescent="0.25">
      <c r="A54" s="4">
        <v>75</v>
      </c>
      <c r="B54" s="4" t="s">
        <v>411</v>
      </c>
      <c r="C54" s="4">
        <v>2017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16671551</v>
      </c>
      <c r="O54" s="4">
        <v>2</v>
      </c>
    </row>
    <row r="55" spans="1:34" x14ac:dyDescent="0.25">
      <c r="A55" s="6">
        <v>3</v>
      </c>
      <c r="B55" s="6" t="s">
        <v>412</v>
      </c>
      <c r="C55" s="6">
        <v>5.99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5.99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30"/>
  <sheetViews>
    <sheetView workbookViewId="0"/>
  </sheetViews>
  <sheetFormatPr defaultColWidth="9.109375" defaultRowHeight="13.2" x14ac:dyDescent="0.25"/>
  <cols>
    <col min="1" max="256" width="9.109375" customWidth="1"/>
  </cols>
  <sheetData>
    <row r="1" spans="1:106" x14ac:dyDescent="0.25">
      <c r="A1">
        <f>ROW(Source!A28)</f>
        <v>28</v>
      </c>
      <c r="B1">
        <v>16671550</v>
      </c>
      <c r="C1">
        <v>16671725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414</v>
      </c>
      <c r="J1" t="s">
        <v>6</v>
      </c>
      <c r="K1" t="s">
        <v>415</v>
      </c>
      <c r="L1">
        <v>1191</v>
      </c>
      <c r="N1">
        <v>1013</v>
      </c>
      <c r="O1" t="s">
        <v>416</v>
      </c>
      <c r="P1" t="s">
        <v>416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16671729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52.942031999999998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5">
      <c r="A2">
        <f>ROW(Source!A28)</f>
        <v>28</v>
      </c>
      <c r="B2">
        <v>16671550</v>
      </c>
      <c r="C2">
        <v>16671725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417</v>
      </c>
      <c r="J2" t="s">
        <v>6</v>
      </c>
      <c r="K2" t="s">
        <v>418</v>
      </c>
      <c r="L2">
        <v>1191</v>
      </c>
      <c r="N2">
        <v>1013</v>
      </c>
      <c r="O2" t="s">
        <v>416</v>
      </c>
      <c r="P2" t="s">
        <v>416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16671730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2.1733920000000002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5">
      <c r="A3">
        <f>ROW(Source!A28)</f>
        <v>28</v>
      </c>
      <c r="B3">
        <v>16671550</v>
      </c>
      <c r="C3">
        <v>16671725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419</v>
      </c>
      <c r="J3" t="s">
        <v>420</v>
      </c>
      <c r="K3" t="s">
        <v>421</v>
      </c>
      <c r="L3">
        <v>1368</v>
      </c>
      <c r="N3">
        <v>1011</v>
      </c>
      <c r="O3" t="s">
        <v>422</v>
      </c>
      <c r="P3" t="s">
        <v>422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16671731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2.1733920000000002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5">
      <c r="A4">
        <f>ROW(Source!A29)</f>
        <v>29</v>
      </c>
      <c r="B4">
        <v>16671551</v>
      </c>
      <c r="C4">
        <v>16671725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414</v>
      </c>
      <c r="J4" t="s">
        <v>6</v>
      </c>
      <c r="K4" t="s">
        <v>415</v>
      </c>
      <c r="L4">
        <v>1191</v>
      </c>
      <c r="N4">
        <v>1013</v>
      </c>
      <c r="O4" t="s">
        <v>416</v>
      </c>
      <c r="P4" t="s">
        <v>416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48.46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5.99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16671729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52.942031999999998</v>
      </c>
      <c r="CY4">
        <f>AD4</f>
        <v>48.46</v>
      </c>
      <c r="CZ4">
        <f>AH4</f>
        <v>8.09</v>
      </c>
      <c r="DA4">
        <f>AL4</f>
        <v>5.99</v>
      </c>
      <c r="DB4">
        <v>0</v>
      </c>
    </row>
    <row r="5" spans="1:106" x14ac:dyDescent="0.25">
      <c r="A5">
        <f>ROW(Source!A29)</f>
        <v>29</v>
      </c>
      <c r="B5">
        <v>16671551</v>
      </c>
      <c r="C5">
        <v>16671725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417</v>
      </c>
      <c r="J5" t="s">
        <v>6</v>
      </c>
      <c r="K5" t="s">
        <v>418</v>
      </c>
      <c r="L5">
        <v>1191</v>
      </c>
      <c r="N5">
        <v>1013</v>
      </c>
      <c r="O5" t="s">
        <v>416</v>
      </c>
      <c r="P5" t="s">
        <v>416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5.99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16671730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2.1733920000000002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5">
      <c r="A6">
        <f>ROW(Source!A29)</f>
        <v>29</v>
      </c>
      <c r="B6">
        <v>16671551</v>
      </c>
      <c r="C6">
        <v>16671725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419</v>
      </c>
      <c r="J6" t="s">
        <v>420</v>
      </c>
      <c r="K6" t="s">
        <v>421</v>
      </c>
      <c r="L6">
        <v>1368</v>
      </c>
      <c r="N6">
        <v>1011</v>
      </c>
      <c r="O6" t="s">
        <v>422</v>
      </c>
      <c r="P6" t="s">
        <v>422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187.25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5.99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16671731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2.1733920000000002</v>
      </c>
      <c r="CY6">
        <f>AB6</f>
        <v>187.25</v>
      </c>
      <c r="CZ6">
        <f>AF6</f>
        <v>31.26</v>
      </c>
      <c r="DA6">
        <f>AJ6</f>
        <v>5.99</v>
      </c>
      <c r="DB6">
        <v>0</v>
      </c>
    </row>
    <row r="7" spans="1:106" x14ac:dyDescent="0.25">
      <c r="A7">
        <f>ROW(Source!A30)</f>
        <v>30</v>
      </c>
      <c r="B7">
        <v>16671550</v>
      </c>
      <c r="C7">
        <v>16671732</v>
      </c>
      <c r="D7">
        <v>15433667</v>
      </c>
      <c r="E7">
        <v>1</v>
      </c>
      <c r="F7">
        <v>1</v>
      </c>
      <c r="G7">
        <v>1</v>
      </c>
      <c r="H7">
        <v>1</v>
      </c>
      <c r="I7" t="s">
        <v>414</v>
      </c>
      <c r="J7" t="s">
        <v>6</v>
      </c>
      <c r="K7" t="s">
        <v>415</v>
      </c>
      <c r="L7">
        <v>1191</v>
      </c>
      <c r="N7">
        <v>1013</v>
      </c>
      <c r="O7" t="s">
        <v>416</v>
      </c>
      <c r="P7" t="s">
        <v>416</v>
      </c>
      <c r="Q7">
        <v>1</v>
      </c>
      <c r="W7">
        <v>0</v>
      </c>
      <c r="X7">
        <v>371339561</v>
      </c>
      <c r="Y7">
        <v>103.91</v>
      </c>
      <c r="AA7">
        <v>0</v>
      </c>
      <c r="AB7">
        <v>0</v>
      </c>
      <c r="AC7">
        <v>0</v>
      </c>
      <c r="AD7">
        <v>8.09</v>
      </c>
      <c r="AE7">
        <v>0</v>
      </c>
      <c r="AF7">
        <v>0</v>
      </c>
      <c r="AG7">
        <v>0</v>
      </c>
      <c r="AH7">
        <v>8.09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103.91</v>
      </c>
      <c r="AU7" t="s">
        <v>6</v>
      </c>
      <c r="AV7">
        <v>1</v>
      </c>
      <c r="AW7">
        <v>2</v>
      </c>
      <c r="AX7">
        <v>16671736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6.3177279999999998</v>
      </c>
      <c r="CY7">
        <f>AD7</f>
        <v>8.09</v>
      </c>
      <c r="CZ7">
        <f>AH7</f>
        <v>8.09</v>
      </c>
      <c r="DA7">
        <f>AL7</f>
        <v>1</v>
      </c>
      <c r="DB7">
        <v>0</v>
      </c>
    </row>
    <row r="8" spans="1:106" x14ac:dyDescent="0.25">
      <c r="A8">
        <f>ROW(Source!A30)</f>
        <v>30</v>
      </c>
      <c r="B8">
        <v>16671550</v>
      </c>
      <c r="C8">
        <v>16671732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417</v>
      </c>
      <c r="J8" t="s">
        <v>6</v>
      </c>
      <c r="K8" t="s">
        <v>418</v>
      </c>
      <c r="L8">
        <v>1191</v>
      </c>
      <c r="N8">
        <v>1013</v>
      </c>
      <c r="O8" t="s">
        <v>416</v>
      </c>
      <c r="P8" t="s">
        <v>416</v>
      </c>
      <c r="Q8">
        <v>1</v>
      </c>
      <c r="W8">
        <v>0</v>
      </c>
      <c r="X8">
        <v>-1417349443</v>
      </c>
      <c r="Y8">
        <v>7.74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7.74</v>
      </c>
      <c r="AU8" t="s">
        <v>6</v>
      </c>
      <c r="AV8">
        <v>2</v>
      </c>
      <c r="AW8">
        <v>2</v>
      </c>
      <c r="AX8">
        <v>16671737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0.47059200000000001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5">
      <c r="A9">
        <f>ROW(Source!A30)</f>
        <v>30</v>
      </c>
      <c r="B9">
        <v>16671550</v>
      </c>
      <c r="C9">
        <v>16671732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419</v>
      </c>
      <c r="J9" t="s">
        <v>420</v>
      </c>
      <c r="K9" t="s">
        <v>421</v>
      </c>
      <c r="L9">
        <v>1368</v>
      </c>
      <c r="N9">
        <v>1011</v>
      </c>
      <c r="O9" t="s">
        <v>422</v>
      </c>
      <c r="P9" t="s">
        <v>422</v>
      </c>
      <c r="Q9">
        <v>1</v>
      </c>
      <c r="W9">
        <v>0</v>
      </c>
      <c r="X9">
        <v>1188625873</v>
      </c>
      <c r="Y9">
        <v>7.74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7.74</v>
      </c>
      <c r="AU9" t="s">
        <v>6</v>
      </c>
      <c r="AV9">
        <v>0</v>
      </c>
      <c r="AW9">
        <v>2</v>
      </c>
      <c r="AX9">
        <v>16671738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Y9*Source!I30</f>
        <v>0.47059200000000001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5">
      <c r="A10">
        <f>ROW(Source!A31)</f>
        <v>31</v>
      </c>
      <c r="B10">
        <v>16671551</v>
      </c>
      <c r="C10">
        <v>16671732</v>
      </c>
      <c r="D10">
        <v>15433667</v>
      </c>
      <c r="E10">
        <v>1</v>
      </c>
      <c r="F10">
        <v>1</v>
      </c>
      <c r="G10">
        <v>1</v>
      </c>
      <c r="H10">
        <v>1</v>
      </c>
      <c r="I10" t="s">
        <v>414</v>
      </c>
      <c r="J10" t="s">
        <v>6</v>
      </c>
      <c r="K10" t="s">
        <v>415</v>
      </c>
      <c r="L10">
        <v>1191</v>
      </c>
      <c r="N10">
        <v>1013</v>
      </c>
      <c r="O10" t="s">
        <v>416</v>
      </c>
      <c r="P10" t="s">
        <v>416</v>
      </c>
      <c r="Q10">
        <v>1</v>
      </c>
      <c r="W10">
        <v>0</v>
      </c>
      <c r="X10">
        <v>371339561</v>
      </c>
      <c r="Y10">
        <v>103.91</v>
      </c>
      <c r="AA10">
        <v>0</v>
      </c>
      <c r="AB10">
        <v>0</v>
      </c>
      <c r="AC10">
        <v>0</v>
      </c>
      <c r="AD10">
        <v>48.46</v>
      </c>
      <c r="AE10">
        <v>0</v>
      </c>
      <c r="AF10">
        <v>0</v>
      </c>
      <c r="AG10">
        <v>0</v>
      </c>
      <c r="AH10">
        <v>8.09</v>
      </c>
      <c r="AI10">
        <v>1</v>
      </c>
      <c r="AJ10">
        <v>1</v>
      </c>
      <c r="AK10">
        <v>1</v>
      </c>
      <c r="AL10">
        <v>5.99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103.91</v>
      </c>
      <c r="AU10" t="s">
        <v>6</v>
      </c>
      <c r="AV10">
        <v>1</v>
      </c>
      <c r="AW10">
        <v>2</v>
      </c>
      <c r="AX10">
        <v>16671736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6.3177279999999998</v>
      </c>
      <c r="CY10">
        <f>AD10</f>
        <v>48.46</v>
      </c>
      <c r="CZ10">
        <f>AH10</f>
        <v>8.09</v>
      </c>
      <c r="DA10">
        <f>AL10</f>
        <v>5.99</v>
      </c>
      <c r="DB10">
        <v>0</v>
      </c>
    </row>
    <row r="11" spans="1:106" x14ac:dyDescent="0.25">
      <c r="A11">
        <f>ROW(Source!A31)</f>
        <v>31</v>
      </c>
      <c r="B11">
        <v>16671551</v>
      </c>
      <c r="C11">
        <v>16671732</v>
      </c>
      <c r="D11">
        <v>15430395</v>
      </c>
      <c r="E11">
        <v>1</v>
      </c>
      <c r="F11">
        <v>1</v>
      </c>
      <c r="G11">
        <v>1</v>
      </c>
      <c r="H11">
        <v>1</v>
      </c>
      <c r="I11" t="s">
        <v>417</v>
      </c>
      <c r="J11" t="s">
        <v>6</v>
      </c>
      <c r="K11" t="s">
        <v>418</v>
      </c>
      <c r="L11">
        <v>1191</v>
      </c>
      <c r="N11">
        <v>1013</v>
      </c>
      <c r="O11" t="s">
        <v>416</v>
      </c>
      <c r="P11" t="s">
        <v>416</v>
      </c>
      <c r="Q11">
        <v>1</v>
      </c>
      <c r="W11">
        <v>0</v>
      </c>
      <c r="X11">
        <v>-1417349443</v>
      </c>
      <c r="Y11">
        <v>7.74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5.99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7.74</v>
      </c>
      <c r="AU11" t="s">
        <v>6</v>
      </c>
      <c r="AV11">
        <v>2</v>
      </c>
      <c r="AW11">
        <v>2</v>
      </c>
      <c r="AX11">
        <v>16671737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0.47059200000000001</v>
      </c>
      <c r="CY11">
        <f>AD11</f>
        <v>0</v>
      </c>
      <c r="CZ11">
        <f>AH11</f>
        <v>0</v>
      </c>
      <c r="DA11">
        <f>AL11</f>
        <v>1</v>
      </c>
      <c r="DB11">
        <v>0</v>
      </c>
    </row>
    <row r="12" spans="1:106" x14ac:dyDescent="0.25">
      <c r="A12">
        <f>ROW(Source!A31)</f>
        <v>31</v>
      </c>
      <c r="B12">
        <v>16671551</v>
      </c>
      <c r="C12">
        <v>16671732</v>
      </c>
      <c r="D12">
        <v>15247974</v>
      </c>
      <c r="E12">
        <v>1</v>
      </c>
      <c r="F12">
        <v>1</v>
      </c>
      <c r="G12">
        <v>1</v>
      </c>
      <c r="H12">
        <v>2</v>
      </c>
      <c r="I12" t="s">
        <v>419</v>
      </c>
      <c r="J12" t="s">
        <v>420</v>
      </c>
      <c r="K12" t="s">
        <v>421</v>
      </c>
      <c r="L12">
        <v>1368</v>
      </c>
      <c r="N12">
        <v>1011</v>
      </c>
      <c r="O12" t="s">
        <v>422</v>
      </c>
      <c r="P12" t="s">
        <v>422</v>
      </c>
      <c r="Q12">
        <v>1</v>
      </c>
      <c r="W12">
        <v>0</v>
      </c>
      <c r="X12">
        <v>1188625873</v>
      </c>
      <c r="Y12">
        <v>7.74</v>
      </c>
      <c r="AA12">
        <v>0</v>
      </c>
      <c r="AB12">
        <v>187.25</v>
      </c>
      <c r="AC12">
        <v>13.5</v>
      </c>
      <c r="AD12">
        <v>0</v>
      </c>
      <c r="AE12">
        <v>0</v>
      </c>
      <c r="AF12">
        <v>31.26</v>
      </c>
      <c r="AG12">
        <v>13.5</v>
      </c>
      <c r="AH12">
        <v>0</v>
      </c>
      <c r="AI12">
        <v>1</v>
      </c>
      <c r="AJ12">
        <v>5.99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7.74</v>
      </c>
      <c r="AU12" t="s">
        <v>6</v>
      </c>
      <c r="AV12">
        <v>0</v>
      </c>
      <c r="AW12">
        <v>2</v>
      </c>
      <c r="AX12">
        <v>16671738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0.47059200000000001</v>
      </c>
      <c r="CY12">
        <f>AB12</f>
        <v>187.25</v>
      </c>
      <c r="CZ12">
        <f>AF12</f>
        <v>31.26</v>
      </c>
      <c r="DA12">
        <f>AJ12</f>
        <v>5.99</v>
      </c>
      <c r="DB12">
        <v>0</v>
      </c>
    </row>
    <row r="13" spans="1:106" x14ac:dyDescent="0.25">
      <c r="A13">
        <f>ROW(Source!A32)</f>
        <v>32</v>
      </c>
      <c r="B13">
        <v>16671550</v>
      </c>
      <c r="C13">
        <v>16671739</v>
      </c>
      <c r="D13">
        <v>15435609</v>
      </c>
      <c r="E13">
        <v>1</v>
      </c>
      <c r="F13">
        <v>1</v>
      </c>
      <c r="G13">
        <v>1</v>
      </c>
      <c r="H13">
        <v>1</v>
      </c>
      <c r="I13" t="s">
        <v>423</v>
      </c>
      <c r="J13" t="s">
        <v>6</v>
      </c>
      <c r="K13" t="s">
        <v>424</v>
      </c>
      <c r="L13">
        <v>1191</v>
      </c>
      <c r="N13">
        <v>1013</v>
      </c>
      <c r="O13" t="s">
        <v>416</v>
      </c>
      <c r="P13" t="s">
        <v>416</v>
      </c>
      <c r="Q13">
        <v>1</v>
      </c>
      <c r="W13">
        <v>0</v>
      </c>
      <c r="X13">
        <v>-814890593</v>
      </c>
      <c r="Y13">
        <v>1.06</v>
      </c>
      <c r="AA13">
        <v>0</v>
      </c>
      <c r="AB13">
        <v>0</v>
      </c>
      <c r="AC13">
        <v>0</v>
      </c>
      <c r="AD13">
        <v>8.9700000000000006</v>
      </c>
      <c r="AE13">
        <v>0</v>
      </c>
      <c r="AF13">
        <v>0</v>
      </c>
      <c r="AG13">
        <v>0</v>
      </c>
      <c r="AH13">
        <v>8.9700000000000006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2.65</v>
      </c>
      <c r="AU13" t="s">
        <v>36</v>
      </c>
      <c r="AV13">
        <v>1</v>
      </c>
      <c r="AW13">
        <v>2</v>
      </c>
      <c r="AX13">
        <v>16671748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19.080000000000002</v>
      </c>
      <c r="CY13">
        <f>AD13</f>
        <v>8.9700000000000006</v>
      </c>
      <c r="CZ13">
        <f>AH13</f>
        <v>8.9700000000000006</v>
      </c>
      <c r="DA13">
        <f>AL13</f>
        <v>1</v>
      </c>
      <c r="DB13">
        <v>0</v>
      </c>
    </row>
    <row r="14" spans="1:106" x14ac:dyDescent="0.25">
      <c r="A14">
        <f>ROW(Source!A32)</f>
        <v>32</v>
      </c>
      <c r="B14">
        <v>16671550</v>
      </c>
      <c r="C14">
        <v>16671739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417</v>
      </c>
      <c r="J14" t="s">
        <v>6</v>
      </c>
      <c r="K14" t="s">
        <v>418</v>
      </c>
      <c r="L14">
        <v>1191</v>
      </c>
      <c r="N14">
        <v>1013</v>
      </c>
      <c r="O14" t="s">
        <v>416</v>
      </c>
      <c r="P14" t="s">
        <v>416</v>
      </c>
      <c r="Q14">
        <v>1</v>
      </c>
      <c r="W14">
        <v>0</v>
      </c>
      <c r="X14">
        <v>-1417349443</v>
      </c>
      <c r="Y14">
        <v>0.03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0.03</v>
      </c>
      <c r="AU14" t="s">
        <v>6</v>
      </c>
      <c r="AV14">
        <v>2</v>
      </c>
      <c r="AW14">
        <v>2</v>
      </c>
      <c r="AX14">
        <v>16671749</v>
      </c>
      <c r="AY14">
        <v>1</v>
      </c>
      <c r="AZ14">
        <v>2048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Y14*Source!I32</f>
        <v>0.54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5">
      <c r="A15">
        <f>ROW(Source!A32)</f>
        <v>32</v>
      </c>
      <c r="B15">
        <v>16671550</v>
      </c>
      <c r="C15">
        <v>16671739</v>
      </c>
      <c r="D15">
        <v>15247680</v>
      </c>
      <c r="E15">
        <v>1</v>
      </c>
      <c r="F15">
        <v>1</v>
      </c>
      <c r="G15">
        <v>1</v>
      </c>
      <c r="H15">
        <v>2</v>
      </c>
      <c r="I15" t="s">
        <v>425</v>
      </c>
      <c r="J15" t="s">
        <v>426</v>
      </c>
      <c r="K15" t="s">
        <v>427</v>
      </c>
      <c r="L15">
        <v>1368</v>
      </c>
      <c r="N15">
        <v>1011</v>
      </c>
      <c r="O15" t="s">
        <v>422</v>
      </c>
      <c r="P15" t="s">
        <v>422</v>
      </c>
      <c r="Q15">
        <v>1</v>
      </c>
      <c r="W15">
        <v>0</v>
      </c>
      <c r="X15">
        <v>-1718674368</v>
      </c>
      <c r="Y15">
        <v>4.0000000000000001E-3</v>
      </c>
      <c r="AA15">
        <v>0</v>
      </c>
      <c r="AB15">
        <v>111.99</v>
      </c>
      <c r="AC15">
        <v>13.5</v>
      </c>
      <c r="AD15">
        <v>0</v>
      </c>
      <c r="AE15">
        <v>0</v>
      </c>
      <c r="AF15">
        <v>111.99</v>
      </c>
      <c r="AG15">
        <v>13.5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0.01</v>
      </c>
      <c r="AU15" t="s">
        <v>36</v>
      </c>
      <c r="AV15">
        <v>0</v>
      </c>
      <c r="AW15">
        <v>2</v>
      </c>
      <c r="AX15">
        <v>16671750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7.2000000000000008E-2</v>
      </c>
      <c r="CY15">
        <f>AB15</f>
        <v>111.99</v>
      </c>
      <c r="CZ15">
        <f>AF15</f>
        <v>111.99</v>
      </c>
      <c r="DA15">
        <f>AJ15</f>
        <v>1</v>
      </c>
      <c r="DB15">
        <v>0</v>
      </c>
    </row>
    <row r="16" spans="1:106" x14ac:dyDescent="0.25">
      <c r="A16">
        <f>ROW(Source!A32)</f>
        <v>32</v>
      </c>
      <c r="B16">
        <v>16671550</v>
      </c>
      <c r="C16">
        <v>16671739</v>
      </c>
      <c r="D16">
        <v>15249073</v>
      </c>
      <c r="E16">
        <v>1</v>
      </c>
      <c r="F16">
        <v>1</v>
      </c>
      <c r="G16">
        <v>1</v>
      </c>
      <c r="H16">
        <v>2</v>
      </c>
      <c r="I16" t="s">
        <v>428</v>
      </c>
      <c r="J16" t="s">
        <v>429</v>
      </c>
      <c r="K16" t="s">
        <v>430</v>
      </c>
      <c r="L16">
        <v>1368</v>
      </c>
      <c r="N16">
        <v>1011</v>
      </c>
      <c r="O16" t="s">
        <v>422</v>
      </c>
      <c r="P16" t="s">
        <v>422</v>
      </c>
      <c r="Q16">
        <v>1</v>
      </c>
      <c r="W16">
        <v>0</v>
      </c>
      <c r="X16">
        <v>1372534845</v>
      </c>
      <c r="Y16">
        <v>8.0000000000000002E-3</v>
      </c>
      <c r="AA16">
        <v>0</v>
      </c>
      <c r="AB16">
        <v>65.709999999999994</v>
      </c>
      <c r="AC16">
        <v>11.6</v>
      </c>
      <c r="AD16">
        <v>0</v>
      </c>
      <c r="AE16">
        <v>0</v>
      </c>
      <c r="AF16">
        <v>65.709999999999994</v>
      </c>
      <c r="AG16">
        <v>11.6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0.02</v>
      </c>
      <c r="AU16" t="s">
        <v>36</v>
      </c>
      <c r="AV16">
        <v>0</v>
      </c>
      <c r="AW16">
        <v>2</v>
      </c>
      <c r="AX16">
        <v>16671751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0.14400000000000002</v>
      </c>
      <c r="CY16">
        <f>AB16</f>
        <v>65.709999999999994</v>
      </c>
      <c r="CZ16">
        <f>AF16</f>
        <v>65.709999999999994</v>
      </c>
      <c r="DA16">
        <f>AJ16</f>
        <v>1</v>
      </c>
      <c r="DB16">
        <v>0</v>
      </c>
    </row>
    <row r="17" spans="1:106" x14ac:dyDescent="0.25">
      <c r="A17">
        <f>ROW(Source!A32)</f>
        <v>32</v>
      </c>
      <c r="B17">
        <v>16671550</v>
      </c>
      <c r="C17">
        <v>16671739</v>
      </c>
      <c r="D17">
        <v>15249377</v>
      </c>
      <c r="E17">
        <v>1</v>
      </c>
      <c r="F17">
        <v>1</v>
      </c>
      <c r="G17">
        <v>1</v>
      </c>
      <c r="H17">
        <v>2</v>
      </c>
      <c r="I17" t="s">
        <v>431</v>
      </c>
      <c r="J17" t="s">
        <v>432</v>
      </c>
      <c r="K17" t="s">
        <v>433</v>
      </c>
      <c r="L17">
        <v>1368</v>
      </c>
      <c r="N17">
        <v>1011</v>
      </c>
      <c r="O17" t="s">
        <v>422</v>
      </c>
      <c r="P17" t="s">
        <v>422</v>
      </c>
      <c r="Q17">
        <v>1</v>
      </c>
      <c r="W17">
        <v>0</v>
      </c>
      <c r="X17">
        <v>-353815937</v>
      </c>
      <c r="Y17">
        <v>9.2000000000000012E-2</v>
      </c>
      <c r="AA17">
        <v>0</v>
      </c>
      <c r="AB17">
        <v>8.1</v>
      </c>
      <c r="AC17">
        <v>0</v>
      </c>
      <c r="AD17">
        <v>0</v>
      </c>
      <c r="AE17">
        <v>0</v>
      </c>
      <c r="AF17">
        <v>8.1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0.23</v>
      </c>
      <c r="AU17" t="s">
        <v>36</v>
      </c>
      <c r="AV17">
        <v>0</v>
      </c>
      <c r="AW17">
        <v>2</v>
      </c>
      <c r="AX17">
        <v>16671752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1.6560000000000001</v>
      </c>
      <c r="CY17">
        <f>AB17</f>
        <v>8.1</v>
      </c>
      <c r="CZ17">
        <f>AF17</f>
        <v>8.1</v>
      </c>
      <c r="DA17">
        <f>AJ17</f>
        <v>1</v>
      </c>
      <c r="DB17">
        <v>0</v>
      </c>
    </row>
    <row r="18" spans="1:106" x14ac:dyDescent="0.25">
      <c r="A18">
        <f>ROW(Source!A32)</f>
        <v>32</v>
      </c>
      <c r="B18">
        <v>16671550</v>
      </c>
      <c r="C18">
        <v>16671739</v>
      </c>
      <c r="D18">
        <v>15168763</v>
      </c>
      <c r="E18">
        <v>1</v>
      </c>
      <c r="F18">
        <v>1</v>
      </c>
      <c r="G18">
        <v>1</v>
      </c>
      <c r="H18">
        <v>3</v>
      </c>
      <c r="I18" t="s">
        <v>434</v>
      </c>
      <c r="J18" t="s">
        <v>435</v>
      </c>
      <c r="K18" t="s">
        <v>436</v>
      </c>
      <c r="L18">
        <v>1348</v>
      </c>
      <c r="N18">
        <v>1009</v>
      </c>
      <c r="O18" t="s">
        <v>147</v>
      </c>
      <c r="P18" t="s">
        <v>147</v>
      </c>
      <c r="Q18">
        <v>1000</v>
      </c>
      <c r="W18">
        <v>0</v>
      </c>
      <c r="X18">
        <v>-1068056325</v>
      </c>
      <c r="Y18">
        <v>0</v>
      </c>
      <c r="AA18">
        <v>10362</v>
      </c>
      <c r="AB18">
        <v>0</v>
      </c>
      <c r="AC18">
        <v>0</v>
      </c>
      <c r="AD18">
        <v>0</v>
      </c>
      <c r="AE18">
        <v>10362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2.2000000000000001E-4</v>
      </c>
      <c r="AU18" t="s">
        <v>35</v>
      </c>
      <c r="AV18">
        <v>0</v>
      </c>
      <c r="AW18">
        <v>2</v>
      </c>
      <c r="AX18">
        <v>16671753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Y18*Source!I32</f>
        <v>0</v>
      </c>
      <c r="CY18">
        <f>AA18</f>
        <v>10362</v>
      </c>
      <c r="CZ18">
        <f>AE18</f>
        <v>10362</v>
      </c>
      <c r="DA18">
        <f>AI18</f>
        <v>1</v>
      </c>
      <c r="DB18">
        <v>0</v>
      </c>
    </row>
    <row r="19" spans="1:106" x14ac:dyDescent="0.25">
      <c r="A19">
        <f>ROW(Source!A32)</f>
        <v>32</v>
      </c>
      <c r="B19">
        <v>16671550</v>
      </c>
      <c r="C19">
        <v>16671739</v>
      </c>
      <c r="D19">
        <v>15169941</v>
      </c>
      <c r="E19">
        <v>1</v>
      </c>
      <c r="F19">
        <v>1</v>
      </c>
      <c r="G19">
        <v>1</v>
      </c>
      <c r="H19">
        <v>3</v>
      </c>
      <c r="I19" t="s">
        <v>437</v>
      </c>
      <c r="J19" t="s">
        <v>438</v>
      </c>
      <c r="K19" t="s">
        <v>439</v>
      </c>
      <c r="L19">
        <v>1348</v>
      </c>
      <c r="N19">
        <v>1009</v>
      </c>
      <c r="O19" t="s">
        <v>147</v>
      </c>
      <c r="P19" t="s">
        <v>147</v>
      </c>
      <c r="Q19">
        <v>1000</v>
      </c>
      <c r="W19">
        <v>0</v>
      </c>
      <c r="X19">
        <v>-437906794</v>
      </c>
      <c r="Y19">
        <v>0</v>
      </c>
      <c r="AA19">
        <v>9040.01</v>
      </c>
      <c r="AB19">
        <v>0</v>
      </c>
      <c r="AC19">
        <v>0</v>
      </c>
      <c r="AD19">
        <v>0</v>
      </c>
      <c r="AE19">
        <v>9040.01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8.9999999999999998E-4</v>
      </c>
      <c r="AU19" t="s">
        <v>35</v>
      </c>
      <c r="AV19">
        <v>0</v>
      </c>
      <c r="AW19">
        <v>2</v>
      </c>
      <c r="AX19">
        <v>16671754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Y19*Source!I32</f>
        <v>0</v>
      </c>
      <c r="CY19">
        <f>AA19</f>
        <v>9040.01</v>
      </c>
      <c r="CZ19">
        <f>AE19</f>
        <v>9040.01</v>
      </c>
      <c r="DA19">
        <f>AI19</f>
        <v>1</v>
      </c>
      <c r="DB19">
        <v>0</v>
      </c>
    </row>
    <row r="20" spans="1:106" x14ac:dyDescent="0.25">
      <c r="A20">
        <f>ROW(Source!A32)</f>
        <v>32</v>
      </c>
      <c r="B20">
        <v>16671550</v>
      </c>
      <c r="C20">
        <v>16671739</v>
      </c>
      <c r="D20">
        <v>15192094</v>
      </c>
      <c r="E20">
        <v>1</v>
      </c>
      <c r="F20">
        <v>1</v>
      </c>
      <c r="G20">
        <v>1</v>
      </c>
      <c r="H20">
        <v>3</v>
      </c>
      <c r="I20" t="s">
        <v>440</v>
      </c>
      <c r="J20" t="s">
        <v>441</v>
      </c>
      <c r="K20" t="s">
        <v>442</v>
      </c>
      <c r="L20">
        <v>1348</v>
      </c>
      <c r="N20">
        <v>1009</v>
      </c>
      <c r="O20" t="s">
        <v>147</v>
      </c>
      <c r="P20" t="s">
        <v>147</v>
      </c>
      <c r="Q20">
        <v>1000</v>
      </c>
      <c r="W20">
        <v>0</v>
      </c>
      <c r="X20">
        <v>1969538235</v>
      </c>
      <c r="Y20">
        <v>0</v>
      </c>
      <c r="AA20">
        <v>6508.75</v>
      </c>
      <c r="AB20">
        <v>0</v>
      </c>
      <c r="AC20">
        <v>0</v>
      </c>
      <c r="AD20">
        <v>0</v>
      </c>
      <c r="AE20">
        <v>6508.75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8.4999999999999995E-4</v>
      </c>
      <c r="AU20" t="s">
        <v>35</v>
      </c>
      <c r="AV20">
        <v>0</v>
      </c>
      <c r="AW20">
        <v>2</v>
      </c>
      <c r="AX20">
        <v>16671756</v>
      </c>
      <c r="AY20">
        <v>1</v>
      </c>
      <c r="AZ20">
        <v>0</v>
      </c>
      <c r="BA20">
        <v>21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Y20*Source!I32</f>
        <v>0</v>
      </c>
      <c r="CY20">
        <f>AA20</f>
        <v>6508.75</v>
      </c>
      <c r="CZ20">
        <f>AE20</f>
        <v>6508.75</v>
      </c>
      <c r="DA20">
        <f>AI20</f>
        <v>1</v>
      </c>
      <c r="DB20">
        <v>0</v>
      </c>
    </row>
    <row r="21" spans="1:106" x14ac:dyDescent="0.25">
      <c r="A21">
        <f>ROW(Source!A33)</f>
        <v>33</v>
      </c>
      <c r="B21">
        <v>16671551</v>
      </c>
      <c r="C21">
        <v>16671739</v>
      </c>
      <c r="D21">
        <v>15435609</v>
      </c>
      <c r="E21">
        <v>1</v>
      </c>
      <c r="F21">
        <v>1</v>
      </c>
      <c r="G21">
        <v>1</v>
      </c>
      <c r="H21">
        <v>1</v>
      </c>
      <c r="I21" t="s">
        <v>423</v>
      </c>
      <c r="J21" t="s">
        <v>6</v>
      </c>
      <c r="K21" t="s">
        <v>424</v>
      </c>
      <c r="L21">
        <v>1191</v>
      </c>
      <c r="N21">
        <v>1013</v>
      </c>
      <c r="O21" t="s">
        <v>416</v>
      </c>
      <c r="P21" t="s">
        <v>416</v>
      </c>
      <c r="Q21">
        <v>1</v>
      </c>
      <c r="W21">
        <v>0</v>
      </c>
      <c r="X21">
        <v>-814890593</v>
      </c>
      <c r="Y21">
        <v>1.06</v>
      </c>
      <c r="AA21">
        <v>0</v>
      </c>
      <c r="AB21">
        <v>0</v>
      </c>
      <c r="AC21">
        <v>0</v>
      </c>
      <c r="AD21">
        <v>53.73</v>
      </c>
      <c r="AE21">
        <v>0</v>
      </c>
      <c r="AF21">
        <v>0</v>
      </c>
      <c r="AG21">
        <v>0</v>
      </c>
      <c r="AH21">
        <v>8.9700000000000006</v>
      </c>
      <c r="AI21">
        <v>1</v>
      </c>
      <c r="AJ21">
        <v>1</v>
      </c>
      <c r="AK21">
        <v>1</v>
      </c>
      <c r="AL21">
        <v>5.99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2.65</v>
      </c>
      <c r="AU21" t="s">
        <v>36</v>
      </c>
      <c r="AV21">
        <v>1</v>
      </c>
      <c r="AW21">
        <v>2</v>
      </c>
      <c r="AX21">
        <v>16671748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Y21*Source!I33</f>
        <v>19.080000000000002</v>
      </c>
      <c r="CY21">
        <f>AD21</f>
        <v>53.73</v>
      </c>
      <c r="CZ21">
        <f>AH21</f>
        <v>8.9700000000000006</v>
      </c>
      <c r="DA21">
        <f>AL21</f>
        <v>5.99</v>
      </c>
      <c r="DB21">
        <v>0</v>
      </c>
    </row>
    <row r="22" spans="1:106" x14ac:dyDescent="0.25">
      <c r="A22">
        <f>ROW(Source!A33)</f>
        <v>33</v>
      </c>
      <c r="B22">
        <v>16671551</v>
      </c>
      <c r="C22">
        <v>16671739</v>
      </c>
      <c r="D22">
        <v>15430395</v>
      </c>
      <c r="E22">
        <v>1</v>
      </c>
      <c r="F22">
        <v>1</v>
      </c>
      <c r="G22">
        <v>1</v>
      </c>
      <c r="H22">
        <v>1</v>
      </c>
      <c r="I22" t="s">
        <v>417</v>
      </c>
      <c r="J22" t="s">
        <v>6</v>
      </c>
      <c r="K22" t="s">
        <v>418</v>
      </c>
      <c r="L22">
        <v>1191</v>
      </c>
      <c r="N22">
        <v>1013</v>
      </c>
      <c r="O22" t="s">
        <v>416</v>
      </c>
      <c r="P22" t="s">
        <v>416</v>
      </c>
      <c r="Q22">
        <v>1</v>
      </c>
      <c r="W22">
        <v>0</v>
      </c>
      <c r="X22">
        <v>-1417349443</v>
      </c>
      <c r="Y22">
        <v>0.03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5.99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0.03</v>
      </c>
      <c r="AU22" t="s">
        <v>6</v>
      </c>
      <c r="AV22">
        <v>2</v>
      </c>
      <c r="AW22">
        <v>2</v>
      </c>
      <c r="AX22">
        <v>16671749</v>
      </c>
      <c r="AY22">
        <v>1</v>
      </c>
      <c r="AZ22">
        <v>2048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Y22*Source!I33</f>
        <v>0.54</v>
      </c>
      <c r="CY22">
        <f>AD22</f>
        <v>0</v>
      </c>
      <c r="CZ22">
        <f>AH22</f>
        <v>0</v>
      </c>
      <c r="DA22">
        <f>AL22</f>
        <v>1</v>
      </c>
      <c r="DB22">
        <v>0</v>
      </c>
    </row>
    <row r="23" spans="1:106" x14ac:dyDescent="0.25">
      <c r="A23">
        <f>ROW(Source!A33)</f>
        <v>33</v>
      </c>
      <c r="B23">
        <v>16671551</v>
      </c>
      <c r="C23">
        <v>16671739</v>
      </c>
      <c r="D23">
        <v>15247680</v>
      </c>
      <c r="E23">
        <v>1</v>
      </c>
      <c r="F23">
        <v>1</v>
      </c>
      <c r="G23">
        <v>1</v>
      </c>
      <c r="H23">
        <v>2</v>
      </c>
      <c r="I23" t="s">
        <v>425</v>
      </c>
      <c r="J23" t="s">
        <v>426</v>
      </c>
      <c r="K23" t="s">
        <v>427</v>
      </c>
      <c r="L23">
        <v>1368</v>
      </c>
      <c r="N23">
        <v>1011</v>
      </c>
      <c r="O23" t="s">
        <v>422</v>
      </c>
      <c r="P23" t="s">
        <v>422</v>
      </c>
      <c r="Q23">
        <v>1</v>
      </c>
      <c r="W23">
        <v>0</v>
      </c>
      <c r="X23">
        <v>-1718674368</v>
      </c>
      <c r="Y23">
        <v>4.0000000000000001E-3</v>
      </c>
      <c r="AA23">
        <v>0</v>
      </c>
      <c r="AB23">
        <v>670.82</v>
      </c>
      <c r="AC23">
        <v>13.5</v>
      </c>
      <c r="AD23">
        <v>0</v>
      </c>
      <c r="AE23">
        <v>0</v>
      </c>
      <c r="AF23">
        <v>111.99</v>
      </c>
      <c r="AG23">
        <v>13.5</v>
      </c>
      <c r="AH23">
        <v>0</v>
      </c>
      <c r="AI23">
        <v>1</v>
      </c>
      <c r="AJ23">
        <v>5.99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0.01</v>
      </c>
      <c r="AU23" t="s">
        <v>36</v>
      </c>
      <c r="AV23">
        <v>0</v>
      </c>
      <c r="AW23">
        <v>2</v>
      </c>
      <c r="AX23">
        <v>16671750</v>
      </c>
      <c r="AY23">
        <v>1</v>
      </c>
      <c r="AZ23">
        <v>0</v>
      </c>
      <c r="BA23">
        <v>25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Y23*Source!I33</f>
        <v>7.2000000000000008E-2</v>
      </c>
      <c r="CY23">
        <f>AB23</f>
        <v>670.82</v>
      </c>
      <c r="CZ23">
        <f>AF23</f>
        <v>111.99</v>
      </c>
      <c r="DA23">
        <f>AJ23</f>
        <v>5.99</v>
      </c>
      <c r="DB23">
        <v>0</v>
      </c>
    </row>
    <row r="24" spans="1:106" x14ac:dyDescent="0.25">
      <c r="A24">
        <f>ROW(Source!A33)</f>
        <v>33</v>
      </c>
      <c r="B24">
        <v>16671551</v>
      </c>
      <c r="C24">
        <v>16671739</v>
      </c>
      <c r="D24">
        <v>15249073</v>
      </c>
      <c r="E24">
        <v>1</v>
      </c>
      <c r="F24">
        <v>1</v>
      </c>
      <c r="G24">
        <v>1</v>
      </c>
      <c r="H24">
        <v>2</v>
      </c>
      <c r="I24" t="s">
        <v>428</v>
      </c>
      <c r="J24" t="s">
        <v>429</v>
      </c>
      <c r="K24" t="s">
        <v>430</v>
      </c>
      <c r="L24">
        <v>1368</v>
      </c>
      <c r="N24">
        <v>1011</v>
      </c>
      <c r="O24" t="s">
        <v>422</v>
      </c>
      <c r="P24" t="s">
        <v>422</v>
      </c>
      <c r="Q24">
        <v>1</v>
      </c>
      <c r="W24">
        <v>0</v>
      </c>
      <c r="X24">
        <v>1372534845</v>
      </c>
      <c r="Y24">
        <v>8.0000000000000002E-3</v>
      </c>
      <c r="AA24">
        <v>0</v>
      </c>
      <c r="AB24">
        <v>393.6</v>
      </c>
      <c r="AC24">
        <v>11.6</v>
      </c>
      <c r="AD24">
        <v>0</v>
      </c>
      <c r="AE24">
        <v>0</v>
      </c>
      <c r="AF24">
        <v>65.709999999999994</v>
      </c>
      <c r="AG24">
        <v>11.6</v>
      </c>
      <c r="AH24">
        <v>0</v>
      </c>
      <c r="AI24">
        <v>1</v>
      </c>
      <c r="AJ24">
        <v>5.99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0.02</v>
      </c>
      <c r="AU24" t="s">
        <v>36</v>
      </c>
      <c r="AV24">
        <v>0</v>
      </c>
      <c r="AW24">
        <v>2</v>
      </c>
      <c r="AX24">
        <v>16671751</v>
      </c>
      <c r="AY24">
        <v>1</v>
      </c>
      <c r="AZ24">
        <v>0</v>
      </c>
      <c r="BA24">
        <v>26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Y24*Source!I33</f>
        <v>0.14400000000000002</v>
      </c>
      <c r="CY24">
        <f>AB24</f>
        <v>393.6</v>
      </c>
      <c r="CZ24">
        <f>AF24</f>
        <v>65.709999999999994</v>
      </c>
      <c r="DA24">
        <f>AJ24</f>
        <v>5.99</v>
      </c>
      <c r="DB24">
        <v>0</v>
      </c>
    </row>
    <row r="25" spans="1:106" x14ac:dyDescent="0.25">
      <c r="A25">
        <f>ROW(Source!A33)</f>
        <v>33</v>
      </c>
      <c r="B25">
        <v>16671551</v>
      </c>
      <c r="C25">
        <v>16671739</v>
      </c>
      <c r="D25">
        <v>15249377</v>
      </c>
      <c r="E25">
        <v>1</v>
      </c>
      <c r="F25">
        <v>1</v>
      </c>
      <c r="G25">
        <v>1</v>
      </c>
      <c r="H25">
        <v>2</v>
      </c>
      <c r="I25" t="s">
        <v>431</v>
      </c>
      <c r="J25" t="s">
        <v>432</v>
      </c>
      <c r="K25" t="s">
        <v>433</v>
      </c>
      <c r="L25">
        <v>1368</v>
      </c>
      <c r="N25">
        <v>1011</v>
      </c>
      <c r="O25" t="s">
        <v>422</v>
      </c>
      <c r="P25" t="s">
        <v>422</v>
      </c>
      <c r="Q25">
        <v>1</v>
      </c>
      <c r="W25">
        <v>0</v>
      </c>
      <c r="X25">
        <v>-353815937</v>
      </c>
      <c r="Y25">
        <v>9.2000000000000012E-2</v>
      </c>
      <c r="AA25">
        <v>0</v>
      </c>
      <c r="AB25">
        <v>48.52</v>
      </c>
      <c r="AC25">
        <v>0</v>
      </c>
      <c r="AD25">
        <v>0</v>
      </c>
      <c r="AE25">
        <v>0</v>
      </c>
      <c r="AF25">
        <v>8.1</v>
      </c>
      <c r="AG25">
        <v>0</v>
      </c>
      <c r="AH25">
        <v>0</v>
      </c>
      <c r="AI25">
        <v>1</v>
      </c>
      <c r="AJ25">
        <v>5.99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0.23</v>
      </c>
      <c r="AU25" t="s">
        <v>36</v>
      </c>
      <c r="AV25">
        <v>0</v>
      </c>
      <c r="AW25">
        <v>2</v>
      </c>
      <c r="AX25">
        <v>16671752</v>
      </c>
      <c r="AY25">
        <v>1</v>
      </c>
      <c r="AZ25">
        <v>0</v>
      </c>
      <c r="BA25">
        <v>27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Y25*Source!I33</f>
        <v>1.6560000000000001</v>
      </c>
      <c r="CY25">
        <f>AB25</f>
        <v>48.52</v>
      </c>
      <c r="CZ25">
        <f>AF25</f>
        <v>8.1</v>
      </c>
      <c r="DA25">
        <f>AJ25</f>
        <v>5.99</v>
      </c>
      <c r="DB25">
        <v>0</v>
      </c>
    </row>
    <row r="26" spans="1:106" x14ac:dyDescent="0.25">
      <c r="A26">
        <f>ROW(Source!A33)</f>
        <v>33</v>
      </c>
      <c r="B26">
        <v>16671551</v>
      </c>
      <c r="C26">
        <v>16671739</v>
      </c>
      <c r="D26">
        <v>15168763</v>
      </c>
      <c r="E26">
        <v>1</v>
      </c>
      <c r="F26">
        <v>1</v>
      </c>
      <c r="G26">
        <v>1</v>
      </c>
      <c r="H26">
        <v>3</v>
      </c>
      <c r="I26" t="s">
        <v>434</v>
      </c>
      <c r="J26" t="s">
        <v>435</v>
      </c>
      <c r="K26" t="s">
        <v>436</v>
      </c>
      <c r="L26">
        <v>1348</v>
      </c>
      <c r="N26">
        <v>1009</v>
      </c>
      <c r="O26" t="s">
        <v>147</v>
      </c>
      <c r="P26" t="s">
        <v>147</v>
      </c>
      <c r="Q26">
        <v>1000</v>
      </c>
      <c r="W26">
        <v>0</v>
      </c>
      <c r="X26">
        <v>-1068056325</v>
      </c>
      <c r="Y26">
        <v>0</v>
      </c>
      <c r="AA26">
        <v>62068.38</v>
      </c>
      <c r="AB26">
        <v>0</v>
      </c>
      <c r="AC26">
        <v>0</v>
      </c>
      <c r="AD26">
        <v>0</v>
      </c>
      <c r="AE26">
        <v>10362</v>
      </c>
      <c r="AF26">
        <v>0</v>
      </c>
      <c r="AG26">
        <v>0</v>
      </c>
      <c r="AH26">
        <v>0</v>
      </c>
      <c r="AI26">
        <v>5.99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2.2000000000000001E-4</v>
      </c>
      <c r="AU26" t="s">
        <v>35</v>
      </c>
      <c r="AV26">
        <v>0</v>
      </c>
      <c r="AW26">
        <v>2</v>
      </c>
      <c r="AX26">
        <v>16671753</v>
      </c>
      <c r="AY26">
        <v>1</v>
      </c>
      <c r="AZ26">
        <v>0</v>
      </c>
      <c r="BA26">
        <v>28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Y26*Source!I33</f>
        <v>0</v>
      </c>
      <c r="CY26">
        <f>AA26</f>
        <v>62068.38</v>
      </c>
      <c r="CZ26">
        <f>AE26</f>
        <v>10362</v>
      </c>
      <c r="DA26">
        <f>AI26</f>
        <v>5.99</v>
      </c>
      <c r="DB26">
        <v>0</v>
      </c>
    </row>
    <row r="27" spans="1:106" x14ac:dyDescent="0.25">
      <c r="A27">
        <f>ROW(Source!A33)</f>
        <v>33</v>
      </c>
      <c r="B27">
        <v>16671551</v>
      </c>
      <c r="C27">
        <v>16671739</v>
      </c>
      <c r="D27">
        <v>15169941</v>
      </c>
      <c r="E27">
        <v>1</v>
      </c>
      <c r="F27">
        <v>1</v>
      </c>
      <c r="G27">
        <v>1</v>
      </c>
      <c r="H27">
        <v>3</v>
      </c>
      <c r="I27" t="s">
        <v>437</v>
      </c>
      <c r="J27" t="s">
        <v>438</v>
      </c>
      <c r="K27" t="s">
        <v>439</v>
      </c>
      <c r="L27">
        <v>1348</v>
      </c>
      <c r="N27">
        <v>1009</v>
      </c>
      <c r="O27" t="s">
        <v>147</v>
      </c>
      <c r="P27" t="s">
        <v>147</v>
      </c>
      <c r="Q27">
        <v>1000</v>
      </c>
      <c r="W27">
        <v>0</v>
      </c>
      <c r="X27">
        <v>-437906794</v>
      </c>
      <c r="Y27">
        <v>0</v>
      </c>
      <c r="AA27">
        <v>54149.66</v>
      </c>
      <c r="AB27">
        <v>0</v>
      </c>
      <c r="AC27">
        <v>0</v>
      </c>
      <c r="AD27">
        <v>0</v>
      </c>
      <c r="AE27">
        <v>9040.01</v>
      </c>
      <c r="AF27">
        <v>0</v>
      </c>
      <c r="AG27">
        <v>0</v>
      </c>
      <c r="AH27">
        <v>0</v>
      </c>
      <c r="AI27">
        <v>5.99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8.9999999999999998E-4</v>
      </c>
      <c r="AU27" t="s">
        <v>35</v>
      </c>
      <c r="AV27">
        <v>0</v>
      </c>
      <c r="AW27">
        <v>2</v>
      </c>
      <c r="AX27">
        <v>16671754</v>
      </c>
      <c r="AY27">
        <v>1</v>
      </c>
      <c r="AZ27">
        <v>0</v>
      </c>
      <c r="BA27">
        <v>29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0</v>
      </c>
      <c r="CY27">
        <f>AA27</f>
        <v>54149.66</v>
      </c>
      <c r="CZ27">
        <f>AE27</f>
        <v>9040.01</v>
      </c>
      <c r="DA27">
        <f>AI27</f>
        <v>5.99</v>
      </c>
      <c r="DB27">
        <v>0</v>
      </c>
    </row>
    <row r="28" spans="1:106" x14ac:dyDescent="0.25">
      <c r="A28">
        <f>ROW(Source!A33)</f>
        <v>33</v>
      </c>
      <c r="B28">
        <v>16671551</v>
      </c>
      <c r="C28">
        <v>16671739</v>
      </c>
      <c r="D28">
        <v>15192094</v>
      </c>
      <c r="E28">
        <v>1</v>
      </c>
      <c r="F28">
        <v>1</v>
      </c>
      <c r="G28">
        <v>1</v>
      </c>
      <c r="H28">
        <v>3</v>
      </c>
      <c r="I28" t="s">
        <v>440</v>
      </c>
      <c r="J28" t="s">
        <v>441</v>
      </c>
      <c r="K28" t="s">
        <v>442</v>
      </c>
      <c r="L28">
        <v>1348</v>
      </c>
      <c r="N28">
        <v>1009</v>
      </c>
      <c r="O28" t="s">
        <v>147</v>
      </c>
      <c r="P28" t="s">
        <v>147</v>
      </c>
      <c r="Q28">
        <v>1000</v>
      </c>
      <c r="W28">
        <v>0</v>
      </c>
      <c r="X28">
        <v>1969538235</v>
      </c>
      <c r="Y28">
        <v>0</v>
      </c>
      <c r="AA28">
        <v>38987.410000000003</v>
      </c>
      <c r="AB28">
        <v>0</v>
      </c>
      <c r="AC28">
        <v>0</v>
      </c>
      <c r="AD28">
        <v>0</v>
      </c>
      <c r="AE28">
        <v>6508.75</v>
      </c>
      <c r="AF28">
        <v>0</v>
      </c>
      <c r="AG28">
        <v>0</v>
      </c>
      <c r="AH28">
        <v>0</v>
      </c>
      <c r="AI28">
        <v>5.99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8.4999999999999995E-4</v>
      </c>
      <c r="AU28" t="s">
        <v>35</v>
      </c>
      <c r="AV28">
        <v>0</v>
      </c>
      <c r="AW28">
        <v>2</v>
      </c>
      <c r="AX28">
        <v>16671756</v>
      </c>
      <c r="AY28">
        <v>1</v>
      </c>
      <c r="AZ28">
        <v>0</v>
      </c>
      <c r="BA28">
        <v>31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0</v>
      </c>
      <c r="CY28">
        <f>AA28</f>
        <v>38987.410000000003</v>
      </c>
      <c r="CZ28">
        <f>AE28</f>
        <v>6508.75</v>
      </c>
      <c r="DA28">
        <f>AI28</f>
        <v>5.99</v>
      </c>
      <c r="DB28">
        <v>0</v>
      </c>
    </row>
    <row r="29" spans="1:106" x14ac:dyDescent="0.25">
      <c r="A29">
        <f>ROW(Source!A34)</f>
        <v>34</v>
      </c>
      <c r="B29">
        <v>16671550</v>
      </c>
      <c r="C29">
        <v>16671758</v>
      </c>
      <c r="D29">
        <v>15430517</v>
      </c>
      <c r="E29">
        <v>1</v>
      </c>
      <c r="F29">
        <v>1</v>
      </c>
      <c r="G29">
        <v>1</v>
      </c>
      <c r="H29">
        <v>1</v>
      </c>
      <c r="I29" t="s">
        <v>443</v>
      </c>
      <c r="J29" t="s">
        <v>6</v>
      </c>
      <c r="K29" t="s">
        <v>444</v>
      </c>
      <c r="L29">
        <v>1191</v>
      </c>
      <c r="N29">
        <v>1013</v>
      </c>
      <c r="O29" t="s">
        <v>416</v>
      </c>
      <c r="P29" t="s">
        <v>416</v>
      </c>
      <c r="Q29">
        <v>1</v>
      </c>
      <c r="W29">
        <v>0</v>
      </c>
      <c r="X29">
        <v>735429535</v>
      </c>
      <c r="Y29">
        <v>35.49</v>
      </c>
      <c r="AA29">
        <v>0</v>
      </c>
      <c r="AB29">
        <v>0</v>
      </c>
      <c r="AC29">
        <v>0</v>
      </c>
      <c r="AD29">
        <v>7.8</v>
      </c>
      <c r="AE29">
        <v>0</v>
      </c>
      <c r="AF29">
        <v>0</v>
      </c>
      <c r="AG29">
        <v>0</v>
      </c>
      <c r="AH29">
        <v>7.8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35.49</v>
      </c>
      <c r="AU29" t="s">
        <v>6</v>
      </c>
      <c r="AV29">
        <v>1</v>
      </c>
      <c r="AW29">
        <v>2</v>
      </c>
      <c r="AX29">
        <v>16671762</v>
      </c>
      <c r="AY29">
        <v>1</v>
      </c>
      <c r="AZ29">
        <v>0</v>
      </c>
      <c r="BA29">
        <v>33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Y29*Source!I34</f>
        <v>21.907976999999999</v>
      </c>
      <c r="CY29">
        <f>AD29</f>
        <v>7.8</v>
      </c>
      <c r="CZ29">
        <f>AH29</f>
        <v>7.8</v>
      </c>
      <c r="DA29">
        <f>AL29</f>
        <v>1</v>
      </c>
      <c r="DB29">
        <v>0</v>
      </c>
    </row>
    <row r="30" spans="1:106" x14ac:dyDescent="0.25">
      <c r="A30">
        <f>ROW(Source!A34)</f>
        <v>34</v>
      </c>
      <c r="B30">
        <v>16671550</v>
      </c>
      <c r="C30">
        <v>16671758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417</v>
      </c>
      <c r="J30" t="s">
        <v>6</v>
      </c>
      <c r="K30" t="s">
        <v>418</v>
      </c>
      <c r="L30">
        <v>1191</v>
      </c>
      <c r="N30">
        <v>1013</v>
      </c>
      <c r="O30" t="s">
        <v>416</v>
      </c>
      <c r="P30" t="s">
        <v>416</v>
      </c>
      <c r="Q30">
        <v>1</v>
      </c>
      <c r="W30">
        <v>0</v>
      </c>
      <c r="X30">
        <v>-1417349443</v>
      </c>
      <c r="Y30">
        <v>0.13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0.13</v>
      </c>
      <c r="AU30" t="s">
        <v>6</v>
      </c>
      <c r="AV30">
        <v>2</v>
      </c>
      <c r="AW30">
        <v>2</v>
      </c>
      <c r="AX30">
        <v>16671763</v>
      </c>
      <c r="AY30">
        <v>1</v>
      </c>
      <c r="AZ30">
        <v>0</v>
      </c>
      <c r="BA30">
        <v>34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Y30*Source!I34</f>
        <v>8.0249000000000001E-2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5">
      <c r="A31">
        <f>ROW(Source!A34)</f>
        <v>34</v>
      </c>
      <c r="B31">
        <v>16671550</v>
      </c>
      <c r="C31">
        <v>16671758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419</v>
      </c>
      <c r="J31" t="s">
        <v>420</v>
      </c>
      <c r="K31" t="s">
        <v>421</v>
      </c>
      <c r="L31">
        <v>1368</v>
      </c>
      <c r="N31">
        <v>1011</v>
      </c>
      <c r="O31" t="s">
        <v>422</v>
      </c>
      <c r="P31" t="s">
        <v>422</v>
      </c>
      <c r="Q31">
        <v>1</v>
      </c>
      <c r="W31">
        <v>0</v>
      </c>
      <c r="X31">
        <v>1188625873</v>
      </c>
      <c r="Y31">
        <v>0.13</v>
      </c>
      <c r="AA31">
        <v>0</v>
      </c>
      <c r="AB31">
        <v>31.26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0.13</v>
      </c>
      <c r="AU31" t="s">
        <v>6</v>
      </c>
      <c r="AV31">
        <v>0</v>
      </c>
      <c r="AW31">
        <v>2</v>
      </c>
      <c r="AX31">
        <v>16671764</v>
      </c>
      <c r="AY31">
        <v>1</v>
      </c>
      <c r="AZ31">
        <v>0</v>
      </c>
      <c r="BA31">
        <v>35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Y31*Source!I34</f>
        <v>8.0249000000000001E-2</v>
      </c>
      <c r="CY31">
        <f>AB31</f>
        <v>31.26</v>
      </c>
      <c r="CZ31">
        <f>AF31</f>
        <v>31.26</v>
      </c>
      <c r="DA31">
        <f>AJ31</f>
        <v>1</v>
      </c>
      <c r="DB31">
        <v>0</v>
      </c>
    </row>
    <row r="32" spans="1:106" x14ac:dyDescent="0.25">
      <c r="A32">
        <f>ROW(Source!A35)</f>
        <v>35</v>
      </c>
      <c r="B32">
        <v>16671551</v>
      </c>
      <c r="C32">
        <v>16671758</v>
      </c>
      <c r="D32">
        <v>15430517</v>
      </c>
      <c r="E32">
        <v>1</v>
      </c>
      <c r="F32">
        <v>1</v>
      </c>
      <c r="G32">
        <v>1</v>
      </c>
      <c r="H32">
        <v>1</v>
      </c>
      <c r="I32" t="s">
        <v>443</v>
      </c>
      <c r="J32" t="s">
        <v>6</v>
      </c>
      <c r="K32" t="s">
        <v>444</v>
      </c>
      <c r="L32">
        <v>1191</v>
      </c>
      <c r="N32">
        <v>1013</v>
      </c>
      <c r="O32" t="s">
        <v>416</v>
      </c>
      <c r="P32" t="s">
        <v>416</v>
      </c>
      <c r="Q32">
        <v>1</v>
      </c>
      <c r="W32">
        <v>0</v>
      </c>
      <c r="X32">
        <v>735429535</v>
      </c>
      <c r="Y32">
        <v>35.49</v>
      </c>
      <c r="AA32">
        <v>0</v>
      </c>
      <c r="AB32">
        <v>0</v>
      </c>
      <c r="AC32">
        <v>0</v>
      </c>
      <c r="AD32">
        <v>46.72</v>
      </c>
      <c r="AE32">
        <v>0</v>
      </c>
      <c r="AF32">
        <v>0</v>
      </c>
      <c r="AG32">
        <v>0</v>
      </c>
      <c r="AH32">
        <v>7.8</v>
      </c>
      <c r="AI32">
        <v>1</v>
      </c>
      <c r="AJ32">
        <v>1</v>
      </c>
      <c r="AK32">
        <v>1</v>
      </c>
      <c r="AL32">
        <v>5.99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35.49</v>
      </c>
      <c r="AU32" t="s">
        <v>6</v>
      </c>
      <c r="AV32">
        <v>1</v>
      </c>
      <c r="AW32">
        <v>2</v>
      </c>
      <c r="AX32">
        <v>16671762</v>
      </c>
      <c r="AY32">
        <v>1</v>
      </c>
      <c r="AZ32">
        <v>0</v>
      </c>
      <c r="BA32">
        <v>37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Y32*Source!I35</f>
        <v>21.907976999999999</v>
      </c>
      <c r="CY32">
        <f>AD32</f>
        <v>46.72</v>
      </c>
      <c r="CZ32">
        <f>AH32</f>
        <v>7.8</v>
      </c>
      <c r="DA32">
        <f>AL32</f>
        <v>5.99</v>
      </c>
      <c r="DB32">
        <v>0</v>
      </c>
    </row>
    <row r="33" spans="1:106" x14ac:dyDescent="0.25">
      <c r="A33">
        <f>ROW(Source!A35)</f>
        <v>35</v>
      </c>
      <c r="B33">
        <v>16671551</v>
      </c>
      <c r="C33">
        <v>16671758</v>
      </c>
      <c r="D33">
        <v>15430395</v>
      </c>
      <c r="E33">
        <v>1</v>
      </c>
      <c r="F33">
        <v>1</v>
      </c>
      <c r="G33">
        <v>1</v>
      </c>
      <c r="H33">
        <v>1</v>
      </c>
      <c r="I33" t="s">
        <v>417</v>
      </c>
      <c r="J33" t="s">
        <v>6</v>
      </c>
      <c r="K33" t="s">
        <v>418</v>
      </c>
      <c r="L33">
        <v>1191</v>
      </c>
      <c r="N33">
        <v>1013</v>
      </c>
      <c r="O33" t="s">
        <v>416</v>
      </c>
      <c r="P33" t="s">
        <v>416</v>
      </c>
      <c r="Q33">
        <v>1</v>
      </c>
      <c r="W33">
        <v>0</v>
      </c>
      <c r="X33">
        <v>-1417349443</v>
      </c>
      <c r="Y33">
        <v>0.13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5.99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0.13</v>
      </c>
      <c r="AU33" t="s">
        <v>6</v>
      </c>
      <c r="AV33">
        <v>2</v>
      </c>
      <c r="AW33">
        <v>2</v>
      </c>
      <c r="AX33">
        <v>16671763</v>
      </c>
      <c r="AY33">
        <v>1</v>
      </c>
      <c r="AZ33">
        <v>0</v>
      </c>
      <c r="BA33">
        <v>38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Y33*Source!I35</f>
        <v>8.0249000000000001E-2</v>
      </c>
      <c r="CY33">
        <f>AD33</f>
        <v>0</v>
      </c>
      <c r="CZ33">
        <f>AH33</f>
        <v>0</v>
      </c>
      <c r="DA33">
        <f>AL33</f>
        <v>1</v>
      </c>
      <c r="DB33">
        <v>0</v>
      </c>
    </row>
    <row r="34" spans="1:106" x14ac:dyDescent="0.25">
      <c r="A34">
        <f>ROW(Source!A35)</f>
        <v>35</v>
      </c>
      <c r="B34">
        <v>16671551</v>
      </c>
      <c r="C34">
        <v>16671758</v>
      </c>
      <c r="D34">
        <v>15247974</v>
      </c>
      <c r="E34">
        <v>1</v>
      </c>
      <c r="F34">
        <v>1</v>
      </c>
      <c r="G34">
        <v>1</v>
      </c>
      <c r="H34">
        <v>2</v>
      </c>
      <c r="I34" t="s">
        <v>419</v>
      </c>
      <c r="J34" t="s">
        <v>420</v>
      </c>
      <c r="K34" t="s">
        <v>421</v>
      </c>
      <c r="L34">
        <v>1368</v>
      </c>
      <c r="N34">
        <v>1011</v>
      </c>
      <c r="O34" t="s">
        <v>422</v>
      </c>
      <c r="P34" t="s">
        <v>422</v>
      </c>
      <c r="Q34">
        <v>1</v>
      </c>
      <c r="W34">
        <v>0</v>
      </c>
      <c r="X34">
        <v>1188625873</v>
      </c>
      <c r="Y34">
        <v>0.13</v>
      </c>
      <c r="AA34">
        <v>0</v>
      </c>
      <c r="AB34">
        <v>187.25</v>
      </c>
      <c r="AC34">
        <v>13.5</v>
      </c>
      <c r="AD34">
        <v>0</v>
      </c>
      <c r="AE34">
        <v>0</v>
      </c>
      <c r="AF34">
        <v>31.26</v>
      </c>
      <c r="AG34">
        <v>13.5</v>
      </c>
      <c r="AH34">
        <v>0</v>
      </c>
      <c r="AI34">
        <v>1</v>
      </c>
      <c r="AJ34">
        <v>5.99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0.13</v>
      </c>
      <c r="AU34" t="s">
        <v>6</v>
      </c>
      <c r="AV34">
        <v>0</v>
      </c>
      <c r="AW34">
        <v>2</v>
      </c>
      <c r="AX34">
        <v>16671764</v>
      </c>
      <c r="AY34">
        <v>1</v>
      </c>
      <c r="AZ34">
        <v>0</v>
      </c>
      <c r="BA34">
        <v>39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Y34*Source!I35</f>
        <v>8.0249000000000001E-2</v>
      </c>
      <c r="CY34">
        <f>AB34</f>
        <v>187.25</v>
      </c>
      <c r="CZ34">
        <f>AF34</f>
        <v>31.26</v>
      </c>
      <c r="DA34">
        <f>AJ34</f>
        <v>5.99</v>
      </c>
      <c r="DB34">
        <v>0</v>
      </c>
    </row>
    <row r="35" spans="1:106" x14ac:dyDescent="0.25">
      <c r="A35">
        <f>ROW(Source!A36)</f>
        <v>36</v>
      </c>
      <c r="B35">
        <v>16671550</v>
      </c>
      <c r="C35">
        <v>16671766</v>
      </c>
      <c r="D35">
        <v>15430767</v>
      </c>
      <c r="E35">
        <v>1</v>
      </c>
      <c r="F35">
        <v>1</v>
      </c>
      <c r="G35">
        <v>1</v>
      </c>
      <c r="H35">
        <v>1</v>
      </c>
      <c r="I35" t="s">
        <v>445</v>
      </c>
      <c r="J35" t="s">
        <v>6</v>
      </c>
      <c r="K35" t="s">
        <v>446</v>
      </c>
      <c r="L35">
        <v>1191</v>
      </c>
      <c r="N35">
        <v>1013</v>
      </c>
      <c r="O35" t="s">
        <v>416</v>
      </c>
      <c r="P35" t="s">
        <v>416</v>
      </c>
      <c r="Q35">
        <v>1</v>
      </c>
      <c r="W35">
        <v>0</v>
      </c>
      <c r="X35">
        <v>-400197608</v>
      </c>
      <c r="Y35">
        <v>69.87</v>
      </c>
      <c r="AA35">
        <v>0</v>
      </c>
      <c r="AB35">
        <v>0</v>
      </c>
      <c r="AC35">
        <v>0</v>
      </c>
      <c r="AD35">
        <v>8.5299999999999994</v>
      </c>
      <c r="AE35">
        <v>0</v>
      </c>
      <c r="AF35">
        <v>0</v>
      </c>
      <c r="AG35">
        <v>0</v>
      </c>
      <c r="AH35">
        <v>8.5299999999999994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69.87</v>
      </c>
      <c r="AU35" t="s">
        <v>6</v>
      </c>
      <c r="AV35">
        <v>1</v>
      </c>
      <c r="AW35">
        <v>2</v>
      </c>
      <c r="AX35">
        <v>16671770</v>
      </c>
      <c r="AY35">
        <v>1</v>
      </c>
      <c r="AZ35">
        <v>0</v>
      </c>
      <c r="BA35">
        <v>41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Y35*Source!I36</f>
        <v>94.918395000000004</v>
      </c>
      <c r="CY35">
        <f>AD35</f>
        <v>8.5299999999999994</v>
      </c>
      <c r="CZ35">
        <f>AH35</f>
        <v>8.5299999999999994</v>
      </c>
      <c r="DA35">
        <f>AL35</f>
        <v>1</v>
      </c>
      <c r="DB35">
        <v>0</v>
      </c>
    </row>
    <row r="36" spans="1:106" x14ac:dyDescent="0.25">
      <c r="A36">
        <f>ROW(Source!A36)</f>
        <v>36</v>
      </c>
      <c r="B36">
        <v>16671550</v>
      </c>
      <c r="C36">
        <v>16671766</v>
      </c>
      <c r="D36">
        <v>15430395</v>
      </c>
      <c r="E36">
        <v>1</v>
      </c>
      <c r="F36">
        <v>1</v>
      </c>
      <c r="G36">
        <v>1</v>
      </c>
      <c r="H36">
        <v>1</v>
      </c>
      <c r="I36" t="s">
        <v>417</v>
      </c>
      <c r="J36" t="s">
        <v>6</v>
      </c>
      <c r="K36" t="s">
        <v>418</v>
      </c>
      <c r="L36">
        <v>1191</v>
      </c>
      <c r="N36">
        <v>1013</v>
      </c>
      <c r="O36" t="s">
        <v>416</v>
      </c>
      <c r="P36" t="s">
        <v>416</v>
      </c>
      <c r="Q36">
        <v>1</v>
      </c>
      <c r="W36">
        <v>0</v>
      </c>
      <c r="X36">
        <v>-1417349443</v>
      </c>
      <c r="Y36">
        <v>1.44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1.44</v>
      </c>
      <c r="AU36" t="s">
        <v>6</v>
      </c>
      <c r="AV36">
        <v>2</v>
      </c>
      <c r="AW36">
        <v>2</v>
      </c>
      <c r="AX36">
        <v>16671771</v>
      </c>
      <c r="AY36">
        <v>1</v>
      </c>
      <c r="AZ36">
        <v>0</v>
      </c>
      <c r="BA36">
        <v>42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Y36*Source!I36</f>
        <v>1.95624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5">
      <c r="A37">
        <f>ROW(Source!A36)</f>
        <v>36</v>
      </c>
      <c r="B37">
        <v>16671550</v>
      </c>
      <c r="C37">
        <v>16671766</v>
      </c>
      <c r="D37">
        <v>15247974</v>
      </c>
      <c r="E37">
        <v>1</v>
      </c>
      <c r="F37">
        <v>1</v>
      </c>
      <c r="G37">
        <v>1</v>
      </c>
      <c r="H37">
        <v>2</v>
      </c>
      <c r="I37" t="s">
        <v>419</v>
      </c>
      <c r="J37" t="s">
        <v>420</v>
      </c>
      <c r="K37" t="s">
        <v>421</v>
      </c>
      <c r="L37">
        <v>1368</v>
      </c>
      <c r="N37">
        <v>1011</v>
      </c>
      <c r="O37" t="s">
        <v>422</v>
      </c>
      <c r="P37" t="s">
        <v>422</v>
      </c>
      <c r="Q37">
        <v>1</v>
      </c>
      <c r="W37">
        <v>0</v>
      </c>
      <c r="X37">
        <v>1188625873</v>
      </c>
      <c r="Y37">
        <v>1.44</v>
      </c>
      <c r="AA37">
        <v>0</v>
      </c>
      <c r="AB37">
        <v>31.26</v>
      </c>
      <c r="AC37">
        <v>13.5</v>
      </c>
      <c r="AD37">
        <v>0</v>
      </c>
      <c r="AE37">
        <v>0</v>
      </c>
      <c r="AF37">
        <v>31.26</v>
      </c>
      <c r="AG37">
        <v>13.5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1.44</v>
      </c>
      <c r="AU37" t="s">
        <v>6</v>
      </c>
      <c r="AV37">
        <v>0</v>
      </c>
      <c r="AW37">
        <v>2</v>
      </c>
      <c r="AX37">
        <v>16671772</v>
      </c>
      <c r="AY37">
        <v>1</v>
      </c>
      <c r="AZ37">
        <v>0</v>
      </c>
      <c r="BA37">
        <v>43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Y37*Source!I36</f>
        <v>1.95624</v>
      </c>
      <c r="CY37">
        <f>AB37</f>
        <v>31.26</v>
      </c>
      <c r="CZ37">
        <f>AF37</f>
        <v>31.26</v>
      </c>
      <c r="DA37">
        <f>AJ37</f>
        <v>1</v>
      </c>
      <c r="DB37">
        <v>0</v>
      </c>
    </row>
    <row r="38" spans="1:106" x14ac:dyDescent="0.25">
      <c r="A38">
        <f>ROW(Source!A37)</f>
        <v>37</v>
      </c>
      <c r="B38">
        <v>16671551</v>
      </c>
      <c r="C38">
        <v>16671766</v>
      </c>
      <c r="D38">
        <v>15430767</v>
      </c>
      <c r="E38">
        <v>1</v>
      </c>
      <c r="F38">
        <v>1</v>
      </c>
      <c r="G38">
        <v>1</v>
      </c>
      <c r="H38">
        <v>1</v>
      </c>
      <c r="I38" t="s">
        <v>445</v>
      </c>
      <c r="J38" t="s">
        <v>6</v>
      </c>
      <c r="K38" t="s">
        <v>446</v>
      </c>
      <c r="L38">
        <v>1191</v>
      </c>
      <c r="N38">
        <v>1013</v>
      </c>
      <c r="O38" t="s">
        <v>416</v>
      </c>
      <c r="P38" t="s">
        <v>416</v>
      </c>
      <c r="Q38">
        <v>1</v>
      </c>
      <c r="W38">
        <v>0</v>
      </c>
      <c r="X38">
        <v>-400197608</v>
      </c>
      <c r="Y38">
        <v>69.87</v>
      </c>
      <c r="AA38">
        <v>0</v>
      </c>
      <c r="AB38">
        <v>0</v>
      </c>
      <c r="AC38">
        <v>0</v>
      </c>
      <c r="AD38">
        <v>51.09</v>
      </c>
      <c r="AE38">
        <v>0</v>
      </c>
      <c r="AF38">
        <v>0</v>
      </c>
      <c r="AG38">
        <v>0</v>
      </c>
      <c r="AH38">
        <v>8.5299999999999994</v>
      </c>
      <c r="AI38">
        <v>1</v>
      </c>
      <c r="AJ38">
        <v>1</v>
      </c>
      <c r="AK38">
        <v>1</v>
      </c>
      <c r="AL38">
        <v>5.99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69.87</v>
      </c>
      <c r="AU38" t="s">
        <v>6</v>
      </c>
      <c r="AV38">
        <v>1</v>
      </c>
      <c r="AW38">
        <v>2</v>
      </c>
      <c r="AX38">
        <v>16671770</v>
      </c>
      <c r="AY38">
        <v>1</v>
      </c>
      <c r="AZ38">
        <v>0</v>
      </c>
      <c r="BA38">
        <v>45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Y38*Source!I37</f>
        <v>94.918395000000004</v>
      </c>
      <c r="CY38">
        <f>AD38</f>
        <v>51.09</v>
      </c>
      <c r="CZ38">
        <f>AH38</f>
        <v>8.5299999999999994</v>
      </c>
      <c r="DA38">
        <f>AL38</f>
        <v>5.99</v>
      </c>
      <c r="DB38">
        <v>0</v>
      </c>
    </row>
    <row r="39" spans="1:106" x14ac:dyDescent="0.25">
      <c r="A39">
        <f>ROW(Source!A37)</f>
        <v>37</v>
      </c>
      <c r="B39">
        <v>16671551</v>
      </c>
      <c r="C39">
        <v>16671766</v>
      </c>
      <c r="D39">
        <v>15430395</v>
      </c>
      <c r="E39">
        <v>1</v>
      </c>
      <c r="F39">
        <v>1</v>
      </c>
      <c r="G39">
        <v>1</v>
      </c>
      <c r="H39">
        <v>1</v>
      </c>
      <c r="I39" t="s">
        <v>417</v>
      </c>
      <c r="J39" t="s">
        <v>6</v>
      </c>
      <c r="K39" t="s">
        <v>418</v>
      </c>
      <c r="L39">
        <v>1191</v>
      </c>
      <c r="N39">
        <v>1013</v>
      </c>
      <c r="O39" t="s">
        <v>416</v>
      </c>
      <c r="P39" t="s">
        <v>416</v>
      </c>
      <c r="Q39">
        <v>1</v>
      </c>
      <c r="W39">
        <v>0</v>
      </c>
      <c r="X39">
        <v>-1417349443</v>
      </c>
      <c r="Y39">
        <v>1.44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5.99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1.44</v>
      </c>
      <c r="AU39" t="s">
        <v>6</v>
      </c>
      <c r="AV39">
        <v>2</v>
      </c>
      <c r="AW39">
        <v>2</v>
      </c>
      <c r="AX39">
        <v>16671771</v>
      </c>
      <c r="AY39">
        <v>1</v>
      </c>
      <c r="AZ39">
        <v>0</v>
      </c>
      <c r="BA39">
        <v>46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1.95624</v>
      </c>
      <c r="CY39">
        <f>AD39</f>
        <v>0</v>
      </c>
      <c r="CZ39">
        <f>AH39</f>
        <v>0</v>
      </c>
      <c r="DA39">
        <f>AL39</f>
        <v>1</v>
      </c>
      <c r="DB39">
        <v>0</v>
      </c>
    </row>
    <row r="40" spans="1:106" x14ac:dyDescent="0.25">
      <c r="A40">
        <f>ROW(Source!A37)</f>
        <v>37</v>
      </c>
      <c r="B40">
        <v>16671551</v>
      </c>
      <c r="C40">
        <v>16671766</v>
      </c>
      <c r="D40">
        <v>15247974</v>
      </c>
      <c r="E40">
        <v>1</v>
      </c>
      <c r="F40">
        <v>1</v>
      </c>
      <c r="G40">
        <v>1</v>
      </c>
      <c r="H40">
        <v>2</v>
      </c>
      <c r="I40" t="s">
        <v>419</v>
      </c>
      <c r="J40" t="s">
        <v>420</v>
      </c>
      <c r="K40" t="s">
        <v>421</v>
      </c>
      <c r="L40">
        <v>1368</v>
      </c>
      <c r="N40">
        <v>1011</v>
      </c>
      <c r="O40" t="s">
        <v>422</v>
      </c>
      <c r="P40" t="s">
        <v>422</v>
      </c>
      <c r="Q40">
        <v>1</v>
      </c>
      <c r="W40">
        <v>0</v>
      </c>
      <c r="X40">
        <v>1188625873</v>
      </c>
      <c r="Y40">
        <v>1.44</v>
      </c>
      <c r="AA40">
        <v>0</v>
      </c>
      <c r="AB40">
        <v>187.25</v>
      </c>
      <c r="AC40">
        <v>13.5</v>
      </c>
      <c r="AD40">
        <v>0</v>
      </c>
      <c r="AE40">
        <v>0</v>
      </c>
      <c r="AF40">
        <v>31.26</v>
      </c>
      <c r="AG40">
        <v>13.5</v>
      </c>
      <c r="AH40">
        <v>0</v>
      </c>
      <c r="AI40">
        <v>1</v>
      </c>
      <c r="AJ40">
        <v>5.99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1.44</v>
      </c>
      <c r="AU40" t="s">
        <v>6</v>
      </c>
      <c r="AV40">
        <v>0</v>
      </c>
      <c r="AW40">
        <v>2</v>
      </c>
      <c r="AX40">
        <v>16671772</v>
      </c>
      <c r="AY40">
        <v>1</v>
      </c>
      <c r="AZ40">
        <v>0</v>
      </c>
      <c r="BA40">
        <v>47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1.95624</v>
      </c>
      <c r="CY40">
        <f>AB40</f>
        <v>187.25</v>
      </c>
      <c r="CZ40">
        <f>AF40</f>
        <v>31.26</v>
      </c>
      <c r="DA40">
        <f>AJ40</f>
        <v>5.99</v>
      </c>
      <c r="DB40">
        <v>0</v>
      </c>
    </row>
    <row r="41" spans="1:106" x14ac:dyDescent="0.25">
      <c r="A41">
        <f>ROW(Source!A38)</f>
        <v>38</v>
      </c>
      <c r="B41">
        <v>16671550</v>
      </c>
      <c r="C41">
        <v>16671774</v>
      </c>
      <c r="D41">
        <v>15430767</v>
      </c>
      <c r="E41">
        <v>1</v>
      </c>
      <c r="F41">
        <v>1</v>
      </c>
      <c r="G41">
        <v>1</v>
      </c>
      <c r="H41">
        <v>1</v>
      </c>
      <c r="I41" t="s">
        <v>445</v>
      </c>
      <c r="J41" t="s">
        <v>6</v>
      </c>
      <c r="K41" t="s">
        <v>446</v>
      </c>
      <c r="L41">
        <v>1191</v>
      </c>
      <c r="N41">
        <v>1013</v>
      </c>
      <c r="O41" t="s">
        <v>416</v>
      </c>
      <c r="P41" t="s">
        <v>416</v>
      </c>
      <c r="Q41">
        <v>1</v>
      </c>
      <c r="W41">
        <v>0</v>
      </c>
      <c r="X41">
        <v>-400197608</v>
      </c>
      <c r="Y41">
        <v>141.19999999999999</v>
      </c>
      <c r="AA41">
        <v>0</v>
      </c>
      <c r="AB41">
        <v>0</v>
      </c>
      <c r="AC41">
        <v>0</v>
      </c>
      <c r="AD41">
        <v>8.5299999999999994</v>
      </c>
      <c r="AE41">
        <v>0</v>
      </c>
      <c r="AF41">
        <v>0</v>
      </c>
      <c r="AG41">
        <v>0</v>
      </c>
      <c r="AH41">
        <v>8.5299999999999994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141.19999999999999</v>
      </c>
      <c r="AU41" t="s">
        <v>6</v>
      </c>
      <c r="AV41">
        <v>1</v>
      </c>
      <c r="AW41">
        <v>2</v>
      </c>
      <c r="AX41">
        <v>16671778</v>
      </c>
      <c r="AY41">
        <v>1</v>
      </c>
      <c r="AZ41">
        <v>0</v>
      </c>
      <c r="BA41">
        <v>49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Y41*Source!I38</f>
        <v>10.36408</v>
      </c>
      <c r="CY41">
        <f>AD41</f>
        <v>8.5299999999999994</v>
      </c>
      <c r="CZ41">
        <f>AH41</f>
        <v>8.5299999999999994</v>
      </c>
      <c r="DA41">
        <f>AL41</f>
        <v>1</v>
      </c>
      <c r="DB41">
        <v>0</v>
      </c>
    </row>
    <row r="42" spans="1:106" x14ac:dyDescent="0.25">
      <c r="A42">
        <f>ROW(Source!A38)</f>
        <v>38</v>
      </c>
      <c r="B42">
        <v>16671550</v>
      </c>
      <c r="C42">
        <v>16671774</v>
      </c>
      <c r="D42">
        <v>15249402</v>
      </c>
      <c r="E42">
        <v>1</v>
      </c>
      <c r="F42">
        <v>1</v>
      </c>
      <c r="G42">
        <v>1</v>
      </c>
      <c r="H42">
        <v>2</v>
      </c>
      <c r="I42" t="s">
        <v>447</v>
      </c>
      <c r="J42" t="s">
        <v>448</v>
      </c>
      <c r="K42" t="s">
        <v>449</v>
      </c>
      <c r="L42">
        <v>1368</v>
      </c>
      <c r="N42">
        <v>1011</v>
      </c>
      <c r="O42" t="s">
        <v>422</v>
      </c>
      <c r="P42" t="s">
        <v>422</v>
      </c>
      <c r="Q42">
        <v>1</v>
      </c>
      <c r="W42">
        <v>0</v>
      </c>
      <c r="X42">
        <v>-2111251057</v>
      </c>
      <c r="Y42">
        <v>6.72</v>
      </c>
      <c r="AA42">
        <v>0</v>
      </c>
      <c r="AB42">
        <v>32.5</v>
      </c>
      <c r="AC42">
        <v>0</v>
      </c>
      <c r="AD42">
        <v>0</v>
      </c>
      <c r="AE42">
        <v>0</v>
      </c>
      <c r="AF42">
        <v>32.5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6.72</v>
      </c>
      <c r="AU42" t="s">
        <v>6</v>
      </c>
      <c r="AV42">
        <v>0</v>
      </c>
      <c r="AW42">
        <v>2</v>
      </c>
      <c r="AX42">
        <v>16671779</v>
      </c>
      <c r="AY42">
        <v>1</v>
      </c>
      <c r="AZ42">
        <v>0</v>
      </c>
      <c r="BA42">
        <v>50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Y42*Source!I38</f>
        <v>0.49324800000000002</v>
      </c>
      <c r="CY42">
        <f>AB42</f>
        <v>32.5</v>
      </c>
      <c r="CZ42">
        <f>AF42</f>
        <v>32.5</v>
      </c>
      <c r="DA42">
        <f>AJ42</f>
        <v>1</v>
      </c>
      <c r="DB42">
        <v>0</v>
      </c>
    </row>
    <row r="43" spans="1:106" x14ac:dyDescent="0.25">
      <c r="A43">
        <f>ROW(Source!A38)</f>
        <v>38</v>
      </c>
      <c r="B43">
        <v>16671550</v>
      </c>
      <c r="C43">
        <v>16671774</v>
      </c>
      <c r="D43">
        <v>15249998</v>
      </c>
      <c r="E43">
        <v>1</v>
      </c>
      <c r="F43">
        <v>1</v>
      </c>
      <c r="G43">
        <v>1</v>
      </c>
      <c r="H43">
        <v>2</v>
      </c>
      <c r="I43" t="s">
        <v>450</v>
      </c>
      <c r="J43" t="s">
        <v>451</v>
      </c>
      <c r="K43" t="s">
        <v>452</v>
      </c>
      <c r="L43">
        <v>1368</v>
      </c>
      <c r="N43">
        <v>1011</v>
      </c>
      <c r="O43" t="s">
        <v>422</v>
      </c>
      <c r="P43" t="s">
        <v>422</v>
      </c>
      <c r="Q43">
        <v>1</v>
      </c>
      <c r="W43">
        <v>0</v>
      </c>
      <c r="X43">
        <v>1518765163</v>
      </c>
      <c r="Y43">
        <v>13.44</v>
      </c>
      <c r="AA43">
        <v>0</v>
      </c>
      <c r="AB43">
        <v>1.53</v>
      </c>
      <c r="AC43">
        <v>0</v>
      </c>
      <c r="AD43">
        <v>0</v>
      </c>
      <c r="AE43">
        <v>0</v>
      </c>
      <c r="AF43">
        <v>1.53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13.44</v>
      </c>
      <c r="AU43" t="s">
        <v>6</v>
      </c>
      <c r="AV43">
        <v>0</v>
      </c>
      <c r="AW43">
        <v>2</v>
      </c>
      <c r="AX43">
        <v>16671780</v>
      </c>
      <c r="AY43">
        <v>1</v>
      </c>
      <c r="AZ43">
        <v>0</v>
      </c>
      <c r="BA43">
        <v>51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Y43*Source!I38</f>
        <v>0.98649600000000004</v>
      </c>
      <c r="CY43">
        <f>AB43</f>
        <v>1.53</v>
      </c>
      <c r="CZ43">
        <f>AF43</f>
        <v>1.53</v>
      </c>
      <c r="DA43">
        <f>AJ43</f>
        <v>1</v>
      </c>
      <c r="DB43">
        <v>0</v>
      </c>
    </row>
    <row r="44" spans="1:106" x14ac:dyDescent="0.25">
      <c r="A44">
        <f>ROW(Source!A39)</f>
        <v>39</v>
      </c>
      <c r="B44">
        <v>16671551</v>
      </c>
      <c r="C44">
        <v>16671774</v>
      </c>
      <c r="D44">
        <v>15430767</v>
      </c>
      <c r="E44">
        <v>1</v>
      </c>
      <c r="F44">
        <v>1</v>
      </c>
      <c r="G44">
        <v>1</v>
      </c>
      <c r="H44">
        <v>1</v>
      </c>
      <c r="I44" t="s">
        <v>445</v>
      </c>
      <c r="J44" t="s">
        <v>6</v>
      </c>
      <c r="K44" t="s">
        <v>446</v>
      </c>
      <c r="L44">
        <v>1191</v>
      </c>
      <c r="N44">
        <v>1013</v>
      </c>
      <c r="O44" t="s">
        <v>416</v>
      </c>
      <c r="P44" t="s">
        <v>416</v>
      </c>
      <c r="Q44">
        <v>1</v>
      </c>
      <c r="W44">
        <v>0</v>
      </c>
      <c r="X44">
        <v>-400197608</v>
      </c>
      <c r="Y44">
        <v>141.19999999999999</v>
      </c>
      <c r="AA44">
        <v>0</v>
      </c>
      <c r="AB44">
        <v>0</v>
      </c>
      <c r="AC44">
        <v>0</v>
      </c>
      <c r="AD44">
        <v>51.09</v>
      </c>
      <c r="AE44">
        <v>0</v>
      </c>
      <c r="AF44">
        <v>0</v>
      </c>
      <c r="AG44">
        <v>0</v>
      </c>
      <c r="AH44">
        <v>8.5299999999999994</v>
      </c>
      <c r="AI44">
        <v>1</v>
      </c>
      <c r="AJ44">
        <v>1</v>
      </c>
      <c r="AK44">
        <v>1</v>
      </c>
      <c r="AL44">
        <v>5.99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141.19999999999999</v>
      </c>
      <c r="AU44" t="s">
        <v>6</v>
      </c>
      <c r="AV44">
        <v>1</v>
      </c>
      <c r="AW44">
        <v>2</v>
      </c>
      <c r="AX44">
        <v>16671778</v>
      </c>
      <c r="AY44">
        <v>1</v>
      </c>
      <c r="AZ44">
        <v>0</v>
      </c>
      <c r="BA44">
        <v>53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Y44*Source!I39</f>
        <v>10.36408</v>
      </c>
      <c r="CY44">
        <f>AD44</f>
        <v>51.09</v>
      </c>
      <c r="CZ44">
        <f>AH44</f>
        <v>8.5299999999999994</v>
      </c>
      <c r="DA44">
        <f>AL44</f>
        <v>5.99</v>
      </c>
      <c r="DB44">
        <v>0</v>
      </c>
    </row>
    <row r="45" spans="1:106" x14ac:dyDescent="0.25">
      <c r="A45">
        <f>ROW(Source!A39)</f>
        <v>39</v>
      </c>
      <c r="B45">
        <v>16671551</v>
      </c>
      <c r="C45">
        <v>16671774</v>
      </c>
      <c r="D45">
        <v>15249402</v>
      </c>
      <c r="E45">
        <v>1</v>
      </c>
      <c r="F45">
        <v>1</v>
      </c>
      <c r="G45">
        <v>1</v>
      </c>
      <c r="H45">
        <v>2</v>
      </c>
      <c r="I45" t="s">
        <v>447</v>
      </c>
      <c r="J45" t="s">
        <v>448</v>
      </c>
      <c r="K45" t="s">
        <v>449</v>
      </c>
      <c r="L45">
        <v>1368</v>
      </c>
      <c r="N45">
        <v>1011</v>
      </c>
      <c r="O45" t="s">
        <v>422</v>
      </c>
      <c r="P45" t="s">
        <v>422</v>
      </c>
      <c r="Q45">
        <v>1</v>
      </c>
      <c r="W45">
        <v>0</v>
      </c>
      <c r="X45">
        <v>-2111251057</v>
      </c>
      <c r="Y45">
        <v>6.72</v>
      </c>
      <c r="AA45">
        <v>0</v>
      </c>
      <c r="AB45">
        <v>194.68</v>
      </c>
      <c r="AC45">
        <v>0</v>
      </c>
      <c r="AD45">
        <v>0</v>
      </c>
      <c r="AE45">
        <v>0</v>
      </c>
      <c r="AF45">
        <v>32.5</v>
      </c>
      <c r="AG45">
        <v>0</v>
      </c>
      <c r="AH45">
        <v>0</v>
      </c>
      <c r="AI45">
        <v>1</v>
      </c>
      <c r="AJ45">
        <v>5.99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6.72</v>
      </c>
      <c r="AU45" t="s">
        <v>6</v>
      </c>
      <c r="AV45">
        <v>0</v>
      </c>
      <c r="AW45">
        <v>2</v>
      </c>
      <c r="AX45">
        <v>16671779</v>
      </c>
      <c r="AY45">
        <v>1</v>
      </c>
      <c r="AZ45">
        <v>0</v>
      </c>
      <c r="BA45">
        <v>54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Y45*Source!I39</f>
        <v>0.49324800000000002</v>
      </c>
      <c r="CY45">
        <f>AB45</f>
        <v>194.68</v>
      </c>
      <c r="CZ45">
        <f>AF45</f>
        <v>32.5</v>
      </c>
      <c r="DA45">
        <f>AJ45</f>
        <v>5.99</v>
      </c>
      <c r="DB45">
        <v>0</v>
      </c>
    </row>
    <row r="46" spans="1:106" x14ac:dyDescent="0.25">
      <c r="A46">
        <f>ROW(Source!A39)</f>
        <v>39</v>
      </c>
      <c r="B46">
        <v>16671551</v>
      </c>
      <c r="C46">
        <v>16671774</v>
      </c>
      <c r="D46">
        <v>15249998</v>
      </c>
      <c r="E46">
        <v>1</v>
      </c>
      <c r="F46">
        <v>1</v>
      </c>
      <c r="G46">
        <v>1</v>
      </c>
      <c r="H46">
        <v>2</v>
      </c>
      <c r="I46" t="s">
        <v>450</v>
      </c>
      <c r="J46" t="s">
        <v>451</v>
      </c>
      <c r="K46" t="s">
        <v>452</v>
      </c>
      <c r="L46">
        <v>1368</v>
      </c>
      <c r="N46">
        <v>1011</v>
      </c>
      <c r="O46" t="s">
        <v>422</v>
      </c>
      <c r="P46" t="s">
        <v>422</v>
      </c>
      <c r="Q46">
        <v>1</v>
      </c>
      <c r="W46">
        <v>0</v>
      </c>
      <c r="X46">
        <v>1518765163</v>
      </c>
      <c r="Y46">
        <v>13.44</v>
      </c>
      <c r="AA46">
        <v>0</v>
      </c>
      <c r="AB46">
        <v>9.16</v>
      </c>
      <c r="AC46">
        <v>0</v>
      </c>
      <c r="AD46">
        <v>0</v>
      </c>
      <c r="AE46">
        <v>0</v>
      </c>
      <c r="AF46">
        <v>1.53</v>
      </c>
      <c r="AG46">
        <v>0</v>
      </c>
      <c r="AH46">
        <v>0</v>
      </c>
      <c r="AI46">
        <v>1</v>
      </c>
      <c r="AJ46">
        <v>5.99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13.44</v>
      </c>
      <c r="AU46" t="s">
        <v>6</v>
      </c>
      <c r="AV46">
        <v>0</v>
      </c>
      <c r="AW46">
        <v>2</v>
      </c>
      <c r="AX46">
        <v>16671780</v>
      </c>
      <c r="AY46">
        <v>1</v>
      </c>
      <c r="AZ46">
        <v>0</v>
      </c>
      <c r="BA46">
        <v>55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Y46*Source!I39</f>
        <v>0.98649600000000004</v>
      </c>
      <c r="CY46">
        <f>AB46</f>
        <v>9.16</v>
      </c>
      <c r="CZ46">
        <f>AF46</f>
        <v>1.53</v>
      </c>
      <c r="DA46">
        <f>AJ46</f>
        <v>5.99</v>
      </c>
      <c r="DB46">
        <v>0</v>
      </c>
    </row>
    <row r="47" spans="1:106" x14ac:dyDescent="0.25">
      <c r="A47">
        <f>ROW(Source!A40)</f>
        <v>40</v>
      </c>
      <c r="B47">
        <v>16671550</v>
      </c>
      <c r="C47">
        <v>16671782</v>
      </c>
      <c r="D47">
        <v>15435721</v>
      </c>
      <c r="E47">
        <v>1</v>
      </c>
      <c r="F47">
        <v>1</v>
      </c>
      <c r="G47">
        <v>1</v>
      </c>
      <c r="H47">
        <v>1</v>
      </c>
      <c r="I47" t="s">
        <v>453</v>
      </c>
      <c r="J47" t="s">
        <v>6</v>
      </c>
      <c r="K47" t="s">
        <v>454</v>
      </c>
      <c r="L47">
        <v>1191</v>
      </c>
      <c r="N47">
        <v>1013</v>
      </c>
      <c r="O47" t="s">
        <v>416</v>
      </c>
      <c r="P47" t="s">
        <v>416</v>
      </c>
      <c r="Q47">
        <v>1</v>
      </c>
      <c r="W47">
        <v>0</v>
      </c>
      <c r="X47">
        <v>1983201532</v>
      </c>
      <c r="Y47">
        <v>246.4</v>
      </c>
      <c r="AA47">
        <v>0</v>
      </c>
      <c r="AB47">
        <v>0</v>
      </c>
      <c r="AC47">
        <v>0</v>
      </c>
      <c r="AD47">
        <v>9.51</v>
      </c>
      <c r="AE47">
        <v>0</v>
      </c>
      <c r="AF47">
        <v>0</v>
      </c>
      <c r="AG47">
        <v>0</v>
      </c>
      <c r="AH47">
        <v>9.51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308</v>
      </c>
      <c r="AU47" t="s">
        <v>62</v>
      </c>
      <c r="AV47">
        <v>1</v>
      </c>
      <c r="AW47">
        <v>2</v>
      </c>
      <c r="AX47">
        <v>16671792</v>
      </c>
      <c r="AY47">
        <v>1</v>
      </c>
      <c r="AZ47">
        <v>0</v>
      </c>
      <c r="BA47">
        <v>57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479.56831999999997</v>
      </c>
      <c r="CY47">
        <f>AD47</f>
        <v>9.51</v>
      </c>
      <c r="CZ47">
        <f>AH47</f>
        <v>9.51</v>
      </c>
      <c r="DA47">
        <f>AL47</f>
        <v>1</v>
      </c>
      <c r="DB47">
        <v>0</v>
      </c>
    </row>
    <row r="48" spans="1:106" x14ac:dyDescent="0.25">
      <c r="A48">
        <f>ROW(Source!A40)</f>
        <v>40</v>
      </c>
      <c r="B48">
        <v>16671550</v>
      </c>
      <c r="C48">
        <v>16671782</v>
      </c>
      <c r="D48">
        <v>15430395</v>
      </c>
      <c r="E48">
        <v>1</v>
      </c>
      <c r="F48">
        <v>1</v>
      </c>
      <c r="G48">
        <v>1</v>
      </c>
      <c r="H48">
        <v>1</v>
      </c>
      <c r="I48" t="s">
        <v>417</v>
      </c>
      <c r="J48" t="s">
        <v>6</v>
      </c>
      <c r="K48" t="s">
        <v>418</v>
      </c>
      <c r="L48">
        <v>1191</v>
      </c>
      <c r="N48">
        <v>1013</v>
      </c>
      <c r="O48" t="s">
        <v>416</v>
      </c>
      <c r="P48" t="s">
        <v>416</v>
      </c>
      <c r="Q48">
        <v>1</v>
      </c>
      <c r="W48">
        <v>0</v>
      </c>
      <c r="X48">
        <v>-1417349443</v>
      </c>
      <c r="Y48">
        <v>1.67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1.67</v>
      </c>
      <c r="AU48" t="s">
        <v>6</v>
      </c>
      <c r="AV48">
        <v>2</v>
      </c>
      <c r="AW48">
        <v>2</v>
      </c>
      <c r="AX48">
        <v>16671793</v>
      </c>
      <c r="AY48">
        <v>1</v>
      </c>
      <c r="AZ48">
        <v>2048</v>
      </c>
      <c r="BA48">
        <v>58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3.2503209999999996</v>
      </c>
      <c r="CY48">
        <f>AD48</f>
        <v>0</v>
      </c>
      <c r="CZ48">
        <f>AH48</f>
        <v>0</v>
      </c>
      <c r="DA48">
        <f>AL48</f>
        <v>1</v>
      </c>
      <c r="DB48">
        <v>0</v>
      </c>
    </row>
    <row r="49" spans="1:106" x14ac:dyDescent="0.25">
      <c r="A49">
        <f>ROW(Source!A40)</f>
        <v>40</v>
      </c>
      <c r="B49">
        <v>16671550</v>
      </c>
      <c r="C49">
        <v>16671782</v>
      </c>
      <c r="D49">
        <v>15247974</v>
      </c>
      <c r="E49">
        <v>1</v>
      </c>
      <c r="F49">
        <v>1</v>
      </c>
      <c r="G49">
        <v>1</v>
      </c>
      <c r="H49">
        <v>2</v>
      </c>
      <c r="I49" t="s">
        <v>419</v>
      </c>
      <c r="J49" t="s">
        <v>420</v>
      </c>
      <c r="K49" t="s">
        <v>421</v>
      </c>
      <c r="L49">
        <v>1368</v>
      </c>
      <c r="N49">
        <v>1011</v>
      </c>
      <c r="O49" t="s">
        <v>422</v>
      </c>
      <c r="P49" t="s">
        <v>422</v>
      </c>
      <c r="Q49">
        <v>1</v>
      </c>
      <c r="W49">
        <v>0</v>
      </c>
      <c r="X49">
        <v>1188625873</v>
      </c>
      <c r="Y49">
        <v>0.24</v>
      </c>
      <c r="AA49">
        <v>0</v>
      </c>
      <c r="AB49">
        <v>31.26</v>
      </c>
      <c r="AC49">
        <v>13.5</v>
      </c>
      <c r="AD49">
        <v>0</v>
      </c>
      <c r="AE49">
        <v>0</v>
      </c>
      <c r="AF49">
        <v>31.26</v>
      </c>
      <c r="AG49">
        <v>13.5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0.3</v>
      </c>
      <c r="AU49" t="s">
        <v>62</v>
      </c>
      <c r="AV49">
        <v>0</v>
      </c>
      <c r="AW49">
        <v>2</v>
      </c>
      <c r="AX49">
        <v>16671794</v>
      </c>
      <c r="AY49">
        <v>1</v>
      </c>
      <c r="AZ49">
        <v>0</v>
      </c>
      <c r="BA49">
        <v>59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0.46711199999999997</v>
      </c>
      <c r="CY49">
        <f>AB49</f>
        <v>31.26</v>
      </c>
      <c r="CZ49">
        <f>AF49</f>
        <v>31.26</v>
      </c>
      <c r="DA49">
        <f>AJ49</f>
        <v>1</v>
      </c>
      <c r="DB49">
        <v>0</v>
      </c>
    </row>
    <row r="50" spans="1:106" x14ac:dyDescent="0.25">
      <c r="A50">
        <f>ROW(Source!A40)</f>
        <v>40</v>
      </c>
      <c r="B50">
        <v>16671550</v>
      </c>
      <c r="C50">
        <v>16671782</v>
      </c>
      <c r="D50">
        <v>15249073</v>
      </c>
      <c r="E50">
        <v>1</v>
      </c>
      <c r="F50">
        <v>1</v>
      </c>
      <c r="G50">
        <v>1</v>
      </c>
      <c r="H50">
        <v>2</v>
      </c>
      <c r="I50" t="s">
        <v>428</v>
      </c>
      <c r="J50" t="s">
        <v>429</v>
      </c>
      <c r="K50" t="s">
        <v>430</v>
      </c>
      <c r="L50">
        <v>1368</v>
      </c>
      <c r="N50">
        <v>1011</v>
      </c>
      <c r="O50" t="s">
        <v>422</v>
      </c>
      <c r="P50" t="s">
        <v>422</v>
      </c>
      <c r="Q50">
        <v>1</v>
      </c>
      <c r="W50">
        <v>0</v>
      </c>
      <c r="X50">
        <v>1372534845</v>
      </c>
      <c r="Y50">
        <v>1.0960000000000001</v>
      </c>
      <c r="AA50">
        <v>0</v>
      </c>
      <c r="AB50">
        <v>65.709999999999994</v>
      </c>
      <c r="AC50">
        <v>11.6</v>
      </c>
      <c r="AD50">
        <v>0</v>
      </c>
      <c r="AE50">
        <v>0</v>
      </c>
      <c r="AF50">
        <v>65.709999999999994</v>
      </c>
      <c r="AG50">
        <v>11.6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1.37</v>
      </c>
      <c r="AU50" t="s">
        <v>62</v>
      </c>
      <c r="AV50">
        <v>0</v>
      </c>
      <c r="AW50">
        <v>2</v>
      </c>
      <c r="AX50">
        <v>16671795</v>
      </c>
      <c r="AY50">
        <v>1</v>
      </c>
      <c r="AZ50">
        <v>0</v>
      </c>
      <c r="BA50">
        <v>60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Y50*Source!I40</f>
        <v>2.1331448000000002</v>
      </c>
      <c r="CY50">
        <f>AB50</f>
        <v>65.709999999999994</v>
      </c>
      <c r="CZ50">
        <f>AF50</f>
        <v>65.709999999999994</v>
      </c>
      <c r="DA50">
        <f>AJ50</f>
        <v>1</v>
      </c>
      <c r="DB50">
        <v>0</v>
      </c>
    </row>
    <row r="51" spans="1:106" x14ac:dyDescent="0.25">
      <c r="A51">
        <f>ROW(Source!A40)</f>
        <v>40</v>
      </c>
      <c r="B51">
        <v>16671550</v>
      </c>
      <c r="C51">
        <v>16671782</v>
      </c>
      <c r="D51">
        <v>15170039</v>
      </c>
      <c r="E51">
        <v>1</v>
      </c>
      <c r="F51">
        <v>1</v>
      </c>
      <c r="G51">
        <v>1</v>
      </c>
      <c r="H51">
        <v>3</v>
      </c>
      <c r="I51" t="s">
        <v>455</v>
      </c>
      <c r="J51" t="s">
        <v>456</v>
      </c>
      <c r="K51" t="s">
        <v>457</v>
      </c>
      <c r="L51">
        <v>1348</v>
      </c>
      <c r="N51">
        <v>1009</v>
      </c>
      <c r="O51" t="s">
        <v>147</v>
      </c>
      <c r="P51" t="s">
        <v>147</v>
      </c>
      <c r="Q51">
        <v>1000</v>
      </c>
      <c r="W51">
        <v>0</v>
      </c>
      <c r="X51">
        <v>1174701286</v>
      </c>
      <c r="Y51">
        <v>0</v>
      </c>
      <c r="AA51">
        <v>11978</v>
      </c>
      <c r="AB51">
        <v>0</v>
      </c>
      <c r="AC51">
        <v>0</v>
      </c>
      <c r="AD51">
        <v>0</v>
      </c>
      <c r="AE51">
        <v>11978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1.2E-4</v>
      </c>
      <c r="AU51" t="s">
        <v>35</v>
      </c>
      <c r="AV51">
        <v>0</v>
      </c>
      <c r="AW51">
        <v>2</v>
      </c>
      <c r="AX51">
        <v>16671796</v>
      </c>
      <c r="AY51">
        <v>1</v>
      </c>
      <c r="AZ51">
        <v>0</v>
      </c>
      <c r="BA51">
        <v>61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Y51*Source!I40</f>
        <v>0</v>
      </c>
      <c r="CY51">
        <f>AA51</f>
        <v>11978</v>
      </c>
      <c r="CZ51">
        <f>AE51</f>
        <v>11978</v>
      </c>
      <c r="DA51">
        <f>AI51</f>
        <v>1</v>
      </c>
      <c r="DB51">
        <v>0</v>
      </c>
    </row>
    <row r="52" spans="1:106" x14ac:dyDescent="0.25">
      <c r="A52">
        <f>ROW(Source!A40)</f>
        <v>40</v>
      </c>
      <c r="B52">
        <v>16671550</v>
      </c>
      <c r="C52">
        <v>16671782</v>
      </c>
      <c r="D52">
        <v>15170447</v>
      </c>
      <c r="E52">
        <v>1</v>
      </c>
      <c r="F52">
        <v>1</v>
      </c>
      <c r="G52">
        <v>1</v>
      </c>
      <c r="H52">
        <v>3</v>
      </c>
      <c r="I52" t="s">
        <v>458</v>
      </c>
      <c r="J52" t="s">
        <v>459</v>
      </c>
      <c r="K52" t="s">
        <v>460</v>
      </c>
      <c r="L52">
        <v>1348</v>
      </c>
      <c r="N52">
        <v>1009</v>
      </c>
      <c r="O52" t="s">
        <v>147</v>
      </c>
      <c r="P52" t="s">
        <v>147</v>
      </c>
      <c r="Q52">
        <v>1000</v>
      </c>
      <c r="W52">
        <v>0</v>
      </c>
      <c r="X52">
        <v>-34039275</v>
      </c>
      <c r="Y52">
        <v>0</v>
      </c>
      <c r="AA52">
        <v>11350</v>
      </c>
      <c r="AB52">
        <v>0</v>
      </c>
      <c r="AC52">
        <v>0</v>
      </c>
      <c r="AD52">
        <v>0</v>
      </c>
      <c r="AE52">
        <v>11350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8.4000000000000003E-4</v>
      </c>
      <c r="AU52" t="s">
        <v>35</v>
      </c>
      <c r="AV52">
        <v>0</v>
      </c>
      <c r="AW52">
        <v>2</v>
      </c>
      <c r="AX52">
        <v>16671797</v>
      </c>
      <c r="AY52">
        <v>1</v>
      </c>
      <c r="AZ52">
        <v>0</v>
      </c>
      <c r="BA52">
        <v>62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Y52*Source!I40</f>
        <v>0</v>
      </c>
      <c r="CY52">
        <f>AA52</f>
        <v>11350</v>
      </c>
      <c r="CZ52">
        <f>AE52</f>
        <v>11350</v>
      </c>
      <c r="DA52">
        <f>AI52</f>
        <v>1</v>
      </c>
      <c r="DB52">
        <v>0</v>
      </c>
    </row>
    <row r="53" spans="1:106" x14ac:dyDescent="0.25">
      <c r="A53">
        <f>ROW(Source!A40)</f>
        <v>40</v>
      </c>
      <c r="B53">
        <v>16671550</v>
      </c>
      <c r="C53">
        <v>16671782</v>
      </c>
      <c r="D53">
        <v>15171018</v>
      </c>
      <c r="E53">
        <v>1</v>
      </c>
      <c r="F53">
        <v>1</v>
      </c>
      <c r="G53">
        <v>1</v>
      </c>
      <c r="H53">
        <v>3</v>
      </c>
      <c r="I53" t="s">
        <v>461</v>
      </c>
      <c r="J53" t="s">
        <v>462</v>
      </c>
      <c r="K53" t="s">
        <v>463</v>
      </c>
      <c r="L53">
        <v>1346</v>
      </c>
      <c r="N53">
        <v>1009</v>
      </c>
      <c r="O53" t="s">
        <v>139</v>
      </c>
      <c r="P53" t="s">
        <v>139</v>
      </c>
      <c r="Q53">
        <v>1</v>
      </c>
      <c r="W53">
        <v>0</v>
      </c>
      <c r="X53">
        <v>813963326</v>
      </c>
      <c r="Y53">
        <v>0</v>
      </c>
      <c r="AA53">
        <v>1.82</v>
      </c>
      <c r="AB53">
        <v>0</v>
      </c>
      <c r="AC53">
        <v>0</v>
      </c>
      <c r="AD53">
        <v>0</v>
      </c>
      <c r="AE53">
        <v>1.82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0.1</v>
      </c>
      <c r="AU53" t="s">
        <v>35</v>
      </c>
      <c r="AV53">
        <v>0</v>
      </c>
      <c r="AW53">
        <v>2</v>
      </c>
      <c r="AX53">
        <v>16671798</v>
      </c>
      <c r="AY53">
        <v>1</v>
      </c>
      <c r="AZ53">
        <v>0</v>
      </c>
      <c r="BA53">
        <v>63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Y53*Source!I40</f>
        <v>0</v>
      </c>
      <c r="CY53">
        <f>AA53</f>
        <v>1.82</v>
      </c>
      <c r="CZ53">
        <f>AE53</f>
        <v>1.82</v>
      </c>
      <c r="DA53">
        <f>AI53</f>
        <v>1</v>
      </c>
      <c r="DB53">
        <v>0</v>
      </c>
    </row>
    <row r="54" spans="1:106" x14ac:dyDescent="0.25">
      <c r="A54">
        <f>ROW(Source!A40)</f>
        <v>40</v>
      </c>
      <c r="B54">
        <v>16671550</v>
      </c>
      <c r="C54">
        <v>16671782</v>
      </c>
      <c r="D54">
        <v>15195822</v>
      </c>
      <c r="E54">
        <v>1</v>
      </c>
      <c r="F54">
        <v>1</v>
      </c>
      <c r="G54">
        <v>1</v>
      </c>
      <c r="H54">
        <v>3</v>
      </c>
      <c r="I54" t="s">
        <v>464</v>
      </c>
      <c r="J54" t="s">
        <v>465</v>
      </c>
      <c r="K54" t="s">
        <v>466</v>
      </c>
      <c r="L54">
        <v>1339</v>
      </c>
      <c r="N54">
        <v>1007</v>
      </c>
      <c r="O54" t="s">
        <v>467</v>
      </c>
      <c r="P54" t="s">
        <v>467</v>
      </c>
      <c r="Q54">
        <v>1</v>
      </c>
      <c r="W54">
        <v>0</v>
      </c>
      <c r="X54">
        <v>-395792271</v>
      </c>
      <c r="Y54">
        <v>0</v>
      </c>
      <c r="AA54">
        <v>1287</v>
      </c>
      <c r="AB54">
        <v>0</v>
      </c>
      <c r="AC54">
        <v>0</v>
      </c>
      <c r="AD54">
        <v>0</v>
      </c>
      <c r="AE54">
        <v>1287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0.85</v>
      </c>
      <c r="AU54" t="s">
        <v>35</v>
      </c>
      <c r="AV54">
        <v>0</v>
      </c>
      <c r="AW54">
        <v>2</v>
      </c>
      <c r="AX54">
        <v>16671799</v>
      </c>
      <c r="AY54">
        <v>1</v>
      </c>
      <c r="AZ54">
        <v>0</v>
      </c>
      <c r="BA54">
        <v>64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Y54*Source!I40</f>
        <v>0</v>
      </c>
      <c r="CY54">
        <f>AA54</f>
        <v>1287</v>
      </c>
      <c r="CZ54">
        <f>AE54</f>
        <v>1287</v>
      </c>
      <c r="DA54">
        <f>AI54</f>
        <v>1</v>
      </c>
      <c r="DB54">
        <v>0</v>
      </c>
    </row>
    <row r="55" spans="1:106" x14ac:dyDescent="0.25">
      <c r="A55">
        <f>ROW(Source!A40)</f>
        <v>40</v>
      </c>
      <c r="B55">
        <v>16671550</v>
      </c>
      <c r="C55">
        <v>16671782</v>
      </c>
      <c r="D55">
        <v>15202722</v>
      </c>
      <c r="E55">
        <v>1</v>
      </c>
      <c r="F55">
        <v>1</v>
      </c>
      <c r="G55">
        <v>1</v>
      </c>
      <c r="H55">
        <v>3</v>
      </c>
      <c r="I55" t="s">
        <v>468</v>
      </c>
      <c r="J55" t="s">
        <v>469</v>
      </c>
      <c r="K55" t="s">
        <v>470</v>
      </c>
      <c r="L55">
        <v>1348</v>
      </c>
      <c r="N55">
        <v>1009</v>
      </c>
      <c r="O55" t="s">
        <v>147</v>
      </c>
      <c r="P55" t="s">
        <v>147</v>
      </c>
      <c r="Q55">
        <v>1000</v>
      </c>
      <c r="W55">
        <v>0</v>
      </c>
      <c r="X55">
        <v>117515012</v>
      </c>
      <c r="Y55">
        <v>0</v>
      </c>
      <c r="AA55">
        <v>20886</v>
      </c>
      <c r="AB55">
        <v>0</v>
      </c>
      <c r="AC55">
        <v>0</v>
      </c>
      <c r="AD55">
        <v>0</v>
      </c>
      <c r="AE55">
        <v>20886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1.9599999999999999E-2</v>
      </c>
      <c r="AU55" t="s">
        <v>35</v>
      </c>
      <c r="AV55">
        <v>0</v>
      </c>
      <c r="AW55">
        <v>2</v>
      </c>
      <c r="AX55">
        <v>16671802</v>
      </c>
      <c r="AY55">
        <v>1</v>
      </c>
      <c r="AZ55">
        <v>0</v>
      </c>
      <c r="BA55">
        <v>67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0</v>
      </c>
      <c r="CY55">
        <f>AA55</f>
        <v>20886</v>
      </c>
      <c r="CZ55">
        <f>AE55</f>
        <v>20886</v>
      </c>
      <c r="DA55">
        <f>AI55</f>
        <v>1</v>
      </c>
      <c r="DB55">
        <v>0</v>
      </c>
    </row>
    <row r="56" spans="1:106" x14ac:dyDescent="0.25">
      <c r="A56">
        <f>ROW(Source!A41)</f>
        <v>41</v>
      </c>
      <c r="B56">
        <v>16671551</v>
      </c>
      <c r="C56">
        <v>16671782</v>
      </c>
      <c r="D56">
        <v>15435721</v>
      </c>
      <c r="E56">
        <v>1</v>
      </c>
      <c r="F56">
        <v>1</v>
      </c>
      <c r="G56">
        <v>1</v>
      </c>
      <c r="H56">
        <v>1</v>
      </c>
      <c r="I56" t="s">
        <v>453</v>
      </c>
      <c r="J56" t="s">
        <v>6</v>
      </c>
      <c r="K56" t="s">
        <v>454</v>
      </c>
      <c r="L56">
        <v>1191</v>
      </c>
      <c r="N56">
        <v>1013</v>
      </c>
      <c r="O56" t="s">
        <v>416</v>
      </c>
      <c r="P56" t="s">
        <v>416</v>
      </c>
      <c r="Q56">
        <v>1</v>
      </c>
      <c r="W56">
        <v>0</v>
      </c>
      <c r="X56">
        <v>1983201532</v>
      </c>
      <c r="Y56">
        <v>246.4</v>
      </c>
      <c r="AA56">
        <v>0</v>
      </c>
      <c r="AB56">
        <v>0</v>
      </c>
      <c r="AC56">
        <v>0</v>
      </c>
      <c r="AD56">
        <v>56.96</v>
      </c>
      <c r="AE56">
        <v>0</v>
      </c>
      <c r="AF56">
        <v>0</v>
      </c>
      <c r="AG56">
        <v>0</v>
      </c>
      <c r="AH56">
        <v>9.51</v>
      </c>
      <c r="AI56">
        <v>1</v>
      </c>
      <c r="AJ56">
        <v>1</v>
      </c>
      <c r="AK56">
        <v>1</v>
      </c>
      <c r="AL56">
        <v>5.99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308</v>
      </c>
      <c r="AU56" t="s">
        <v>62</v>
      </c>
      <c r="AV56">
        <v>1</v>
      </c>
      <c r="AW56">
        <v>2</v>
      </c>
      <c r="AX56">
        <v>16671792</v>
      </c>
      <c r="AY56">
        <v>1</v>
      </c>
      <c r="AZ56">
        <v>0</v>
      </c>
      <c r="BA56">
        <v>68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Y56*Source!I41</f>
        <v>479.56831999999997</v>
      </c>
      <c r="CY56">
        <f>AD56</f>
        <v>56.96</v>
      </c>
      <c r="CZ56">
        <f>AH56</f>
        <v>9.51</v>
      </c>
      <c r="DA56">
        <f>AL56</f>
        <v>5.99</v>
      </c>
      <c r="DB56">
        <v>0</v>
      </c>
    </row>
    <row r="57" spans="1:106" x14ac:dyDescent="0.25">
      <c r="A57">
        <f>ROW(Source!A41)</f>
        <v>41</v>
      </c>
      <c r="B57">
        <v>16671551</v>
      </c>
      <c r="C57">
        <v>16671782</v>
      </c>
      <c r="D57">
        <v>15430395</v>
      </c>
      <c r="E57">
        <v>1</v>
      </c>
      <c r="F57">
        <v>1</v>
      </c>
      <c r="G57">
        <v>1</v>
      </c>
      <c r="H57">
        <v>1</v>
      </c>
      <c r="I57" t="s">
        <v>417</v>
      </c>
      <c r="J57" t="s">
        <v>6</v>
      </c>
      <c r="K57" t="s">
        <v>418</v>
      </c>
      <c r="L57">
        <v>1191</v>
      </c>
      <c r="N57">
        <v>1013</v>
      </c>
      <c r="O57" t="s">
        <v>416</v>
      </c>
      <c r="P57" t="s">
        <v>416</v>
      </c>
      <c r="Q57">
        <v>1</v>
      </c>
      <c r="W57">
        <v>0</v>
      </c>
      <c r="X57">
        <v>-1417349443</v>
      </c>
      <c r="Y57">
        <v>1.67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5.99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1.67</v>
      </c>
      <c r="AU57" t="s">
        <v>6</v>
      </c>
      <c r="AV57">
        <v>2</v>
      </c>
      <c r="AW57">
        <v>2</v>
      </c>
      <c r="AX57">
        <v>16671793</v>
      </c>
      <c r="AY57">
        <v>1</v>
      </c>
      <c r="AZ57">
        <v>2048</v>
      </c>
      <c r="BA57">
        <v>69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Y57*Source!I41</f>
        <v>3.2503209999999996</v>
      </c>
      <c r="CY57">
        <f>AD57</f>
        <v>0</v>
      </c>
      <c r="CZ57">
        <f>AH57</f>
        <v>0</v>
      </c>
      <c r="DA57">
        <f>AL57</f>
        <v>1</v>
      </c>
      <c r="DB57">
        <v>0</v>
      </c>
    </row>
    <row r="58" spans="1:106" x14ac:dyDescent="0.25">
      <c r="A58">
        <f>ROW(Source!A41)</f>
        <v>41</v>
      </c>
      <c r="B58">
        <v>16671551</v>
      </c>
      <c r="C58">
        <v>16671782</v>
      </c>
      <c r="D58">
        <v>15247974</v>
      </c>
      <c r="E58">
        <v>1</v>
      </c>
      <c r="F58">
        <v>1</v>
      </c>
      <c r="G58">
        <v>1</v>
      </c>
      <c r="H58">
        <v>2</v>
      </c>
      <c r="I58" t="s">
        <v>419</v>
      </c>
      <c r="J58" t="s">
        <v>420</v>
      </c>
      <c r="K58" t="s">
        <v>421</v>
      </c>
      <c r="L58">
        <v>1368</v>
      </c>
      <c r="N58">
        <v>1011</v>
      </c>
      <c r="O58" t="s">
        <v>422</v>
      </c>
      <c r="P58" t="s">
        <v>422</v>
      </c>
      <c r="Q58">
        <v>1</v>
      </c>
      <c r="W58">
        <v>0</v>
      </c>
      <c r="X58">
        <v>1188625873</v>
      </c>
      <c r="Y58">
        <v>0.24</v>
      </c>
      <c r="AA58">
        <v>0</v>
      </c>
      <c r="AB58">
        <v>187.25</v>
      </c>
      <c r="AC58">
        <v>13.5</v>
      </c>
      <c r="AD58">
        <v>0</v>
      </c>
      <c r="AE58">
        <v>0</v>
      </c>
      <c r="AF58">
        <v>31.26</v>
      </c>
      <c r="AG58">
        <v>13.5</v>
      </c>
      <c r="AH58">
        <v>0</v>
      </c>
      <c r="AI58">
        <v>1</v>
      </c>
      <c r="AJ58">
        <v>5.99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0.3</v>
      </c>
      <c r="AU58" t="s">
        <v>62</v>
      </c>
      <c r="AV58">
        <v>0</v>
      </c>
      <c r="AW58">
        <v>2</v>
      </c>
      <c r="AX58">
        <v>16671794</v>
      </c>
      <c r="AY58">
        <v>1</v>
      </c>
      <c r="AZ58">
        <v>0</v>
      </c>
      <c r="BA58">
        <v>70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Y58*Source!I41</f>
        <v>0.46711199999999997</v>
      </c>
      <c r="CY58">
        <f>AB58</f>
        <v>187.25</v>
      </c>
      <c r="CZ58">
        <f>AF58</f>
        <v>31.26</v>
      </c>
      <c r="DA58">
        <f>AJ58</f>
        <v>5.99</v>
      </c>
      <c r="DB58">
        <v>0</v>
      </c>
    </row>
    <row r="59" spans="1:106" x14ac:dyDescent="0.25">
      <c r="A59">
        <f>ROW(Source!A41)</f>
        <v>41</v>
      </c>
      <c r="B59">
        <v>16671551</v>
      </c>
      <c r="C59">
        <v>16671782</v>
      </c>
      <c r="D59">
        <v>15249073</v>
      </c>
      <c r="E59">
        <v>1</v>
      </c>
      <c r="F59">
        <v>1</v>
      </c>
      <c r="G59">
        <v>1</v>
      </c>
      <c r="H59">
        <v>2</v>
      </c>
      <c r="I59" t="s">
        <v>428</v>
      </c>
      <c r="J59" t="s">
        <v>429</v>
      </c>
      <c r="K59" t="s">
        <v>430</v>
      </c>
      <c r="L59">
        <v>1368</v>
      </c>
      <c r="N59">
        <v>1011</v>
      </c>
      <c r="O59" t="s">
        <v>422</v>
      </c>
      <c r="P59" t="s">
        <v>422</v>
      </c>
      <c r="Q59">
        <v>1</v>
      </c>
      <c r="W59">
        <v>0</v>
      </c>
      <c r="X59">
        <v>1372534845</v>
      </c>
      <c r="Y59">
        <v>1.0960000000000001</v>
      </c>
      <c r="AA59">
        <v>0</v>
      </c>
      <c r="AB59">
        <v>393.6</v>
      </c>
      <c r="AC59">
        <v>11.6</v>
      </c>
      <c r="AD59">
        <v>0</v>
      </c>
      <c r="AE59">
        <v>0</v>
      </c>
      <c r="AF59">
        <v>65.709999999999994</v>
      </c>
      <c r="AG59">
        <v>11.6</v>
      </c>
      <c r="AH59">
        <v>0</v>
      </c>
      <c r="AI59">
        <v>1</v>
      </c>
      <c r="AJ59">
        <v>5.99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1.37</v>
      </c>
      <c r="AU59" t="s">
        <v>62</v>
      </c>
      <c r="AV59">
        <v>0</v>
      </c>
      <c r="AW59">
        <v>2</v>
      </c>
      <c r="AX59">
        <v>16671795</v>
      </c>
      <c r="AY59">
        <v>1</v>
      </c>
      <c r="AZ59">
        <v>0</v>
      </c>
      <c r="BA59">
        <v>71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Y59*Source!I41</f>
        <v>2.1331448000000002</v>
      </c>
      <c r="CY59">
        <f>AB59</f>
        <v>393.6</v>
      </c>
      <c r="CZ59">
        <f>AF59</f>
        <v>65.709999999999994</v>
      </c>
      <c r="DA59">
        <f>AJ59</f>
        <v>5.99</v>
      </c>
      <c r="DB59">
        <v>0</v>
      </c>
    </row>
    <row r="60" spans="1:106" x14ac:dyDescent="0.25">
      <c r="A60">
        <f>ROW(Source!A41)</f>
        <v>41</v>
      </c>
      <c r="B60">
        <v>16671551</v>
      </c>
      <c r="C60">
        <v>16671782</v>
      </c>
      <c r="D60">
        <v>15170039</v>
      </c>
      <c r="E60">
        <v>1</v>
      </c>
      <c r="F60">
        <v>1</v>
      </c>
      <c r="G60">
        <v>1</v>
      </c>
      <c r="H60">
        <v>3</v>
      </c>
      <c r="I60" t="s">
        <v>455</v>
      </c>
      <c r="J60" t="s">
        <v>456</v>
      </c>
      <c r="K60" t="s">
        <v>457</v>
      </c>
      <c r="L60">
        <v>1348</v>
      </c>
      <c r="N60">
        <v>1009</v>
      </c>
      <c r="O60" t="s">
        <v>147</v>
      </c>
      <c r="P60" t="s">
        <v>147</v>
      </c>
      <c r="Q60">
        <v>1000</v>
      </c>
      <c r="W60">
        <v>0</v>
      </c>
      <c r="X60">
        <v>1174701286</v>
      </c>
      <c r="Y60">
        <v>0</v>
      </c>
      <c r="AA60">
        <v>71748.22</v>
      </c>
      <c r="AB60">
        <v>0</v>
      </c>
      <c r="AC60">
        <v>0</v>
      </c>
      <c r="AD60">
        <v>0</v>
      </c>
      <c r="AE60">
        <v>11978</v>
      </c>
      <c r="AF60">
        <v>0</v>
      </c>
      <c r="AG60">
        <v>0</v>
      </c>
      <c r="AH60">
        <v>0</v>
      </c>
      <c r="AI60">
        <v>5.99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1.2E-4</v>
      </c>
      <c r="AU60" t="s">
        <v>35</v>
      </c>
      <c r="AV60">
        <v>0</v>
      </c>
      <c r="AW60">
        <v>2</v>
      </c>
      <c r="AX60">
        <v>16671796</v>
      </c>
      <c r="AY60">
        <v>1</v>
      </c>
      <c r="AZ60">
        <v>0</v>
      </c>
      <c r="BA60">
        <v>72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Y60*Source!I41</f>
        <v>0</v>
      </c>
      <c r="CY60">
        <f>AA60</f>
        <v>71748.22</v>
      </c>
      <c r="CZ60">
        <f>AE60</f>
        <v>11978</v>
      </c>
      <c r="DA60">
        <f>AI60</f>
        <v>5.99</v>
      </c>
      <c r="DB60">
        <v>0</v>
      </c>
    </row>
    <row r="61" spans="1:106" x14ac:dyDescent="0.25">
      <c r="A61">
        <f>ROW(Source!A41)</f>
        <v>41</v>
      </c>
      <c r="B61">
        <v>16671551</v>
      </c>
      <c r="C61">
        <v>16671782</v>
      </c>
      <c r="D61">
        <v>15170447</v>
      </c>
      <c r="E61">
        <v>1</v>
      </c>
      <c r="F61">
        <v>1</v>
      </c>
      <c r="G61">
        <v>1</v>
      </c>
      <c r="H61">
        <v>3</v>
      </c>
      <c r="I61" t="s">
        <v>458</v>
      </c>
      <c r="J61" t="s">
        <v>459</v>
      </c>
      <c r="K61" t="s">
        <v>460</v>
      </c>
      <c r="L61">
        <v>1348</v>
      </c>
      <c r="N61">
        <v>1009</v>
      </c>
      <c r="O61" t="s">
        <v>147</v>
      </c>
      <c r="P61" t="s">
        <v>147</v>
      </c>
      <c r="Q61">
        <v>1000</v>
      </c>
      <c r="W61">
        <v>0</v>
      </c>
      <c r="X61">
        <v>-34039275</v>
      </c>
      <c r="Y61">
        <v>0</v>
      </c>
      <c r="AA61">
        <v>67986.5</v>
      </c>
      <c r="AB61">
        <v>0</v>
      </c>
      <c r="AC61">
        <v>0</v>
      </c>
      <c r="AD61">
        <v>0</v>
      </c>
      <c r="AE61">
        <v>11350</v>
      </c>
      <c r="AF61">
        <v>0</v>
      </c>
      <c r="AG61">
        <v>0</v>
      </c>
      <c r="AH61">
        <v>0</v>
      </c>
      <c r="AI61">
        <v>5.99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8.4000000000000003E-4</v>
      </c>
      <c r="AU61" t="s">
        <v>35</v>
      </c>
      <c r="AV61">
        <v>0</v>
      </c>
      <c r="AW61">
        <v>2</v>
      </c>
      <c r="AX61">
        <v>16671797</v>
      </c>
      <c r="AY61">
        <v>1</v>
      </c>
      <c r="AZ61">
        <v>0</v>
      </c>
      <c r="BA61">
        <v>73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Y61*Source!I41</f>
        <v>0</v>
      </c>
      <c r="CY61">
        <f>AA61</f>
        <v>67986.5</v>
      </c>
      <c r="CZ61">
        <f>AE61</f>
        <v>11350</v>
      </c>
      <c r="DA61">
        <f>AI61</f>
        <v>5.99</v>
      </c>
      <c r="DB61">
        <v>0</v>
      </c>
    </row>
    <row r="62" spans="1:106" x14ac:dyDescent="0.25">
      <c r="A62">
        <f>ROW(Source!A41)</f>
        <v>41</v>
      </c>
      <c r="B62">
        <v>16671551</v>
      </c>
      <c r="C62">
        <v>16671782</v>
      </c>
      <c r="D62">
        <v>15171018</v>
      </c>
      <c r="E62">
        <v>1</v>
      </c>
      <c r="F62">
        <v>1</v>
      </c>
      <c r="G62">
        <v>1</v>
      </c>
      <c r="H62">
        <v>3</v>
      </c>
      <c r="I62" t="s">
        <v>461</v>
      </c>
      <c r="J62" t="s">
        <v>462</v>
      </c>
      <c r="K62" t="s">
        <v>463</v>
      </c>
      <c r="L62">
        <v>1346</v>
      </c>
      <c r="N62">
        <v>1009</v>
      </c>
      <c r="O62" t="s">
        <v>139</v>
      </c>
      <c r="P62" t="s">
        <v>139</v>
      </c>
      <c r="Q62">
        <v>1</v>
      </c>
      <c r="W62">
        <v>0</v>
      </c>
      <c r="X62">
        <v>813963326</v>
      </c>
      <c r="Y62">
        <v>0</v>
      </c>
      <c r="AA62">
        <v>10.9</v>
      </c>
      <c r="AB62">
        <v>0</v>
      </c>
      <c r="AC62">
        <v>0</v>
      </c>
      <c r="AD62">
        <v>0</v>
      </c>
      <c r="AE62">
        <v>1.82</v>
      </c>
      <c r="AF62">
        <v>0</v>
      </c>
      <c r="AG62">
        <v>0</v>
      </c>
      <c r="AH62">
        <v>0</v>
      </c>
      <c r="AI62">
        <v>5.99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0.1</v>
      </c>
      <c r="AU62" t="s">
        <v>35</v>
      </c>
      <c r="AV62">
        <v>0</v>
      </c>
      <c r="AW62">
        <v>2</v>
      </c>
      <c r="AX62">
        <v>16671798</v>
      </c>
      <c r="AY62">
        <v>1</v>
      </c>
      <c r="AZ62">
        <v>0</v>
      </c>
      <c r="BA62">
        <v>74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Y62*Source!I41</f>
        <v>0</v>
      </c>
      <c r="CY62">
        <f>AA62</f>
        <v>10.9</v>
      </c>
      <c r="CZ62">
        <f>AE62</f>
        <v>1.82</v>
      </c>
      <c r="DA62">
        <f>AI62</f>
        <v>5.99</v>
      </c>
      <c r="DB62">
        <v>0</v>
      </c>
    </row>
    <row r="63" spans="1:106" x14ac:dyDescent="0.25">
      <c r="A63">
        <f>ROW(Source!A41)</f>
        <v>41</v>
      </c>
      <c r="B63">
        <v>16671551</v>
      </c>
      <c r="C63">
        <v>16671782</v>
      </c>
      <c r="D63">
        <v>15195822</v>
      </c>
      <c r="E63">
        <v>1</v>
      </c>
      <c r="F63">
        <v>1</v>
      </c>
      <c r="G63">
        <v>1</v>
      </c>
      <c r="H63">
        <v>3</v>
      </c>
      <c r="I63" t="s">
        <v>464</v>
      </c>
      <c r="J63" t="s">
        <v>465</v>
      </c>
      <c r="K63" t="s">
        <v>466</v>
      </c>
      <c r="L63">
        <v>1339</v>
      </c>
      <c r="N63">
        <v>1007</v>
      </c>
      <c r="O63" t="s">
        <v>467</v>
      </c>
      <c r="P63" t="s">
        <v>467</v>
      </c>
      <c r="Q63">
        <v>1</v>
      </c>
      <c r="W63">
        <v>0</v>
      </c>
      <c r="X63">
        <v>-395792271</v>
      </c>
      <c r="Y63">
        <v>0</v>
      </c>
      <c r="AA63">
        <v>7709.13</v>
      </c>
      <c r="AB63">
        <v>0</v>
      </c>
      <c r="AC63">
        <v>0</v>
      </c>
      <c r="AD63">
        <v>0</v>
      </c>
      <c r="AE63">
        <v>1287</v>
      </c>
      <c r="AF63">
        <v>0</v>
      </c>
      <c r="AG63">
        <v>0</v>
      </c>
      <c r="AH63">
        <v>0</v>
      </c>
      <c r="AI63">
        <v>5.99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0.85</v>
      </c>
      <c r="AU63" t="s">
        <v>35</v>
      </c>
      <c r="AV63">
        <v>0</v>
      </c>
      <c r="AW63">
        <v>2</v>
      </c>
      <c r="AX63">
        <v>16671799</v>
      </c>
      <c r="AY63">
        <v>1</v>
      </c>
      <c r="AZ63">
        <v>0</v>
      </c>
      <c r="BA63">
        <v>75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Y63*Source!I41</f>
        <v>0</v>
      </c>
      <c r="CY63">
        <f>AA63</f>
        <v>7709.13</v>
      </c>
      <c r="CZ63">
        <f>AE63</f>
        <v>1287</v>
      </c>
      <c r="DA63">
        <f>AI63</f>
        <v>5.99</v>
      </c>
      <c r="DB63">
        <v>0</v>
      </c>
    </row>
    <row r="64" spans="1:106" x14ac:dyDescent="0.25">
      <c r="A64">
        <f>ROW(Source!A41)</f>
        <v>41</v>
      </c>
      <c r="B64">
        <v>16671551</v>
      </c>
      <c r="C64">
        <v>16671782</v>
      </c>
      <c r="D64">
        <v>15202722</v>
      </c>
      <c r="E64">
        <v>1</v>
      </c>
      <c r="F64">
        <v>1</v>
      </c>
      <c r="G64">
        <v>1</v>
      </c>
      <c r="H64">
        <v>3</v>
      </c>
      <c r="I64" t="s">
        <v>468</v>
      </c>
      <c r="J64" t="s">
        <v>469</v>
      </c>
      <c r="K64" t="s">
        <v>470</v>
      </c>
      <c r="L64">
        <v>1348</v>
      </c>
      <c r="N64">
        <v>1009</v>
      </c>
      <c r="O64" t="s">
        <v>147</v>
      </c>
      <c r="P64" t="s">
        <v>147</v>
      </c>
      <c r="Q64">
        <v>1000</v>
      </c>
      <c r="W64">
        <v>0</v>
      </c>
      <c r="X64">
        <v>117515012</v>
      </c>
      <c r="Y64">
        <v>0</v>
      </c>
      <c r="AA64">
        <v>125107.14</v>
      </c>
      <c r="AB64">
        <v>0</v>
      </c>
      <c r="AC64">
        <v>0</v>
      </c>
      <c r="AD64">
        <v>0</v>
      </c>
      <c r="AE64">
        <v>20886</v>
      </c>
      <c r="AF64">
        <v>0</v>
      </c>
      <c r="AG64">
        <v>0</v>
      </c>
      <c r="AH64">
        <v>0</v>
      </c>
      <c r="AI64">
        <v>5.99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1.9599999999999999E-2</v>
      </c>
      <c r="AU64" t="s">
        <v>35</v>
      </c>
      <c r="AV64">
        <v>0</v>
      </c>
      <c r="AW64">
        <v>2</v>
      </c>
      <c r="AX64">
        <v>16671802</v>
      </c>
      <c r="AY64">
        <v>1</v>
      </c>
      <c r="AZ64">
        <v>0</v>
      </c>
      <c r="BA64">
        <v>78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Y64*Source!I41</f>
        <v>0</v>
      </c>
      <c r="CY64">
        <f>AA64</f>
        <v>125107.14</v>
      </c>
      <c r="CZ64">
        <f>AE64</f>
        <v>20886</v>
      </c>
      <c r="DA64">
        <f>AI64</f>
        <v>5.99</v>
      </c>
      <c r="DB64">
        <v>0</v>
      </c>
    </row>
    <row r="65" spans="1:106" x14ac:dyDescent="0.25">
      <c r="A65">
        <f>ROW(Source!A42)</f>
        <v>42</v>
      </c>
      <c r="B65">
        <v>16671550</v>
      </c>
      <c r="C65">
        <v>16671803</v>
      </c>
      <c r="D65">
        <v>15430497</v>
      </c>
      <c r="E65">
        <v>1</v>
      </c>
      <c r="F65">
        <v>1</v>
      </c>
      <c r="G65">
        <v>1</v>
      </c>
      <c r="H65">
        <v>1</v>
      </c>
      <c r="I65" t="s">
        <v>471</v>
      </c>
      <c r="J65" t="s">
        <v>6</v>
      </c>
      <c r="K65" t="s">
        <v>472</v>
      </c>
      <c r="L65">
        <v>1191</v>
      </c>
      <c r="N65">
        <v>1013</v>
      </c>
      <c r="O65" t="s">
        <v>416</v>
      </c>
      <c r="P65" t="s">
        <v>416</v>
      </c>
      <c r="Q65">
        <v>1</v>
      </c>
      <c r="W65">
        <v>0</v>
      </c>
      <c r="X65">
        <v>-719309759</v>
      </c>
      <c r="Y65">
        <v>231.14999999999998</v>
      </c>
      <c r="AA65">
        <v>0</v>
      </c>
      <c r="AB65">
        <v>0</v>
      </c>
      <c r="AC65">
        <v>0</v>
      </c>
      <c r="AD65">
        <v>8.86</v>
      </c>
      <c r="AE65">
        <v>0</v>
      </c>
      <c r="AF65">
        <v>0</v>
      </c>
      <c r="AG65">
        <v>0</v>
      </c>
      <c r="AH65">
        <v>8.86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201</v>
      </c>
      <c r="AU65" t="s">
        <v>71</v>
      </c>
      <c r="AV65">
        <v>1</v>
      </c>
      <c r="AW65">
        <v>2</v>
      </c>
      <c r="AX65">
        <v>16671815</v>
      </c>
      <c r="AY65">
        <v>1</v>
      </c>
      <c r="AZ65">
        <v>0</v>
      </c>
      <c r="BA65">
        <v>79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Y65*Source!I42</f>
        <v>6.0098999999999991</v>
      </c>
      <c r="CY65">
        <f>AD65</f>
        <v>8.86</v>
      </c>
      <c r="CZ65">
        <f>AH65</f>
        <v>8.86</v>
      </c>
      <c r="DA65">
        <f>AL65</f>
        <v>1</v>
      </c>
      <c r="DB65">
        <v>0</v>
      </c>
    </row>
    <row r="66" spans="1:106" x14ac:dyDescent="0.25">
      <c r="A66">
        <f>ROW(Source!A42)</f>
        <v>42</v>
      </c>
      <c r="B66">
        <v>16671550</v>
      </c>
      <c r="C66">
        <v>16671803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417</v>
      </c>
      <c r="J66" t="s">
        <v>6</v>
      </c>
      <c r="K66" t="s">
        <v>418</v>
      </c>
      <c r="L66">
        <v>1191</v>
      </c>
      <c r="N66">
        <v>1013</v>
      </c>
      <c r="O66" t="s">
        <v>416</v>
      </c>
      <c r="P66" t="s">
        <v>416</v>
      </c>
      <c r="Q66">
        <v>1</v>
      </c>
      <c r="W66">
        <v>0</v>
      </c>
      <c r="X66">
        <v>-1417349443</v>
      </c>
      <c r="Y66">
        <v>4.62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4.62</v>
      </c>
      <c r="AU66" t="s">
        <v>6</v>
      </c>
      <c r="AV66">
        <v>2</v>
      </c>
      <c r="AW66">
        <v>2</v>
      </c>
      <c r="AX66">
        <v>16671816</v>
      </c>
      <c r="AY66">
        <v>1</v>
      </c>
      <c r="AZ66">
        <v>2048</v>
      </c>
      <c r="BA66">
        <v>80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Y66*Source!I42</f>
        <v>0.12011999999999999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5">
      <c r="A67">
        <f>ROW(Source!A42)</f>
        <v>42</v>
      </c>
      <c r="B67">
        <v>16671550</v>
      </c>
      <c r="C67">
        <v>16671803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419</v>
      </c>
      <c r="J67" t="s">
        <v>420</v>
      </c>
      <c r="K67" t="s">
        <v>421</v>
      </c>
      <c r="L67">
        <v>1368</v>
      </c>
      <c r="N67">
        <v>1011</v>
      </c>
      <c r="O67" t="s">
        <v>422</v>
      </c>
      <c r="P67" t="s">
        <v>422</v>
      </c>
      <c r="Q67">
        <v>1</v>
      </c>
      <c r="W67">
        <v>0</v>
      </c>
      <c r="X67">
        <v>1188625873</v>
      </c>
      <c r="Y67">
        <v>1.3125</v>
      </c>
      <c r="AA67">
        <v>0</v>
      </c>
      <c r="AB67">
        <v>31.26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1.05</v>
      </c>
      <c r="AU67" t="s">
        <v>70</v>
      </c>
      <c r="AV67">
        <v>0</v>
      </c>
      <c r="AW67">
        <v>2</v>
      </c>
      <c r="AX67">
        <v>16671817</v>
      </c>
      <c r="AY67">
        <v>1</v>
      </c>
      <c r="AZ67">
        <v>0</v>
      </c>
      <c r="BA67">
        <v>81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Y67*Source!I42</f>
        <v>3.4124999999999996E-2</v>
      </c>
      <c r="CY67">
        <f>AB67</f>
        <v>31.26</v>
      </c>
      <c r="CZ67">
        <f>AF67</f>
        <v>31.26</v>
      </c>
      <c r="DA67">
        <f>AJ67</f>
        <v>1</v>
      </c>
      <c r="DB67">
        <v>0</v>
      </c>
    </row>
    <row r="68" spans="1:106" x14ac:dyDescent="0.25">
      <c r="A68">
        <f>ROW(Source!A42)</f>
        <v>42</v>
      </c>
      <c r="B68">
        <v>16671550</v>
      </c>
      <c r="C68">
        <v>16671803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428</v>
      </c>
      <c r="J68" t="s">
        <v>429</v>
      </c>
      <c r="K68" t="s">
        <v>430</v>
      </c>
      <c r="L68">
        <v>1368</v>
      </c>
      <c r="N68">
        <v>1011</v>
      </c>
      <c r="O68" t="s">
        <v>422</v>
      </c>
      <c r="P68" t="s">
        <v>422</v>
      </c>
      <c r="Q68">
        <v>1</v>
      </c>
      <c r="W68">
        <v>0</v>
      </c>
      <c r="X68">
        <v>1372534845</v>
      </c>
      <c r="Y68">
        <v>4.4624999999999995</v>
      </c>
      <c r="AA68">
        <v>0</v>
      </c>
      <c r="AB68">
        <v>65.709999999999994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3.57</v>
      </c>
      <c r="AU68" t="s">
        <v>70</v>
      </c>
      <c r="AV68">
        <v>0</v>
      </c>
      <c r="AW68">
        <v>2</v>
      </c>
      <c r="AX68">
        <v>16671818</v>
      </c>
      <c r="AY68">
        <v>1</v>
      </c>
      <c r="AZ68">
        <v>0</v>
      </c>
      <c r="BA68">
        <v>82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Y68*Source!I42</f>
        <v>0.11602499999999998</v>
      </c>
      <c r="CY68">
        <f>AB68</f>
        <v>65.709999999999994</v>
      </c>
      <c r="CZ68">
        <f>AF68</f>
        <v>65.709999999999994</v>
      </c>
      <c r="DA68">
        <f>AJ68</f>
        <v>1</v>
      </c>
      <c r="DB68">
        <v>0</v>
      </c>
    </row>
    <row r="69" spans="1:106" x14ac:dyDescent="0.25">
      <c r="A69">
        <f>ROW(Source!A42)</f>
        <v>42</v>
      </c>
      <c r="B69">
        <v>16671550</v>
      </c>
      <c r="C69">
        <v>16671803</v>
      </c>
      <c r="D69">
        <v>15167551</v>
      </c>
      <c r="E69">
        <v>1</v>
      </c>
      <c r="F69">
        <v>1</v>
      </c>
      <c r="G69">
        <v>1</v>
      </c>
      <c r="H69">
        <v>3</v>
      </c>
      <c r="I69" t="s">
        <v>473</v>
      </c>
      <c r="J69" t="s">
        <v>474</v>
      </c>
      <c r="K69" t="s">
        <v>475</v>
      </c>
      <c r="L69">
        <v>1301</v>
      </c>
      <c r="N69">
        <v>1003</v>
      </c>
      <c r="O69" t="s">
        <v>117</v>
      </c>
      <c r="P69" t="s">
        <v>117</v>
      </c>
      <c r="Q69">
        <v>1</v>
      </c>
      <c r="W69">
        <v>0</v>
      </c>
      <c r="X69">
        <v>751777312</v>
      </c>
      <c r="Y69">
        <v>402</v>
      </c>
      <c r="AA69">
        <v>6.38</v>
      </c>
      <c r="AB69">
        <v>0</v>
      </c>
      <c r="AC69">
        <v>0</v>
      </c>
      <c r="AD69">
        <v>0</v>
      </c>
      <c r="AE69">
        <v>6.38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402</v>
      </c>
      <c r="AU69" t="s">
        <v>6</v>
      </c>
      <c r="AV69">
        <v>0</v>
      </c>
      <c r="AW69">
        <v>2</v>
      </c>
      <c r="AX69">
        <v>16671819</v>
      </c>
      <c r="AY69">
        <v>1</v>
      </c>
      <c r="AZ69">
        <v>0</v>
      </c>
      <c r="BA69">
        <v>83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Y69*Source!I42</f>
        <v>10.452</v>
      </c>
      <c r="CY69">
        <f t="shared" ref="CY69:CY75" si="0">AA69</f>
        <v>6.38</v>
      </c>
      <c r="CZ69">
        <f t="shared" ref="CZ69:CZ75" si="1">AE69</f>
        <v>6.38</v>
      </c>
      <c r="DA69">
        <f t="shared" ref="DA69:DA75" si="2">AI69</f>
        <v>1</v>
      </c>
      <c r="DB69">
        <v>0</v>
      </c>
    </row>
    <row r="70" spans="1:106" x14ac:dyDescent="0.25">
      <c r="A70">
        <f>ROW(Source!A42)</f>
        <v>42</v>
      </c>
      <c r="B70">
        <v>16671550</v>
      </c>
      <c r="C70">
        <v>16671803</v>
      </c>
      <c r="D70">
        <v>15167552</v>
      </c>
      <c r="E70">
        <v>1</v>
      </c>
      <c r="F70">
        <v>1</v>
      </c>
      <c r="G70">
        <v>1</v>
      </c>
      <c r="H70">
        <v>3</v>
      </c>
      <c r="I70" t="s">
        <v>476</v>
      </c>
      <c r="J70" t="s">
        <v>477</v>
      </c>
      <c r="K70" t="s">
        <v>478</v>
      </c>
      <c r="L70">
        <v>1301</v>
      </c>
      <c r="N70">
        <v>1003</v>
      </c>
      <c r="O70" t="s">
        <v>117</v>
      </c>
      <c r="P70" t="s">
        <v>117</v>
      </c>
      <c r="Q70">
        <v>1</v>
      </c>
      <c r="W70">
        <v>0</v>
      </c>
      <c r="X70">
        <v>1744203244</v>
      </c>
      <c r="Y70">
        <v>43</v>
      </c>
      <c r="AA70">
        <v>7.95</v>
      </c>
      <c r="AB70">
        <v>0</v>
      </c>
      <c r="AC70">
        <v>0</v>
      </c>
      <c r="AD70">
        <v>0</v>
      </c>
      <c r="AE70">
        <v>7.95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43</v>
      </c>
      <c r="AU70" t="s">
        <v>6</v>
      </c>
      <c r="AV70">
        <v>0</v>
      </c>
      <c r="AW70">
        <v>2</v>
      </c>
      <c r="AX70">
        <v>16671820</v>
      </c>
      <c r="AY70">
        <v>1</v>
      </c>
      <c r="AZ70">
        <v>0</v>
      </c>
      <c r="BA70">
        <v>84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Y70*Source!I42</f>
        <v>1.1179999999999999</v>
      </c>
      <c r="CY70">
        <f t="shared" si="0"/>
        <v>7.95</v>
      </c>
      <c r="CZ70">
        <f t="shared" si="1"/>
        <v>7.95</v>
      </c>
      <c r="DA70">
        <f t="shared" si="2"/>
        <v>1</v>
      </c>
      <c r="DB70">
        <v>0</v>
      </c>
    </row>
    <row r="71" spans="1:106" x14ac:dyDescent="0.25">
      <c r="A71">
        <f>ROW(Source!A42)</f>
        <v>42</v>
      </c>
      <c r="B71">
        <v>16671550</v>
      </c>
      <c r="C71">
        <v>16671803</v>
      </c>
      <c r="D71">
        <v>15167640</v>
      </c>
      <c r="E71">
        <v>1</v>
      </c>
      <c r="F71">
        <v>1</v>
      </c>
      <c r="G71">
        <v>1</v>
      </c>
      <c r="H71">
        <v>3</v>
      </c>
      <c r="I71" t="s">
        <v>479</v>
      </c>
      <c r="J71" t="s">
        <v>480</v>
      </c>
      <c r="K71" t="s">
        <v>481</v>
      </c>
      <c r="L71">
        <v>1302</v>
      </c>
      <c r="N71">
        <v>1003</v>
      </c>
      <c r="O71" t="s">
        <v>163</v>
      </c>
      <c r="P71" t="s">
        <v>163</v>
      </c>
      <c r="Q71">
        <v>10</v>
      </c>
      <c r="W71">
        <v>0</v>
      </c>
      <c r="X71">
        <v>-405326455</v>
      </c>
      <c r="Y71">
        <v>29.3</v>
      </c>
      <c r="AA71">
        <v>64.099999999999994</v>
      </c>
      <c r="AB71">
        <v>0</v>
      </c>
      <c r="AC71">
        <v>0</v>
      </c>
      <c r="AD71">
        <v>0</v>
      </c>
      <c r="AE71">
        <v>64.099999999999994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29.3</v>
      </c>
      <c r="AU71" t="s">
        <v>6</v>
      </c>
      <c r="AV71">
        <v>0</v>
      </c>
      <c r="AW71">
        <v>2</v>
      </c>
      <c r="AX71">
        <v>16671821</v>
      </c>
      <c r="AY71">
        <v>1</v>
      </c>
      <c r="AZ71">
        <v>0</v>
      </c>
      <c r="BA71">
        <v>85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Y71*Source!I42</f>
        <v>0.76180000000000003</v>
      </c>
      <c r="CY71">
        <f t="shared" si="0"/>
        <v>64.099999999999994</v>
      </c>
      <c r="CZ71">
        <f t="shared" si="1"/>
        <v>64.099999999999994</v>
      </c>
      <c r="DA71">
        <f t="shared" si="2"/>
        <v>1</v>
      </c>
      <c r="DB71">
        <v>0</v>
      </c>
    </row>
    <row r="72" spans="1:106" x14ac:dyDescent="0.25">
      <c r="A72">
        <f>ROW(Source!A42)</f>
        <v>42</v>
      </c>
      <c r="B72">
        <v>16671550</v>
      </c>
      <c r="C72">
        <v>16671803</v>
      </c>
      <c r="D72">
        <v>15170065</v>
      </c>
      <c r="E72">
        <v>1</v>
      </c>
      <c r="F72">
        <v>1</v>
      </c>
      <c r="G72">
        <v>1</v>
      </c>
      <c r="H72">
        <v>3</v>
      </c>
      <c r="I72" t="s">
        <v>482</v>
      </c>
      <c r="J72" t="s">
        <v>483</v>
      </c>
      <c r="K72" t="s">
        <v>484</v>
      </c>
      <c r="L72">
        <v>1358</v>
      </c>
      <c r="N72">
        <v>1010</v>
      </c>
      <c r="O72" t="s">
        <v>485</v>
      </c>
      <c r="P72" t="s">
        <v>485</v>
      </c>
      <c r="Q72">
        <v>10</v>
      </c>
      <c r="W72">
        <v>0</v>
      </c>
      <c r="X72">
        <v>-858120743</v>
      </c>
      <c r="Y72">
        <v>65.2</v>
      </c>
      <c r="AA72">
        <v>7.03</v>
      </c>
      <c r="AB72">
        <v>0</v>
      </c>
      <c r="AC72">
        <v>0</v>
      </c>
      <c r="AD72">
        <v>0</v>
      </c>
      <c r="AE72">
        <v>7.03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65.2</v>
      </c>
      <c r="AU72" t="s">
        <v>6</v>
      </c>
      <c r="AV72">
        <v>0</v>
      </c>
      <c r="AW72">
        <v>2</v>
      </c>
      <c r="AX72">
        <v>16671822</v>
      </c>
      <c r="AY72">
        <v>1</v>
      </c>
      <c r="AZ72">
        <v>0</v>
      </c>
      <c r="BA72">
        <v>86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Y72*Source!I42</f>
        <v>1.6952</v>
      </c>
      <c r="CY72">
        <f t="shared" si="0"/>
        <v>7.03</v>
      </c>
      <c r="CZ72">
        <f t="shared" si="1"/>
        <v>7.03</v>
      </c>
      <c r="DA72">
        <f t="shared" si="2"/>
        <v>1</v>
      </c>
      <c r="DB72">
        <v>0</v>
      </c>
    </row>
    <row r="73" spans="1:106" x14ac:dyDescent="0.25">
      <c r="A73">
        <f>ROW(Source!A42)</f>
        <v>42</v>
      </c>
      <c r="B73">
        <v>16671550</v>
      </c>
      <c r="C73">
        <v>16671803</v>
      </c>
      <c r="D73">
        <v>15197342</v>
      </c>
      <c r="E73">
        <v>1</v>
      </c>
      <c r="F73">
        <v>1</v>
      </c>
      <c r="G73">
        <v>1</v>
      </c>
      <c r="H73">
        <v>3</v>
      </c>
      <c r="I73" t="s">
        <v>76</v>
      </c>
      <c r="J73" t="s">
        <v>79</v>
      </c>
      <c r="K73" t="s">
        <v>77</v>
      </c>
      <c r="L73">
        <v>1327</v>
      </c>
      <c r="N73">
        <v>1005</v>
      </c>
      <c r="O73" t="s">
        <v>78</v>
      </c>
      <c r="P73" t="s">
        <v>78</v>
      </c>
      <c r="Q73">
        <v>1</v>
      </c>
      <c r="W73">
        <v>0</v>
      </c>
      <c r="X73">
        <v>391432960</v>
      </c>
      <c r="Y73">
        <v>100</v>
      </c>
      <c r="AA73">
        <v>1486.03</v>
      </c>
      <c r="AB73">
        <v>0</v>
      </c>
      <c r="AC73">
        <v>0</v>
      </c>
      <c r="AD73">
        <v>0</v>
      </c>
      <c r="AE73">
        <v>1486.03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6</v>
      </c>
      <c r="AT73">
        <v>100</v>
      </c>
      <c r="AU73" t="s">
        <v>6</v>
      </c>
      <c r="AV73">
        <v>0</v>
      </c>
      <c r="AW73">
        <v>1</v>
      </c>
      <c r="AX73">
        <v>-1</v>
      </c>
      <c r="AY73">
        <v>0</v>
      </c>
      <c r="AZ73">
        <v>0</v>
      </c>
      <c r="BA73" t="s">
        <v>6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Y73*Source!I42</f>
        <v>2.6</v>
      </c>
      <c r="CY73">
        <f t="shared" si="0"/>
        <v>1486.03</v>
      </c>
      <c r="CZ73">
        <f t="shared" si="1"/>
        <v>1486.03</v>
      </c>
      <c r="DA73">
        <f t="shared" si="2"/>
        <v>1</v>
      </c>
      <c r="DB73">
        <v>0</v>
      </c>
    </row>
    <row r="74" spans="1:106" x14ac:dyDescent="0.25">
      <c r="A74">
        <f>ROW(Source!A42)</f>
        <v>42</v>
      </c>
      <c r="B74">
        <v>16671550</v>
      </c>
      <c r="C74">
        <v>16671803</v>
      </c>
      <c r="D74">
        <v>15197780</v>
      </c>
      <c r="E74">
        <v>1</v>
      </c>
      <c r="F74">
        <v>1</v>
      </c>
      <c r="G74">
        <v>1</v>
      </c>
      <c r="H74">
        <v>3</v>
      </c>
      <c r="I74" t="s">
        <v>486</v>
      </c>
      <c r="J74" t="s">
        <v>487</v>
      </c>
      <c r="K74" t="s">
        <v>488</v>
      </c>
      <c r="L74">
        <v>1355</v>
      </c>
      <c r="N74">
        <v>1010</v>
      </c>
      <c r="O74" t="s">
        <v>315</v>
      </c>
      <c r="P74" t="s">
        <v>315</v>
      </c>
      <c r="Q74">
        <v>100</v>
      </c>
      <c r="W74">
        <v>0</v>
      </c>
      <c r="X74">
        <v>1709713925</v>
      </c>
      <c r="Y74">
        <v>8</v>
      </c>
      <c r="AA74">
        <v>50</v>
      </c>
      <c r="AB74">
        <v>0</v>
      </c>
      <c r="AC74">
        <v>0</v>
      </c>
      <c r="AD74">
        <v>0</v>
      </c>
      <c r="AE74">
        <v>50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8</v>
      </c>
      <c r="AU74" t="s">
        <v>6</v>
      </c>
      <c r="AV74">
        <v>0</v>
      </c>
      <c r="AW74">
        <v>2</v>
      </c>
      <c r="AX74">
        <v>16671824</v>
      </c>
      <c r="AY74">
        <v>1</v>
      </c>
      <c r="AZ74">
        <v>0</v>
      </c>
      <c r="BA74">
        <v>88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Y74*Source!I42</f>
        <v>0.20799999999999999</v>
      </c>
      <c r="CY74">
        <f t="shared" si="0"/>
        <v>50</v>
      </c>
      <c r="CZ74">
        <f t="shared" si="1"/>
        <v>50</v>
      </c>
      <c r="DA74">
        <f t="shared" si="2"/>
        <v>1</v>
      </c>
      <c r="DB74">
        <v>0</v>
      </c>
    </row>
    <row r="75" spans="1:106" x14ac:dyDescent="0.25">
      <c r="A75">
        <f>ROW(Source!A42)</f>
        <v>42</v>
      </c>
      <c r="B75">
        <v>16671550</v>
      </c>
      <c r="C75">
        <v>16671803</v>
      </c>
      <c r="D75">
        <v>15204239</v>
      </c>
      <c r="E75">
        <v>1</v>
      </c>
      <c r="F75">
        <v>1</v>
      </c>
      <c r="G75">
        <v>1</v>
      </c>
      <c r="H75">
        <v>3</v>
      </c>
      <c r="I75" t="s">
        <v>489</v>
      </c>
      <c r="J75" t="s">
        <v>490</v>
      </c>
      <c r="K75" t="s">
        <v>491</v>
      </c>
      <c r="L75">
        <v>1354</v>
      </c>
      <c r="N75">
        <v>1010</v>
      </c>
      <c r="O75" t="s">
        <v>324</v>
      </c>
      <c r="P75" t="s">
        <v>324</v>
      </c>
      <c r="Q75">
        <v>1</v>
      </c>
      <c r="W75">
        <v>0</v>
      </c>
      <c r="X75">
        <v>-1018551266</v>
      </c>
      <c r="Y75">
        <v>123.5</v>
      </c>
      <c r="AA75">
        <v>67</v>
      </c>
      <c r="AB75">
        <v>0</v>
      </c>
      <c r="AC75">
        <v>0</v>
      </c>
      <c r="AD75">
        <v>0</v>
      </c>
      <c r="AE75">
        <v>67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123.5</v>
      </c>
      <c r="AU75" t="s">
        <v>6</v>
      </c>
      <c r="AV75">
        <v>0</v>
      </c>
      <c r="AW75">
        <v>2</v>
      </c>
      <c r="AX75">
        <v>16671825</v>
      </c>
      <c r="AY75">
        <v>1</v>
      </c>
      <c r="AZ75">
        <v>0</v>
      </c>
      <c r="BA75">
        <v>89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Y75*Source!I42</f>
        <v>3.2109999999999999</v>
      </c>
      <c r="CY75">
        <f t="shared" si="0"/>
        <v>67</v>
      </c>
      <c r="CZ75">
        <f t="shared" si="1"/>
        <v>67</v>
      </c>
      <c r="DA75">
        <f t="shared" si="2"/>
        <v>1</v>
      </c>
      <c r="DB75">
        <v>0</v>
      </c>
    </row>
    <row r="76" spans="1:106" x14ac:dyDescent="0.25">
      <c r="A76">
        <f>ROW(Source!A43)</f>
        <v>43</v>
      </c>
      <c r="B76">
        <v>16671551</v>
      </c>
      <c r="C76">
        <v>16671803</v>
      </c>
      <c r="D76">
        <v>15430497</v>
      </c>
      <c r="E76">
        <v>1</v>
      </c>
      <c r="F76">
        <v>1</v>
      </c>
      <c r="G76">
        <v>1</v>
      </c>
      <c r="H76">
        <v>1</v>
      </c>
      <c r="I76" t="s">
        <v>471</v>
      </c>
      <c r="J76" t="s">
        <v>6</v>
      </c>
      <c r="K76" t="s">
        <v>472</v>
      </c>
      <c r="L76">
        <v>1191</v>
      </c>
      <c r="N76">
        <v>1013</v>
      </c>
      <c r="O76" t="s">
        <v>416</v>
      </c>
      <c r="P76" t="s">
        <v>416</v>
      </c>
      <c r="Q76">
        <v>1</v>
      </c>
      <c r="W76">
        <v>0</v>
      </c>
      <c r="X76">
        <v>-719309759</v>
      </c>
      <c r="Y76">
        <v>231.14999999999998</v>
      </c>
      <c r="AA76">
        <v>0</v>
      </c>
      <c r="AB76">
        <v>0</v>
      </c>
      <c r="AC76">
        <v>0</v>
      </c>
      <c r="AD76">
        <v>53.07</v>
      </c>
      <c r="AE76">
        <v>0</v>
      </c>
      <c r="AF76">
        <v>0</v>
      </c>
      <c r="AG76">
        <v>0</v>
      </c>
      <c r="AH76">
        <v>8.86</v>
      </c>
      <c r="AI76">
        <v>1</v>
      </c>
      <c r="AJ76">
        <v>1</v>
      </c>
      <c r="AK76">
        <v>1</v>
      </c>
      <c r="AL76">
        <v>5.99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201</v>
      </c>
      <c r="AU76" t="s">
        <v>71</v>
      </c>
      <c r="AV76">
        <v>1</v>
      </c>
      <c r="AW76">
        <v>2</v>
      </c>
      <c r="AX76">
        <v>16671815</v>
      </c>
      <c r="AY76">
        <v>1</v>
      </c>
      <c r="AZ76">
        <v>0</v>
      </c>
      <c r="BA76">
        <v>90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Y76*Source!I43</f>
        <v>6.0098999999999991</v>
      </c>
      <c r="CY76">
        <f>AD76</f>
        <v>53.07</v>
      </c>
      <c r="CZ76">
        <f>AH76</f>
        <v>8.86</v>
      </c>
      <c r="DA76">
        <f>AL76</f>
        <v>5.99</v>
      </c>
      <c r="DB76">
        <v>0</v>
      </c>
    </row>
    <row r="77" spans="1:106" x14ac:dyDescent="0.25">
      <c r="A77">
        <f>ROW(Source!A43)</f>
        <v>43</v>
      </c>
      <c r="B77">
        <v>16671551</v>
      </c>
      <c r="C77">
        <v>16671803</v>
      </c>
      <c r="D77">
        <v>15430395</v>
      </c>
      <c r="E77">
        <v>1</v>
      </c>
      <c r="F77">
        <v>1</v>
      </c>
      <c r="G77">
        <v>1</v>
      </c>
      <c r="H77">
        <v>1</v>
      </c>
      <c r="I77" t="s">
        <v>417</v>
      </c>
      <c r="J77" t="s">
        <v>6</v>
      </c>
      <c r="K77" t="s">
        <v>418</v>
      </c>
      <c r="L77">
        <v>1191</v>
      </c>
      <c r="N77">
        <v>1013</v>
      </c>
      <c r="O77" t="s">
        <v>416</v>
      </c>
      <c r="P77" t="s">
        <v>416</v>
      </c>
      <c r="Q77">
        <v>1</v>
      </c>
      <c r="W77">
        <v>0</v>
      </c>
      <c r="X77">
        <v>-1417349443</v>
      </c>
      <c r="Y77">
        <v>4.62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5.99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4.62</v>
      </c>
      <c r="AU77" t="s">
        <v>6</v>
      </c>
      <c r="AV77">
        <v>2</v>
      </c>
      <c r="AW77">
        <v>2</v>
      </c>
      <c r="AX77">
        <v>16671816</v>
      </c>
      <c r="AY77">
        <v>1</v>
      </c>
      <c r="AZ77">
        <v>2048</v>
      </c>
      <c r="BA77">
        <v>91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Y77*Source!I43</f>
        <v>0.12011999999999999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5">
      <c r="A78">
        <f>ROW(Source!A43)</f>
        <v>43</v>
      </c>
      <c r="B78">
        <v>16671551</v>
      </c>
      <c r="C78">
        <v>16671803</v>
      </c>
      <c r="D78">
        <v>15247974</v>
      </c>
      <c r="E78">
        <v>1</v>
      </c>
      <c r="F78">
        <v>1</v>
      </c>
      <c r="G78">
        <v>1</v>
      </c>
      <c r="H78">
        <v>2</v>
      </c>
      <c r="I78" t="s">
        <v>419</v>
      </c>
      <c r="J78" t="s">
        <v>420</v>
      </c>
      <c r="K78" t="s">
        <v>421</v>
      </c>
      <c r="L78">
        <v>1368</v>
      </c>
      <c r="N78">
        <v>1011</v>
      </c>
      <c r="O78" t="s">
        <v>422</v>
      </c>
      <c r="P78" t="s">
        <v>422</v>
      </c>
      <c r="Q78">
        <v>1</v>
      </c>
      <c r="W78">
        <v>0</v>
      </c>
      <c r="X78">
        <v>1188625873</v>
      </c>
      <c r="Y78">
        <v>1.3125</v>
      </c>
      <c r="AA78">
        <v>0</v>
      </c>
      <c r="AB78">
        <v>187.25</v>
      </c>
      <c r="AC78">
        <v>13.5</v>
      </c>
      <c r="AD78">
        <v>0</v>
      </c>
      <c r="AE78">
        <v>0</v>
      </c>
      <c r="AF78">
        <v>31.26</v>
      </c>
      <c r="AG78">
        <v>13.5</v>
      </c>
      <c r="AH78">
        <v>0</v>
      </c>
      <c r="AI78">
        <v>1</v>
      </c>
      <c r="AJ78">
        <v>5.99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1.05</v>
      </c>
      <c r="AU78" t="s">
        <v>70</v>
      </c>
      <c r="AV78">
        <v>0</v>
      </c>
      <c r="AW78">
        <v>2</v>
      </c>
      <c r="AX78">
        <v>16671817</v>
      </c>
      <c r="AY78">
        <v>1</v>
      </c>
      <c r="AZ78">
        <v>0</v>
      </c>
      <c r="BA78">
        <v>92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Y78*Source!I43</f>
        <v>3.4124999999999996E-2</v>
      </c>
      <c r="CY78">
        <f>AB78</f>
        <v>187.25</v>
      </c>
      <c r="CZ78">
        <f>AF78</f>
        <v>31.26</v>
      </c>
      <c r="DA78">
        <f>AJ78</f>
        <v>5.99</v>
      </c>
      <c r="DB78">
        <v>0</v>
      </c>
    </row>
    <row r="79" spans="1:106" x14ac:dyDescent="0.25">
      <c r="A79">
        <f>ROW(Source!A43)</f>
        <v>43</v>
      </c>
      <c r="B79">
        <v>16671551</v>
      </c>
      <c r="C79">
        <v>16671803</v>
      </c>
      <c r="D79">
        <v>15249073</v>
      </c>
      <c r="E79">
        <v>1</v>
      </c>
      <c r="F79">
        <v>1</v>
      </c>
      <c r="G79">
        <v>1</v>
      </c>
      <c r="H79">
        <v>2</v>
      </c>
      <c r="I79" t="s">
        <v>428</v>
      </c>
      <c r="J79" t="s">
        <v>429</v>
      </c>
      <c r="K79" t="s">
        <v>430</v>
      </c>
      <c r="L79">
        <v>1368</v>
      </c>
      <c r="N79">
        <v>1011</v>
      </c>
      <c r="O79" t="s">
        <v>422</v>
      </c>
      <c r="P79" t="s">
        <v>422</v>
      </c>
      <c r="Q79">
        <v>1</v>
      </c>
      <c r="W79">
        <v>0</v>
      </c>
      <c r="X79">
        <v>1372534845</v>
      </c>
      <c r="Y79">
        <v>4.4624999999999995</v>
      </c>
      <c r="AA79">
        <v>0</v>
      </c>
      <c r="AB79">
        <v>393.6</v>
      </c>
      <c r="AC79">
        <v>11.6</v>
      </c>
      <c r="AD79">
        <v>0</v>
      </c>
      <c r="AE79">
        <v>0</v>
      </c>
      <c r="AF79">
        <v>65.709999999999994</v>
      </c>
      <c r="AG79">
        <v>11.6</v>
      </c>
      <c r="AH79">
        <v>0</v>
      </c>
      <c r="AI79">
        <v>1</v>
      </c>
      <c r="AJ79">
        <v>5.99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3.57</v>
      </c>
      <c r="AU79" t="s">
        <v>70</v>
      </c>
      <c r="AV79">
        <v>0</v>
      </c>
      <c r="AW79">
        <v>2</v>
      </c>
      <c r="AX79">
        <v>16671818</v>
      </c>
      <c r="AY79">
        <v>1</v>
      </c>
      <c r="AZ79">
        <v>0</v>
      </c>
      <c r="BA79">
        <v>93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Y79*Source!I43</f>
        <v>0.11602499999999998</v>
      </c>
      <c r="CY79">
        <f>AB79</f>
        <v>393.6</v>
      </c>
      <c r="CZ79">
        <f>AF79</f>
        <v>65.709999999999994</v>
      </c>
      <c r="DA79">
        <f>AJ79</f>
        <v>5.99</v>
      </c>
      <c r="DB79">
        <v>0</v>
      </c>
    </row>
    <row r="80" spans="1:106" x14ac:dyDescent="0.25">
      <c r="A80">
        <f>ROW(Source!A43)</f>
        <v>43</v>
      </c>
      <c r="B80">
        <v>16671551</v>
      </c>
      <c r="C80">
        <v>16671803</v>
      </c>
      <c r="D80">
        <v>15167551</v>
      </c>
      <c r="E80">
        <v>1</v>
      </c>
      <c r="F80">
        <v>1</v>
      </c>
      <c r="G80">
        <v>1</v>
      </c>
      <c r="H80">
        <v>3</v>
      </c>
      <c r="I80" t="s">
        <v>473</v>
      </c>
      <c r="J80" t="s">
        <v>474</v>
      </c>
      <c r="K80" t="s">
        <v>475</v>
      </c>
      <c r="L80">
        <v>1301</v>
      </c>
      <c r="N80">
        <v>1003</v>
      </c>
      <c r="O80" t="s">
        <v>117</v>
      </c>
      <c r="P80" t="s">
        <v>117</v>
      </c>
      <c r="Q80">
        <v>1</v>
      </c>
      <c r="W80">
        <v>0</v>
      </c>
      <c r="X80">
        <v>751777312</v>
      </c>
      <c r="Y80">
        <v>402</v>
      </c>
      <c r="AA80">
        <v>38.22</v>
      </c>
      <c r="AB80">
        <v>0</v>
      </c>
      <c r="AC80">
        <v>0</v>
      </c>
      <c r="AD80">
        <v>0</v>
      </c>
      <c r="AE80">
        <v>6.38</v>
      </c>
      <c r="AF80">
        <v>0</v>
      </c>
      <c r="AG80">
        <v>0</v>
      </c>
      <c r="AH80">
        <v>0</v>
      </c>
      <c r="AI80">
        <v>5.99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402</v>
      </c>
      <c r="AU80" t="s">
        <v>6</v>
      </c>
      <c r="AV80">
        <v>0</v>
      </c>
      <c r="AW80">
        <v>2</v>
      </c>
      <c r="AX80">
        <v>16671819</v>
      </c>
      <c r="AY80">
        <v>1</v>
      </c>
      <c r="AZ80">
        <v>0</v>
      </c>
      <c r="BA80">
        <v>94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Y80*Source!I43</f>
        <v>10.452</v>
      </c>
      <c r="CY80">
        <f t="shared" ref="CY80:CY86" si="3">AA80</f>
        <v>38.22</v>
      </c>
      <c r="CZ80">
        <f t="shared" ref="CZ80:CZ86" si="4">AE80</f>
        <v>6.38</v>
      </c>
      <c r="DA80">
        <f t="shared" ref="DA80:DA86" si="5">AI80</f>
        <v>5.99</v>
      </c>
      <c r="DB80">
        <v>0</v>
      </c>
    </row>
    <row r="81" spans="1:106" x14ac:dyDescent="0.25">
      <c r="A81">
        <f>ROW(Source!A43)</f>
        <v>43</v>
      </c>
      <c r="B81">
        <v>16671551</v>
      </c>
      <c r="C81">
        <v>16671803</v>
      </c>
      <c r="D81">
        <v>15167552</v>
      </c>
      <c r="E81">
        <v>1</v>
      </c>
      <c r="F81">
        <v>1</v>
      </c>
      <c r="G81">
        <v>1</v>
      </c>
      <c r="H81">
        <v>3</v>
      </c>
      <c r="I81" t="s">
        <v>476</v>
      </c>
      <c r="J81" t="s">
        <v>477</v>
      </c>
      <c r="K81" t="s">
        <v>478</v>
      </c>
      <c r="L81">
        <v>1301</v>
      </c>
      <c r="N81">
        <v>1003</v>
      </c>
      <c r="O81" t="s">
        <v>117</v>
      </c>
      <c r="P81" t="s">
        <v>117</v>
      </c>
      <c r="Q81">
        <v>1</v>
      </c>
      <c r="W81">
        <v>0</v>
      </c>
      <c r="X81">
        <v>1744203244</v>
      </c>
      <c r="Y81">
        <v>43</v>
      </c>
      <c r="AA81">
        <v>47.62</v>
      </c>
      <c r="AB81">
        <v>0</v>
      </c>
      <c r="AC81">
        <v>0</v>
      </c>
      <c r="AD81">
        <v>0</v>
      </c>
      <c r="AE81">
        <v>7.95</v>
      </c>
      <c r="AF81">
        <v>0</v>
      </c>
      <c r="AG81">
        <v>0</v>
      </c>
      <c r="AH81">
        <v>0</v>
      </c>
      <c r="AI81">
        <v>5.99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43</v>
      </c>
      <c r="AU81" t="s">
        <v>6</v>
      </c>
      <c r="AV81">
        <v>0</v>
      </c>
      <c r="AW81">
        <v>2</v>
      </c>
      <c r="AX81">
        <v>16671820</v>
      </c>
      <c r="AY81">
        <v>1</v>
      </c>
      <c r="AZ81">
        <v>0</v>
      </c>
      <c r="BA81">
        <v>95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Y81*Source!I43</f>
        <v>1.1179999999999999</v>
      </c>
      <c r="CY81">
        <f t="shared" si="3"/>
        <v>47.62</v>
      </c>
      <c r="CZ81">
        <f t="shared" si="4"/>
        <v>7.95</v>
      </c>
      <c r="DA81">
        <f t="shared" si="5"/>
        <v>5.99</v>
      </c>
      <c r="DB81">
        <v>0</v>
      </c>
    </row>
    <row r="82" spans="1:106" x14ac:dyDescent="0.25">
      <c r="A82">
        <f>ROW(Source!A43)</f>
        <v>43</v>
      </c>
      <c r="B82">
        <v>16671551</v>
      </c>
      <c r="C82">
        <v>16671803</v>
      </c>
      <c r="D82">
        <v>15167640</v>
      </c>
      <c r="E82">
        <v>1</v>
      </c>
      <c r="F82">
        <v>1</v>
      </c>
      <c r="G82">
        <v>1</v>
      </c>
      <c r="H82">
        <v>3</v>
      </c>
      <c r="I82" t="s">
        <v>479</v>
      </c>
      <c r="J82" t="s">
        <v>480</v>
      </c>
      <c r="K82" t="s">
        <v>481</v>
      </c>
      <c r="L82">
        <v>1302</v>
      </c>
      <c r="N82">
        <v>1003</v>
      </c>
      <c r="O82" t="s">
        <v>163</v>
      </c>
      <c r="P82" t="s">
        <v>163</v>
      </c>
      <c r="Q82">
        <v>10</v>
      </c>
      <c r="W82">
        <v>0</v>
      </c>
      <c r="X82">
        <v>-405326455</v>
      </c>
      <c r="Y82">
        <v>29.3</v>
      </c>
      <c r="AA82">
        <v>383.96</v>
      </c>
      <c r="AB82">
        <v>0</v>
      </c>
      <c r="AC82">
        <v>0</v>
      </c>
      <c r="AD82">
        <v>0</v>
      </c>
      <c r="AE82">
        <v>64.099999999999994</v>
      </c>
      <c r="AF82">
        <v>0</v>
      </c>
      <c r="AG82">
        <v>0</v>
      </c>
      <c r="AH82">
        <v>0</v>
      </c>
      <c r="AI82">
        <v>5.99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29.3</v>
      </c>
      <c r="AU82" t="s">
        <v>6</v>
      </c>
      <c r="AV82">
        <v>0</v>
      </c>
      <c r="AW82">
        <v>2</v>
      </c>
      <c r="AX82">
        <v>16671821</v>
      </c>
      <c r="AY82">
        <v>1</v>
      </c>
      <c r="AZ82">
        <v>0</v>
      </c>
      <c r="BA82">
        <v>96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Y82*Source!I43</f>
        <v>0.76180000000000003</v>
      </c>
      <c r="CY82">
        <f t="shared" si="3"/>
        <v>383.96</v>
      </c>
      <c r="CZ82">
        <f t="shared" si="4"/>
        <v>64.099999999999994</v>
      </c>
      <c r="DA82">
        <f t="shared" si="5"/>
        <v>5.99</v>
      </c>
      <c r="DB82">
        <v>0</v>
      </c>
    </row>
    <row r="83" spans="1:106" x14ac:dyDescent="0.25">
      <c r="A83">
        <f>ROW(Source!A43)</f>
        <v>43</v>
      </c>
      <c r="B83">
        <v>16671551</v>
      </c>
      <c r="C83">
        <v>16671803</v>
      </c>
      <c r="D83">
        <v>15170065</v>
      </c>
      <c r="E83">
        <v>1</v>
      </c>
      <c r="F83">
        <v>1</v>
      </c>
      <c r="G83">
        <v>1</v>
      </c>
      <c r="H83">
        <v>3</v>
      </c>
      <c r="I83" t="s">
        <v>482</v>
      </c>
      <c r="J83" t="s">
        <v>483</v>
      </c>
      <c r="K83" t="s">
        <v>484</v>
      </c>
      <c r="L83">
        <v>1358</v>
      </c>
      <c r="N83">
        <v>1010</v>
      </c>
      <c r="O83" t="s">
        <v>485</v>
      </c>
      <c r="P83" t="s">
        <v>485</v>
      </c>
      <c r="Q83">
        <v>10</v>
      </c>
      <c r="W83">
        <v>0</v>
      </c>
      <c r="X83">
        <v>-858120743</v>
      </c>
      <c r="Y83">
        <v>65.2</v>
      </c>
      <c r="AA83">
        <v>42.11</v>
      </c>
      <c r="AB83">
        <v>0</v>
      </c>
      <c r="AC83">
        <v>0</v>
      </c>
      <c r="AD83">
        <v>0</v>
      </c>
      <c r="AE83">
        <v>7.03</v>
      </c>
      <c r="AF83">
        <v>0</v>
      </c>
      <c r="AG83">
        <v>0</v>
      </c>
      <c r="AH83">
        <v>0</v>
      </c>
      <c r="AI83">
        <v>5.99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65.2</v>
      </c>
      <c r="AU83" t="s">
        <v>6</v>
      </c>
      <c r="AV83">
        <v>0</v>
      </c>
      <c r="AW83">
        <v>2</v>
      </c>
      <c r="AX83">
        <v>16671822</v>
      </c>
      <c r="AY83">
        <v>1</v>
      </c>
      <c r="AZ83">
        <v>0</v>
      </c>
      <c r="BA83">
        <v>97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Y83*Source!I43</f>
        <v>1.6952</v>
      </c>
      <c r="CY83">
        <f t="shared" si="3"/>
        <v>42.11</v>
      </c>
      <c r="CZ83">
        <f t="shared" si="4"/>
        <v>7.03</v>
      </c>
      <c r="DA83">
        <f t="shared" si="5"/>
        <v>5.99</v>
      </c>
      <c r="DB83">
        <v>0</v>
      </c>
    </row>
    <row r="84" spans="1:106" x14ac:dyDescent="0.25">
      <c r="A84">
        <f>ROW(Source!A43)</f>
        <v>43</v>
      </c>
      <c r="B84">
        <v>16671551</v>
      </c>
      <c r="C84">
        <v>16671803</v>
      </c>
      <c r="D84">
        <v>15197342</v>
      </c>
      <c r="E84">
        <v>1</v>
      </c>
      <c r="F84">
        <v>1</v>
      </c>
      <c r="G84">
        <v>1</v>
      </c>
      <c r="H84">
        <v>3</v>
      </c>
      <c r="I84" t="s">
        <v>76</v>
      </c>
      <c r="J84" t="s">
        <v>79</v>
      </c>
      <c r="K84" t="s">
        <v>77</v>
      </c>
      <c r="L84">
        <v>1327</v>
      </c>
      <c r="N84">
        <v>1005</v>
      </c>
      <c r="O84" t="s">
        <v>78</v>
      </c>
      <c r="P84" t="s">
        <v>78</v>
      </c>
      <c r="Q84">
        <v>1</v>
      </c>
      <c r="W84">
        <v>0</v>
      </c>
      <c r="X84">
        <v>391432960</v>
      </c>
      <c r="Y84">
        <v>100</v>
      </c>
      <c r="AA84">
        <v>8901.32</v>
      </c>
      <c r="AB84">
        <v>0</v>
      </c>
      <c r="AC84">
        <v>0</v>
      </c>
      <c r="AD84">
        <v>0</v>
      </c>
      <c r="AE84">
        <v>1486.03</v>
      </c>
      <c r="AF84">
        <v>0</v>
      </c>
      <c r="AG84">
        <v>0</v>
      </c>
      <c r="AH84">
        <v>0</v>
      </c>
      <c r="AI84">
        <v>5.99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</v>
      </c>
      <c r="AT84">
        <v>100</v>
      </c>
      <c r="AU84" t="s">
        <v>6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Y84*Source!I43</f>
        <v>2.6</v>
      </c>
      <c r="CY84">
        <f t="shared" si="3"/>
        <v>8901.32</v>
      </c>
      <c r="CZ84">
        <f t="shared" si="4"/>
        <v>1486.03</v>
      </c>
      <c r="DA84">
        <f t="shared" si="5"/>
        <v>5.99</v>
      </c>
      <c r="DB84">
        <v>0</v>
      </c>
    </row>
    <row r="85" spans="1:106" x14ac:dyDescent="0.25">
      <c r="A85">
        <f>ROW(Source!A43)</f>
        <v>43</v>
      </c>
      <c r="B85">
        <v>16671551</v>
      </c>
      <c r="C85">
        <v>16671803</v>
      </c>
      <c r="D85">
        <v>15197780</v>
      </c>
      <c r="E85">
        <v>1</v>
      </c>
      <c r="F85">
        <v>1</v>
      </c>
      <c r="G85">
        <v>1</v>
      </c>
      <c r="H85">
        <v>3</v>
      </c>
      <c r="I85" t="s">
        <v>486</v>
      </c>
      <c r="J85" t="s">
        <v>487</v>
      </c>
      <c r="K85" t="s">
        <v>488</v>
      </c>
      <c r="L85">
        <v>1355</v>
      </c>
      <c r="N85">
        <v>1010</v>
      </c>
      <c r="O85" t="s">
        <v>315</v>
      </c>
      <c r="P85" t="s">
        <v>315</v>
      </c>
      <c r="Q85">
        <v>100</v>
      </c>
      <c r="W85">
        <v>0</v>
      </c>
      <c r="X85">
        <v>1709713925</v>
      </c>
      <c r="Y85">
        <v>8</v>
      </c>
      <c r="AA85">
        <v>299.5</v>
      </c>
      <c r="AB85">
        <v>0</v>
      </c>
      <c r="AC85">
        <v>0</v>
      </c>
      <c r="AD85">
        <v>0</v>
      </c>
      <c r="AE85">
        <v>50</v>
      </c>
      <c r="AF85">
        <v>0</v>
      </c>
      <c r="AG85">
        <v>0</v>
      </c>
      <c r="AH85">
        <v>0</v>
      </c>
      <c r="AI85">
        <v>5.99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8</v>
      </c>
      <c r="AU85" t="s">
        <v>6</v>
      </c>
      <c r="AV85">
        <v>0</v>
      </c>
      <c r="AW85">
        <v>2</v>
      </c>
      <c r="AX85">
        <v>16671824</v>
      </c>
      <c r="AY85">
        <v>1</v>
      </c>
      <c r="AZ85">
        <v>0</v>
      </c>
      <c r="BA85">
        <v>99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Y85*Source!I43</f>
        <v>0.20799999999999999</v>
      </c>
      <c r="CY85">
        <f t="shared" si="3"/>
        <v>299.5</v>
      </c>
      <c r="CZ85">
        <f t="shared" si="4"/>
        <v>50</v>
      </c>
      <c r="DA85">
        <f t="shared" si="5"/>
        <v>5.99</v>
      </c>
      <c r="DB85">
        <v>0</v>
      </c>
    </row>
    <row r="86" spans="1:106" x14ac:dyDescent="0.25">
      <c r="A86">
        <f>ROW(Source!A43)</f>
        <v>43</v>
      </c>
      <c r="B86">
        <v>16671551</v>
      </c>
      <c r="C86">
        <v>16671803</v>
      </c>
      <c r="D86">
        <v>15204239</v>
      </c>
      <c r="E86">
        <v>1</v>
      </c>
      <c r="F86">
        <v>1</v>
      </c>
      <c r="G86">
        <v>1</v>
      </c>
      <c r="H86">
        <v>3</v>
      </c>
      <c r="I86" t="s">
        <v>489</v>
      </c>
      <c r="J86" t="s">
        <v>490</v>
      </c>
      <c r="K86" t="s">
        <v>491</v>
      </c>
      <c r="L86">
        <v>1354</v>
      </c>
      <c r="N86">
        <v>1010</v>
      </c>
      <c r="O86" t="s">
        <v>324</v>
      </c>
      <c r="P86" t="s">
        <v>324</v>
      </c>
      <c r="Q86">
        <v>1</v>
      </c>
      <c r="W86">
        <v>0</v>
      </c>
      <c r="X86">
        <v>-1018551266</v>
      </c>
      <c r="Y86">
        <v>123.5</v>
      </c>
      <c r="AA86">
        <v>401.33</v>
      </c>
      <c r="AB86">
        <v>0</v>
      </c>
      <c r="AC86">
        <v>0</v>
      </c>
      <c r="AD86">
        <v>0</v>
      </c>
      <c r="AE86">
        <v>67</v>
      </c>
      <c r="AF86">
        <v>0</v>
      </c>
      <c r="AG86">
        <v>0</v>
      </c>
      <c r="AH86">
        <v>0</v>
      </c>
      <c r="AI86">
        <v>5.99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123.5</v>
      </c>
      <c r="AU86" t="s">
        <v>6</v>
      </c>
      <c r="AV86">
        <v>0</v>
      </c>
      <c r="AW86">
        <v>2</v>
      </c>
      <c r="AX86">
        <v>16671825</v>
      </c>
      <c r="AY86">
        <v>1</v>
      </c>
      <c r="AZ86">
        <v>0</v>
      </c>
      <c r="BA86">
        <v>100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Y86*Source!I43</f>
        <v>3.2109999999999999</v>
      </c>
      <c r="CY86">
        <f t="shared" si="3"/>
        <v>401.33</v>
      </c>
      <c r="CZ86">
        <f t="shared" si="4"/>
        <v>67</v>
      </c>
      <c r="DA86">
        <f t="shared" si="5"/>
        <v>5.99</v>
      </c>
      <c r="DB86">
        <v>0</v>
      </c>
    </row>
    <row r="87" spans="1:106" x14ac:dyDescent="0.25">
      <c r="A87">
        <f>ROW(Source!A46)</f>
        <v>46</v>
      </c>
      <c r="B87">
        <v>16671550</v>
      </c>
      <c r="C87">
        <v>16671827</v>
      </c>
      <c r="D87">
        <v>15438286</v>
      </c>
      <c r="E87">
        <v>1</v>
      </c>
      <c r="F87">
        <v>1</v>
      </c>
      <c r="G87">
        <v>1</v>
      </c>
      <c r="H87">
        <v>1</v>
      </c>
      <c r="I87" t="s">
        <v>492</v>
      </c>
      <c r="J87" t="s">
        <v>6</v>
      </c>
      <c r="K87" t="s">
        <v>493</v>
      </c>
      <c r="L87">
        <v>1191</v>
      </c>
      <c r="N87">
        <v>1013</v>
      </c>
      <c r="O87" t="s">
        <v>416</v>
      </c>
      <c r="P87" t="s">
        <v>416</v>
      </c>
      <c r="Q87">
        <v>1</v>
      </c>
      <c r="W87">
        <v>0</v>
      </c>
      <c r="X87">
        <v>-1027537862</v>
      </c>
      <c r="Y87">
        <v>102.95949999999999</v>
      </c>
      <c r="AA87">
        <v>0</v>
      </c>
      <c r="AB87">
        <v>0</v>
      </c>
      <c r="AC87">
        <v>0</v>
      </c>
      <c r="AD87">
        <v>9.18</v>
      </c>
      <c r="AE87">
        <v>0</v>
      </c>
      <c r="AF87">
        <v>0</v>
      </c>
      <c r="AG87">
        <v>0</v>
      </c>
      <c r="AH87">
        <v>9.18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89.53</v>
      </c>
      <c r="AU87" t="s">
        <v>71</v>
      </c>
      <c r="AV87">
        <v>1</v>
      </c>
      <c r="AW87">
        <v>2</v>
      </c>
      <c r="AX87">
        <v>16671839</v>
      </c>
      <c r="AY87">
        <v>1</v>
      </c>
      <c r="AZ87">
        <v>0</v>
      </c>
      <c r="BA87">
        <v>101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Y87*Source!I46</f>
        <v>7.433675899999999</v>
      </c>
      <c r="CY87">
        <f>AD87</f>
        <v>9.18</v>
      </c>
      <c r="CZ87">
        <f>AH87</f>
        <v>9.18</v>
      </c>
      <c r="DA87">
        <f>AL87</f>
        <v>1</v>
      </c>
      <c r="DB87">
        <v>0</v>
      </c>
    </row>
    <row r="88" spans="1:106" x14ac:dyDescent="0.25">
      <c r="A88">
        <f>ROW(Source!A46)</f>
        <v>46</v>
      </c>
      <c r="B88">
        <v>16671550</v>
      </c>
      <c r="C88">
        <v>16671827</v>
      </c>
      <c r="D88">
        <v>15430395</v>
      </c>
      <c r="E88">
        <v>1</v>
      </c>
      <c r="F88">
        <v>1</v>
      </c>
      <c r="G88">
        <v>1</v>
      </c>
      <c r="H88">
        <v>1</v>
      </c>
      <c r="I88" t="s">
        <v>417</v>
      </c>
      <c r="J88" t="s">
        <v>6</v>
      </c>
      <c r="K88" t="s">
        <v>418</v>
      </c>
      <c r="L88">
        <v>1191</v>
      </c>
      <c r="N88">
        <v>1013</v>
      </c>
      <c r="O88" t="s">
        <v>416</v>
      </c>
      <c r="P88" t="s">
        <v>416</v>
      </c>
      <c r="Q88">
        <v>1</v>
      </c>
      <c r="W88">
        <v>0</v>
      </c>
      <c r="X88">
        <v>-1417349443</v>
      </c>
      <c r="Y88">
        <v>11.68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11.68</v>
      </c>
      <c r="AU88" t="s">
        <v>6</v>
      </c>
      <c r="AV88">
        <v>2</v>
      </c>
      <c r="AW88">
        <v>2</v>
      </c>
      <c r="AX88">
        <v>16671840</v>
      </c>
      <c r="AY88">
        <v>1</v>
      </c>
      <c r="AZ88">
        <v>2048</v>
      </c>
      <c r="BA88">
        <v>102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Y88*Source!I46</f>
        <v>0.84329599999999993</v>
      </c>
      <c r="CY88">
        <f>AD88</f>
        <v>0</v>
      </c>
      <c r="CZ88">
        <f>AH88</f>
        <v>0</v>
      </c>
      <c r="DA88">
        <f>AL88</f>
        <v>1</v>
      </c>
      <c r="DB88">
        <v>0</v>
      </c>
    </row>
    <row r="89" spans="1:106" x14ac:dyDescent="0.25">
      <c r="A89">
        <f>ROW(Source!A46)</f>
        <v>46</v>
      </c>
      <c r="B89">
        <v>16671550</v>
      </c>
      <c r="C89">
        <v>16671827</v>
      </c>
      <c r="D89">
        <v>15247578</v>
      </c>
      <c r="E89">
        <v>1</v>
      </c>
      <c r="F89">
        <v>1</v>
      </c>
      <c r="G89">
        <v>1</v>
      </c>
      <c r="H89">
        <v>2</v>
      </c>
      <c r="I89" t="s">
        <v>494</v>
      </c>
      <c r="J89" t="s">
        <v>495</v>
      </c>
      <c r="K89" t="s">
        <v>496</v>
      </c>
      <c r="L89">
        <v>1368</v>
      </c>
      <c r="N89">
        <v>1011</v>
      </c>
      <c r="O89" t="s">
        <v>422</v>
      </c>
      <c r="P89" t="s">
        <v>422</v>
      </c>
      <c r="Q89">
        <v>1</v>
      </c>
      <c r="W89">
        <v>0</v>
      </c>
      <c r="X89">
        <v>-1460065968</v>
      </c>
      <c r="Y89">
        <v>12.112499999999999</v>
      </c>
      <c r="AA89">
        <v>0</v>
      </c>
      <c r="AB89">
        <v>86.4</v>
      </c>
      <c r="AC89">
        <v>13.5</v>
      </c>
      <c r="AD89">
        <v>0</v>
      </c>
      <c r="AE89">
        <v>0</v>
      </c>
      <c r="AF89">
        <v>86.4</v>
      </c>
      <c r="AG89">
        <v>13.5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9.69</v>
      </c>
      <c r="AU89" t="s">
        <v>70</v>
      </c>
      <c r="AV89">
        <v>0</v>
      </c>
      <c r="AW89">
        <v>2</v>
      </c>
      <c r="AX89">
        <v>16671841</v>
      </c>
      <c r="AY89">
        <v>1</v>
      </c>
      <c r="AZ89">
        <v>0</v>
      </c>
      <c r="BA89">
        <v>103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Y89*Source!I46</f>
        <v>0.87452249999999998</v>
      </c>
      <c r="CY89">
        <f>AB89</f>
        <v>86.4</v>
      </c>
      <c r="CZ89">
        <f>AF89</f>
        <v>86.4</v>
      </c>
      <c r="DA89">
        <f>AJ89</f>
        <v>1</v>
      </c>
      <c r="DB89">
        <v>0</v>
      </c>
    </row>
    <row r="90" spans="1:106" x14ac:dyDescent="0.25">
      <c r="A90">
        <f>ROW(Source!A46)</f>
        <v>46</v>
      </c>
      <c r="B90">
        <v>16671550</v>
      </c>
      <c r="C90">
        <v>16671827</v>
      </c>
      <c r="D90">
        <v>15249073</v>
      </c>
      <c r="E90">
        <v>1</v>
      </c>
      <c r="F90">
        <v>1</v>
      </c>
      <c r="G90">
        <v>1</v>
      </c>
      <c r="H90">
        <v>2</v>
      </c>
      <c r="I90" t="s">
        <v>428</v>
      </c>
      <c r="J90" t="s">
        <v>429</v>
      </c>
      <c r="K90" t="s">
        <v>430</v>
      </c>
      <c r="L90">
        <v>1368</v>
      </c>
      <c r="N90">
        <v>1011</v>
      </c>
      <c r="O90" t="s">
        <v>422</v>
      </c>
      <c r="P90" t="s">
        <v>422</v>
      </c>
      <c r="Q90">
        <v>1</v>
      </c>
      <c r="W90">
        <v>0</v>
      </c>
      <c r="X90">
        <v>1372534845</v>
      </c>
      <c r="Y90">
        <v>2.4874999999999998</v>
      </c>
      <c r="AA90">
        <v>0</v>
      </c>
      <c r="AB90">
        <v>65.709999999999994</v>
      </c>
      <c r="AC90">
        <v>11.6</v>
      </c>
      <c r="AD90">
        <v>0</v>
      </c>
      <c r="AE90">
        <v>0</v>
      </c>
      <c r="AF90">
        <v>65.709999999999994</v>
      </c>
      <c r="AG90">
        <v>11.6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1.99</v>
      </c>
      <c r="AU90" t="s">
        <v>70</v>
      </c>
      <c r="AV90">
        <v>0</v>
      </c>
      <c r="AW90">
        <v>2</v>
      </c>
      <c r="AX90">
        <v>16671842</v>
      </c>
      <c r="AY90">
        <v>1</v>
      </c>
      <c r="AZ90">
        <v>0</v>
      </c>
      <c r="BA90">
        <v>104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Y90*Source!I46</f>
        <v>0.17959749999999999</v>
      </c>
      <c r="CY90">
        <f>AB90</f>
        <v>65.709999999999994</v>
      </c>
      <c r="CZ90">
        <f>AF90</f>
        <v>65.709999999999994</v>
      </c>
      <c r="DA90">
        <f>AJ90</f>
        <v>1</v>
      </c>
      <c r="DB90">
        <v>0</v>
      </c>
    </row>
    <row r="91" spans="1:106" x14ac:dyDescent="0.25">
      <c r="A91">
        <f>ROW(Source!A46)</f>
        <v>46</v>
      </c>
      <c r="B91">
        <v>16671550</v>
      </c>
      <c r="C91">
        <v>16671827</v>
      </c>
      <c r="D91">
        <v>15167339</v>
      </c>
      <c r="E91">
        <v>1</v>
      </c>
      <c r="F91">
        <v>1</v>
      </c>
      <c r="G91">
        <v>1</v>
      </c>
      <c r="H91">
        <v>3</v>
      </c>
      <c r="I91" t="s">
        <v>85</v>
      </c>
      <c r="J91" t="s">
        <v>88</v>
      </c>
      <c r="K91" t="s">
        <v>86</v>
      </c>
      <c r="L91">
        <v>1035</v>
      </c>
      <c r="N91">
        <v>1013</v>
      </c>
      <c r="O91" t="s">
        <v>87</v>
      </c>
      <c r="P91" t="s">
        <v>87</v>
      </c>
      <c r="Q91">
        <v>1</v>
      </c>
      <c r="W91">
        <v>0</v>
      </c>
      <c r="X91">
        <v>602577485</v>
      </c>
      <c r="Y91">
        <v>55.401662000000002</v>
      </c>
      <c r="AA91">
        <v>94.68</v>
      </c>
      <c r="AB91">
        <v>0</v>
      </c>
      <c r="AC91">
        <v>0</v>
      </c>
      <c r="AD91">
        <v>0</v>
      </c>
      <c r="AE91">
        <v>94.68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6</v>
      </c>
      <c r="AT91">
        <v>55.401662000000002</v>
      </c>
      <c r="AU91" t="s">
        <v>6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Y91*Source!I46</f>
        <v>3.9999999964000001</v>
      </c>
      <c r="CY91">
        <f t="shared" ref="CY91:CY97" si="6">AA91</f>
        <v>94.68</v>
      </c>
      <c r="CZ91">
        <f t="shared" ref="CZ91:CZ97" si="7">AE91</f>
        <v>94.68</v>
      </c>
      <c r="DA91">
        <f t="shared" ref="DA91:DA97" si="8">AI91</f>
        <v>1</v>
      </c>
      <c r="DB91">
        <v>0</v>
      </c>
    </row>
    <row r="92" spans="1:106" x14ac:dyDescent="0.25">
      <c r="A92">
        <f>ROW(Source!A46)</f>
        <v>46</v>
      </c>
      <c r="B92">
        <v>16671550</v>
      </c>
      <c r="C92">
        <v>16671827</v>
      </c>
      <c r="D92">
        <v>15170039</v>
      </c>
      <c r="E92">
        <v>1</v>
      </c>
      <c r="F92">
        <v>1</v>
      </c>
      <c r="G92">
        <v>1</v>
      </c>
      <c r="H92">
        <v>3</v>
      </c>
      <c r="I92" t="s">
        <v>455</v>
      </c>
      <c r="J92" t="s">
        <v>456</v>
      </c>
      <c r="K92" t="s">
        <v>457</v>
      </c>
      <c r="L92">
        <v>1348</v>
      </c>
      <c r="N92">
        <v>1009</v>
      </c>
      <c r="O92" t="s">
        <v>147</v>
      </c>
      <c r="P92" t="s">
        <v>147</v>
      </c>
      <c r="Q92">
        <v>1000</v>
      </c>
      <c r="W92">
        <v>0</v>
      </c>
      <c r="X92">
        <v>1174701286</v>
      </c>
      <c r="Y92">
        <v>4.13E-3</v>
      </c>
      <c r="AA92">
        <v>11978</v>
      </c>
      <c r="AB92">
        <v>0</v>
      </c>
      <c r="AC92">
        <v>0</v>
      </c>
      <c r="AD92">
        <v>0</v>
      </c>
      <c r="AE92">
        <v>11978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4.13E-3</v>
      </c>
      <c r="AU92" t="s">
        <v>6</v>
      </c>
      <c r="AV92">
        <v>0</v>
      </c>
      <c r="AW92">
        <v>2</v>
      </c>
      <c r="AX92">
        <v>16671844</v>
      </c>
      <c r="AY92">
        <v>1</v>
      </c>
      <c r="AZ92">
        <v>0</v>
      </c>
      <c r="BA92">
        <v>106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Y92*Source!I46</f>
        <v>2.9818599999999998E-4</v>
      </c>
      <c r="CY92">
        <f t="shared" si="6"/>
        <v>11978</v>
      </c>
      <c r="CZ92">
        <f t="shared" si="7"/>
        <v>11978</v>
      </c>
      <c r="DA92">
        <f t="shared" si="8"/>
        <v>1</v>
      </c>
      <c r="DB92">
        <v>0</v>
      </c>
    </row>
    <row r="93" spans="1:106" x14ac:dyDescent="0.25">
      <c r="A93">
        <f>ROW(Source!A46)</f>
        <v>46</v>
      </c>
      <c r="B93">
        <v>16671550</v>
      </c>
      <c r="C93">
        <v>16671827</v>
      </c>
      <c r="D93">
        <v>15172818</v>
      </c>
      <c r="E93">
        <v>1</v>
      </c>
      <c r="F93">
        <v>1</v>
      </c>
      <c r="G93">
        <v>1</v>
      </c>
      <c r="H93">
        <v>3</v>
      </c>
      <c r="I93" t="s">
        <v>497</v>
      </c>
      <c r="J93" t="s">
        <v>498</v>
      </c>
      <c r="K93" t="s">
        <v>499</v>
      </c>
      <c r="L93">
        <v>1339</v>
      </c>
      <c r="N93">
        <v>1007</v>
      </c>
      <c r="O93" t="s">
        <v>467</v>
      </c>
      <c r="P93" t="s">
        <v>467</v>
      </c>
      <c r="Q93">
        <v>1</v>
      </c>
      <c r="W93">
        <v>0</v>
      </c>
      <c r="X93">
        <v>-2072708995</v>
      </c>
      <c r="Y93">
        <v>0.105</v>
      </c>
      <c r="AA93">
        <v>458</v>
      </c>
      <c r="AB93">
        <v>0</v>
      </c>
      <c r="AC93">
        <v>0</v>
      </c>
      <c r="AD93">
        <v>0</v>
      </c>
      <c r="AE93">
        <v>458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0.105</v>
      </c>
      <c r="AU93" t="s">
        <v>6</v>
      </c>
      <c r="AV93">
        <v>0</v>
      </c>
      <c r="AW93">
        <v>2</v>
      </c>
      <c r="AX93">
        <v>16671845</v>
      </c>
      <c r="AY93">
        <v>1</v>
      </c>
      <c r="AZ93">
        <v>0</v>
      </c>
      <c r="BA93">
        <v>107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Y93*Source!I46</f>
        <v>7.5810000000000001E-3</v>
      </c>
      <c r="CY93">
        <f t="shared" si="6"/>
        <v>458</v>
      </c>
      <c r="CZ93">
        <f t="shared" si="7"/>
        <v>458</v>
      </c>
      <c r="DA93">
        <f t="shared" si="8"/>
        <v>1</v>
      </c>
      <c r="DB93">
        <v>0</v>
      </c>
    </row>
    <row r="94" spans="1:106" x14ac:dyDescent="0.25">
      <c r="A94">
        <f>ROW(Source!A46)</f>
        <v>46</v>
      </c>
      <c r="B94">
        <v>16671550</v>
      </c>
      <c r="C94">
        <v>16671827</v>
      </c>
      <c r="D94">
        <v>15196008</v>
      </c>
      <c r="E94">
        <v>1</v>
      </c>
      <c r="F94">
        <v>1</v>
      </c>
      <c r="G94">
        <v>1</v>
      </c>
      <c r="H94">
        <v>3</v>
      </c>
      <c r="I94" t="s">
        <v>500</v>
      </c>
      <c r="J94" t="s">
        <v>501</v>
      </c>
      <c r="K94" t="s">
        <v>502</v>
      </c>
      <c r="L94">
        <v>1339</v>
      </c>
      <c r="N94">
        <v>1007</v>
      </c>
      <c r="O94" t="s">
        <v>467</v>
      </c>
      <c r="P94" t="s">
        <v>467</v>
      </c>
      <c r="Q94">
        <v>1</v>
      </c>
      <c r="W94">
        <v>0</v>
      </c>
      <c r="X94">
        <v>2024089152</v>
      </c>
      <c r="Y94">
        <v>0.08</v>
      </c>
      <c r="AA94">
        <v>1100</v>
      </c>
      <c r="AB94">
        <v>0</v>
      </c>
      <c r="AC94">
        <v>0</v>
      </c>
      <c r="AD94">
        <v>0</v>
      </c>
      <c r="AE94">
        <v>1100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0.08</v>
      </c>
      <c r="AU94" t="s">
        <v>6</v>
      </c>
      <c r="AV94">
        <v>0</v>
      </c>
      <c r="AW94">
        <v>2</v>
      </c>
      <c r="AX94">
        <v>16671847</v>
      </c>
      <c r="AY94">
        <v>1</v>
      </c>
      <c r="AZ94">
        <v>0</v>
      </c>
      <c r="BA94">
        <v>109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Y94*Source!I46</f>
        <v>5.7759999999999999E-3</v>
      </c>
      <c r="CY94">
        <f t="shared" si="6"/>
        <v>1100</v>
      </c>
      <c r="CZ94">
        <f t="shared" si="7"/>
        <v>1100</v>
      </c>
      <c r="DA94">
        <f t="shared" si="8"/>
        <v>1</v>
      </c>
      <c r="DB94">
        <v>0</v>
      </c>
    </row>
    <row r="95" spans="1:106" x14ac:dyDescent="0.25">
      <c r="A95">
        <f>ROW(Source!A46)</f>
        <v>46</v>
      </c>
      <c r="B95">
        <v>16671550</v>
      </c>
      <c r="C95">
        <v>16671827</v>
      </c>
      <c r="D95">
        <v>15196147</v>
      </c>
      <c r="E95">
        <v>1</v>
      </c>
      <c r="F95">
        <v>1</v>
      </c>
      <c r="G95">
        <v>1</v>
      </c>
      <c r="H95">
        <v>3</v>
      </c>
      <c r="I95" t="s">
        <v>90</v>
      </c>
      <c r="J95" t="s">
        <v>92</v>
      </c>
      <c r="K95" t="s">
        <v>91</v>
      </c>
      <c r="L95">
        <v>1327</v>
      </c>
      <c r="N95">
        <v>1005</v>
      </c>
      <c r="O95" t="s">
        <v>78</v>
      </c>
      <c r="P95" t="s">
        <v>78</v>
      </c>
      <c r="Q95">
        <v>1</v>
      </c>
      <c r="W95">
        <v>0</v>
      </c>
      <c r="X95">
        <v>-968313352</v>
      </c>
      <c r="Y95">
        <v>72.299169000000006</v>
      </c>
      <c r="AA95">
        <v>214.7</v>
      </c>
      <c r="AB95">
        <v>0</v>
      </c>
      <c r="AC95">
        <v>0</v>
      </c>
      <c r="AD95">
        <v>0</v>
      </c>
      <c r="AE95">
        <v>214.7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6</v>
      </c>
      <c r="AT95">
        <v>72.299169000000006</v>
      </c>
      <c r="AU95" t="s">
        <v>6</v>
      </c>
      <c r="AV95">
        <v>0</v>
      </c>
      <c r="AW95">
        <v>1</v>
      </c>
      <c r="AX95">
        <v>-1</v>
      </c>
      <c r="AY95">
        <v>0</v>
      </c>
      <c r="AZ95">
        <v>0</v>
      </c>
      <c r="BA95" t="s">
        <v>6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Y95*Source!I46</f>
        <v>5.2200000018000008</v>
      </c>
      <c r="CY95">
        <f t="shared" si="6"/>
        <v>214.7</v>
      </c>
      <c r="CZ95">
        <f t="shared" si="7"/>
        <v>214.7</v>
      </c>
      <c r="DA95">
        <f t="shared" si="8"/>
        <v>1</v>
      </c>
      <c r="DB95">
        <v>0</v>
      </c>
    </row>
    <row r="96" spans="1:106" x14ac:dyDescent="0.25">
      <c r="A96">
        <f>ROW(Source!A46)</f>
        <v>46</v>
      </c>
      <c r="B96">
        <v>16671550</v>
      </c>
      <c r="C96">
        <v>16671827</v>
      </c>
      <c r="D96">
        <v>15196148</v>
      </c>
      <c r="E96">
        <v>1</v>
      </c>
      <c r="F96">
        <v>1</v>
      </c>
      <c r="G96">
        <v>1</v>
      </c>
      <c r="H96">
        <v>3</v>
      </c>
      <c r="I96" t="s">
        <v>94</v>
      </c>
      <c r="J96" t="s">
        <v>96</v>
      </c>
      <c r="K96" t="s">
        <v>95</v>
      </c>
      <c r="L96">
        <v>1327</v>
      </c>
      <c r="N96">
        <v>1005</v>
      </c>
      <c r="O96" t="s">
        <v>78</v>
      </c>
      <c r="P96" t="s">
        <v>78</v>
      </c>
      <c r="Q96">
        <v>1</v>
      </c>
      <c r="W96">
        <v>0</v>
      </c>
      <c r="X96">
        <v>700332712</v>
      </c>
      <c r="Y96">
        <v>27.700831000000001</v>
      </c>
      <c r="AA96">
        <v>209.05</v>
      </c>
      <c r="AB96">
        <v>0</v>
      </c>
      <c r="AC96">
        <v>0</v>
      </c>
      <c r="AD96">
        <v>0</v>
      </c>
      <c r="AE96">
        <v>209.05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27.700831000000001</v>
      </c>
      <c r="AU96" t="s">
        <v>6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Y96*Source!I46</f>
        <v>1.9999999982000001</v>
      </c>
      <c r="CY96">
        <f t="shared" si="6"/>
        <v>209.05</v>
      </c>
      <c r="CZ96">
        <f t="shared" si="7"/>
        <v>209.05</v>
      </c>
      <c r="DA96">
        <f t="shared" si="8"/>
        <v>1</v>
      </c>
      <c r="DB96">
        <v>0</v>
      </c>
    </row>
    <row r="97" spans="1:106" x14ac:dyDescent="0.25">
      <c r="A97">
        <f>ROW(Source!A46)</f>
        <v>46</v>
      </c>
      <c r="B97">
        <v>16671550</v>
      </c>
      <c r="C97">
        <v>16671827</v>
      </c>
      <c r="D97">
        <v>15204315</v>
      </c>
      <c r="E97">
        <v>1</v>
      </c>
      <c r="F97">
        <v>1</v>
      </c>
      <c r="G97">
        <v>1</v>
      </c>
      <c r="H97">
        <v>3</v>
      </c>
      <c r="I97" t="s">
        <v>503</v>
      </c>
      <c r="J97" t="s">
        <v>504</v>
      </c>
      <c r="K97" t="s">
        <v>505</v>
      </c>
      <c r="L97">
        <v>1296</v>
      </c>
      <c r="N97">
        <v>1002</v>
      </c>
      <c r="O97" t="s">
        <v>506</v>
      </c>
      <c r="P97" t="s">
        <v>506</v>
      </c>
      <c r="Q97">
        <v>1</v>
      </c>
      <c r="W97">
        <v>0</v>
      </c>
      <c r="X97">
        <v>-2122226716</v>
      </c>
      <c r="Y97">
        <v>32.4</v>
      </c>
      <c r="AA97">
        <v>46.86</v>
      </c>
      <c r="AB97">
        <v>0</v>
      </c>
      <c r="AC97">
        <v>0</v>
      </c>
      <c r="AD97">
        <v>0</v>
      </c>
      <c r="AE97">
        <v>46.86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32.4</v>
      </c>
      <c r="AU97" t="s">
        <v>6</v>
      </c>
      <c r="AV97">
        <v>0</v>
      </c>
      <c r="AW97">
        <v>2</v>
      </c>
      <c r="AX97">
        <v>16671849</v>
      </c>
      <c r="AY97">
        <v>1</v>
      </c>
      <c r="AZ97">
        <v>0</v>
      </c>
      <c r="BA97">
        <v>111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Y97*Source!I46</f>
        <v>2.33928</v>
      </c>
      <c r="CY97">
        <f t="shared" si="6"/>
        <v>46.86</v>
      </c>
      <c r="CZ97">
        <f t="shared" si="7"/>
        <v>46.86</v>
      </c>
      <c r="DA97">
        <f t="shared" si="8"/>
        <v>1</v>
      </c>
      <c r="DB97">
        <v>0</v>
      </c>
    </row>
    <row r="98" spans="1:106" x14ac:dyDescent="0.25">
      <c r="A98">
        <f>ROW(Source!A47)</f>
        <v>47</v>
      </c>
      <c r="B98">
        <v>16671551</v>
      </c>
      <c r="C98">
        <v>16671827</v>
      </c>
      <c r="D98">
        <v>15438286</v>
      </c>
      <c r="E98">
        <v>1</v>
      </c>
      <c r="F98">
        <v>1</v>
      </c>
      <c r="G98">
        <v>1</v>
      </c>
      <c r="H98">
        <v>1</v>
      </c>
      <c r="I98" t="s">
        <v>492</v>
      </c>
      <c r="J98" t="s">
        <v>6</v>
      </c>
      <c r="K98" t="s">
        <v>493</v>
      </c>
      <c r="L98">
        <v>1191</v>
      </c>
      <c r="N98">
        <v>1013</v>
      </c>
      <c r="O98" t="s">
        <v>416</v>
      </c>
      <c r="P98" t="s">
        <v>416</v>
      </c>
      <c r="Q98">
        <v>1</v>
      </c>
      <c r="W98">
        <v>0</v>
      </c>
      <c r="X98">
        <v>-1027537862</v>
      </c>
      <c r="Y98">
        <v>102.95949999999999</v>
      </c>
      <c r="AA98">
        <v>0</v>
      </c>
      <c r="AB98">
        <v>0</v>
      </c>
      <c r="AC98">
        <v>0</v>
      </c>
      <c r="AD98">
        <v>54.99</v>
      </c>
      <c r="AE98">
        <v>0</v>
      </c>
      <c r="AF98">
        <v>0</v>
      </c>
      <c r="AG98">
        <v>0</v>
      </c>
      <c r="AH98">
        <v>9.18</v>
      </c>
      <c r="AI98">
        <v>1</v>
      </c>
      <c r="AJ98">
        <v>1</v>
      </c>
      <c r="AK98">
        <v>1</v>
      </c>
      <c r="AL98">
        <v>5.99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89.53</v>
      </c>
      <c r="AU98" t="s">
        <v>71</v>
      </c>
      <c r="AV98">
        <v>1</v>
      </c>
      <c r="AW98">
        <v>2</v>
      </c>
      <c r="AX98">
        <v>16671839</v>
      </c>
      <c r="AY98">
        <v>1</v>
      </c>
      <c r="AZ98">
        <v>0</v>
      </c>
      <c r="BA98">
        <v>112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Y98*Source!I47</f>
        <v>7.433675899999999</v>
      </c>
      <c r="CY98">
        <f>AD98</f>
        <v>54.99</v>
      </c>
      <c r="CZ98">
        <f>AH98</f>
        <v>9.18</v>
      </c>
      <c r="DA98">
        <f>AL98</f>
        <v>5.99</v>
      </c>
      <c r="DB98">
        <v>0</v>
      </c>
    </row>
    <row r="99" spans="1:106" x14ac:dyDescent="0.25">
      <c r="A99">
        <f>ROW(Source!A47)</f>
        <v>47</v>
      </c>
      <c r="B99">
        <v>16671551</v>
      </c>
      <c r="C99">
        <v>16671827</v>
      </c>
      <c r="D99">
        <v>15430395</v>
      </c>
      <c r="E99">
        <v>1</v>
      </c>
      <c r="F99">
        <v>1</v>
      </c>
      <c r="G99">
        <v>1</v>
      </c>
      <c r="H99">
        <v>1</v>
      </c>
      <c r="I99" t="s">
        <v>417</v>
      </c>
      <c r="J99" t="s">
        <v>6</v>
      </c>
      <c r="K99" t="s">
        <v>418</v>
      </c>
      <c r="L99">
        <v>1191</v>
      </c>
      <c r="N99">
        <v>1013</v>
      </c>
      <c r="O99" t="s">
        <v>416</v>
      </c>
      <c r="P99" t="s">
        <v>416</v>
      </c>
      <c r="Q99">
        <v>1</v>
      </c>
      <c r="W99">
        <v>0</v>
      </c>
      <c r="X99">
        <v>-1417349443</v>
      </c>
      <c r="Y99">
        <v>11.68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5.99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11.68</v>
      </c>
      <c r="AU99" t="s">
        <v>6</v>
      </c>
      <c r="AV99">
        <v>2</v>
      </c>
      <c r="AW99">
        <v>2</v>
      </c>
      <c r="AX99">
        <v>16671840</v>
      </c>
      <c r="AY99">
        <v>1</v>
      </c>
      <c r="AZ99">
        <v>2048</v>
      </c>
      <c r="BA99">
        <v>113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Y99*Source!I47</f>
        <v>0.84329599999999993</v>
      </c>
      <c r="CY99">
        <f>AD99</f>
        <v>0</v>
      </c>
      <c r="CZ99">
        <f>AH99</f>
        <v>0</v>
      </c>
      <c r="DA99">
        <f>AL99</f>
        <v>1</v>
      </c>
      <c r="DB99">
        <v>0</v>
      </c>
    </row>
    <row r="100" spans="1:106" x14ac:dyDescent="0.25">
      <c r="A100">
        <f>ROW(Source!A47)</f>
        <v>47</v>
      </c>
      <c r="B100">
        <v>16671551</v>
      </c>
      <c r="C100">
        <v>16671827</v>
      </c>
      <c r="D100">
        <v>15247578</v>
      </c>
      <c r="E100">
        <v>1</v>
      </c>
      <c r="F100">
        <v>1</v>
      </c>
      <c r="G100">
        <v>1</v>
      </c>
      <c r="H100">
        <v>2</v>
      </c>
      <c r="I100" t="s">
        <v>494</v>
      </c>
      <c r="J100" t="s">
        <v>495</v>
      </c>
      <c r="K100" t="s">
        <v>496</v>
      </c>
      <c r="L100">
        <v>1368</v>
      </c>
      <c r="N100">
        <v>1011</v>
      </c>
      <c r="O100" t="s">
        <v>422</v>
      </c>
      <c r="P100" t="s">
        <v>422</v>
      </c>
      <c r="Q100">
        <v>1</v>
      </c>
      <c r="W100">
        <v>0</v>
      </c>
      <c r="X100">
        <v>-1460065968</v>
      </c>
      <c r="Y100">
        <v>12.112499999999999</v>
      </c>
      <c r="AA100">
        <v>0</v>
      </c>
      <c r="AB100">
        <v>517.54</v>
      </c>
      <c r="AC100">
        <v>13.5</v>
      </c>
      <c r="AD100">
        <v>0</v>
      </c>
      <c r="AE100">
        <v>0</v>
      </c>
      <c r="AF100">
        <v>86.4</v>
      </c>
      <c r="AG100">
        <v>13.5</v>
      </c>
      <c r="AH100">
        <v>0</v>
      </c>
      <c r="AI100">
        <v>1</v>
      </c>
      <c r="AJ100">
        <v>5.99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9.69</v>
      </c>
      <c r="AU100" t="s">
        <v>70</v>
      </c>
      <c r="AV100">
        <v>0</v>
      </c>
      <c r="AW100">
        <v>2</v>
      </c>
      <c r="AX100">
        <v>16671841</v>
      </c>
      <c r="AY100">
        <v>1</v>
      </c>
      <c r="AZ100">
        <v>0</v>
      </c>
      <c r="BA100">
        <v>114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Y100*Source!I47</f>
        <v>0.87452249999999998</v>
      </c>
      <c r="CY100">
        <f>AB100</f>
        <v>517.54</v>
      </c>
      <c r="CZ100">
        <f>AF100</f>
        <v>86.4</v>
      </c>
      <c r="DA100">
        <f>AJ100</f>
        <v>5.99</v>
      </c>
      <c r="DB100">
        <v>0</v>
      </c>
    </row>
    <row r="101" spans="1:106" x14ac:dyDescent="0.25">
      <c r="A101">
        <f>ROW(Source!A47)</f>
        <v>47</v>
      </c>
      <c r="B101">
        <v>16671551</v>
      </c>
      <c r="C101">
        <v>16671827</v>
      </c>
      <c r="D101">
        <v>15249073</v>
      </c>
      <c r="E101">
        <v>1</v>
      </c>
      <c r="F101">
        <v>1</v>
      </c>
      <c r="G101">
        <v>1</v>
      </c>
      <c r="H101">
        <v>2</v>
      </c>
      <c r="I101" t="s">
        <v>428</v>
      </c>
      <c r="J101" t="s">
        <v>429</v>
      </c>
      <c r="K101" t="s">
        <v>430</v>
      </c>
      <c r="L101">
        <v>1368</v>
      </c>
      <c r="N101">
        <v>1011</v>
      </c>
      <c r="O101" t="s">
        <v>422</v>
      </c>
      <c r="P101" t="s">
        <v>422</v>
      </c>
      <c r="Q101">
        <v>1</v>
      </c>
      <c r="W101">
        <v>0</v>
      </c>
      <c r="X101">
        <v>1372534845</v>
      </c>
      <c r="Y101">
        <v>2.4874999999999998</v>
      </c>
      <c r="AA101">
        <v>0</v>
      </c>
      <c r="AB101">
        <v>393.6</v>
      </c>
      <c r="AC101">
        <v>11.6</v>
      </c>
      <c r="AD101">
        <v>0</v>
      </c>
      <c r="AE101">
        <v>0</v>
      </c>
      <c r="AF101">
        <v>65.709999999999994</v>
      </c>
      <c r="AG101">
        <v>11.6</v>
      </c>
      <c r="AH101">
        <v>0</v>
      </c>
      <c r="AI101">
        <v>1</v>
      </c>
      <c r="AJ101">
        <v>5.99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1.99</v>
      </c>
      <c r="AU101" t="s">
        <v>70</v>
      </c>
      <c r="AV101">
        <v>0</v>
      </c>
      <c r="AW101">
        <v>2</v>
      </c>
      <c r="AX101">
        <v>16671842</v>
      </c>
      <c r="AY101">
        <v>1</v>
      </c>
      <c r="AZ101">
        <v>0</v>
      </c>
      <c r="BA101">
        <v>115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Y101*Source!I47</f>
        <v>0.17959749999999999</v>
      </c>
      <c r="CY101">
        <f>AB101</f>
        <v>393.6</v>
      </c>
      <c r="CZ101">
        <f>AF101</f>
        <v>65.709999999999994</v>
      </c>
      <c r="DA101">
        <f>AJ101</f>
        <v>5.99</v>
      </c>
      <c r="DB101">
        <v>0</v>
      </c>
    </row>
    <row r="102" spans="1:106" x14ac:dyDescent="0.25">
      <c r="A102">
        <f>ROW(Source!A47)</f>
        <v>47</v>
      </c>
      <c r="B102">
        <v>16671551</v>
      </c>
      <c r="C102">
        <v>16671827</v>
      </c>
      <c r="D102">
        <v>15167339</v>
      </c>
      <c r="E102">
        <v>1</v>
      </c>
      <c r="F102">
        <v>1</v>
      </c>
      <c r="G102">
        <v>1</v>
      </c>
      <c r="H102">
        <v>3</v>
      </c>
      <c r="I102" t="s">
        <v>85</v>
      </c>
      <c r="J102" t="s">
        <v>88</v>
      </c>
      <c r="K102" t="s">
        <v>86</v>
      </c>
      <c r="L102">
        <v>1035</v>
      </c>
      <c r="N102">
        <v>1013</v>
      </c>
      <c r="O102" t="s">
        <v>87</v>
      </c>
      <c r="P102" t="s">
        <v>87</v>
      </c>
      <c r="Q102">
        <v>1</v>
      </c>
      <c r="W102">
        <v>0</v>
      </c>
      <c r="X102">
        <v>602577485</v>
      </c>
      <c r="Y102">
        <v>55.401662000000002</v>
      </c>
      <c r="AA102">
        <v>567.13</v>
      </c>
      <c r="AB102">
        <v>0</v>
      </c>
      <c r="AC102">
        <v>0</v>
      </c>
      <c r="AD102">
        <v>0</v>
      </c>
      <c r="AE102">
        <v>94.68</v>
      </c>
      <c r="AF102">
        <v>0</v>
      </c>
      <c r="AG102">
        <v>0</v>
      </c>
      <c r="AH102">
        <v>0</v>
      </c>
      <c r="AI102">
        <v>5.99</v>
      </c>
      <c r="AJ102">
        <v>1</v>
      </c>
      <c r="AK102">
        <v>1</v>
      </c>
      <c r="AL102">
        <v>1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6</v>
      </c>
      <c r="AT102">
        <v>55.401662000000002</v>
      </c>
      <c r="AU102" t="s">
        <v>6</v>
      </c>
      <c r="AV102">
        <v>0</v>
      </c>
      <c r="AW102">
        <v>1</v>
      </c>
      <c r="AX102">
        <v>-1</v>
      </c>
      <c r="AY102">
        <v>0</v>
      </c>
      <c r="AZ102">
        <v>0</v>
      </c>
      <c r="BA102" t="s">
        <v>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Y102*Source!I47</f>
        <v>3.9999999964000001</v>
      </c>
      <c r="CY102">
        <f t="shared" ref="CY102:CY108" si="9">AA102</f>
        <v>567.13</v>
      </c>
      <c r="CZ102">
        <f t="shared" ref="CZ102:CZ108" si="10">AE102</f>
        <v>94.68</v>
      </c>
      <c r="DA102">
        <f t="shared" ref="DA102:DA108" si="11">AI102</f>
        <v>5.99</v>
      </c>
      <c r="DB102">
        <v>0</v>
      </c>
    </row>
    <row r="103" spans="1:106" x14ac:dyDescent="0.25">
      <c r="A103">
        <f>ROW(Source!A47)</f>
        <v>47</v>
      </c>
      <c r="B103">
        <v>16671551</v>
      </c>
      <c r="C103">
        <v>16671827</v>
      </c>
      <c r="D103">
        <v>15170039</v>
      </c>
      <c r="E103">
        <v>1</v>
      </c>
      <c r="F103">
        <v>1</v>
      </c>
      <c r="G103">
        <v>1</v>
      </c>
      <c r="H103">
        <v>3</v>
      </c>
      <c r="I103" t="s">
        <v>455</v>
      </c>
      <c r="J103" t="s">
        <v>456</v>
      </c>
      <c r="K103" t="s">
        <v>457</v>
      </c>
      <c r="L103">
        <v>1348</v>
      </c>
      <c r="N103">
        <v>1009</v>
      </c>
      <c r="O103" t="s">
        <v>147</v>
      </c>
      <c r="P103" t="s">
        <v>147</v>
      </c>
      <c r="Q103">
        <v>1000</v>
      </c>
      <c r="W103">
        <v>0</v>
      </c>
      <c r="X103">
        <v>1174701286</v>
      </c>
      <c r="Y103">
        <v>4.13E-3</v>
      </c>
      <c r="AA103">
        <v>71748.22</v>
      </c>
      <c r="AB103">
        <v>0</v>
      </c>
      <c r="AC103">
        <v>0</v>
      </c>
      <c r="AD103">
        <v>0</v>
      </c>
      <c r="AE103">
        <v>11978</v>
      </c>
      <c r="AF103">
        <v>0</v>
      </c>
      <c r="AG103">
        <v>0</v>
      </c>
      <c r="AH103">
        <v>0</v>
      </c>
      <c r="AI103">
        <v>5.99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4.13E-3</v>
      </c>
      <c r="AU103" t="s">
        <v>6</v>
      </c>
      <c r="AV103">
        <v>0</v>
      </c>
      <c r="AW103">
        <v>2</v>
      </c>
      <c r="AX103">
        <v>16671844</v>
      </c>
      <c r="AY103">
        <v>1</v>
      </c>
      <c r="AZ103">
        <v>0</v>
      </c>
      <c r="BA103">
        <v>117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Y103*Source!I47</f>
        <v>2.9818599999999998E-4</v>
      </c>
      <c r="CY103">
        <f t="shared" si="9"/>
        <v>71748.22</v>
      </c>
      <c r="CZ103">
        <f t="shared" si="10"/>
        <v>11978</v>
      </c>
      <c r="DA103">
        <f t="shared" si="11"/>
        <v>5.99</v>
      </c>
      <c r="DB103">
        <v>0</v>
      </c>
    </row>
    <row r="104" spans="1:106" x14ac:dyDescent="0.25">
      <c r="A104">
        <f>ROW(Source!A47)</f>
        <v>47</v>
      </c>
      <c r="B104">
        <v>16671551</v>
      </c>
      <c r="C104">
        <v>16671827</v>
      </c>
      <c r="D104">
        <v>15172818</v>
      </c>
      <c r="E104">
        <v>1</v>
      </c>
      <c r="F104">
        <v>1</v>
      </c>
      <c r="G104">
        <v>1</v>
      </c>
      <c r="H104">
        <v>3</v>
      </c>
      <c r="I104" t="s">
        <v>497</v>
      </c>
      <c r="J104" t="s">
        <v>498</v>
      </c>
      <c r="K104" t="s">
        <v>499</v>
      </c>
      <c r="L104">
        <v>1339</v>
      </c>
      <c r="N104">
        <v>1007</v>
      </c>
      <c r="O104" t="s">
        <v>467</v>
      </c>
      <c r="P104" t="s">
        <v>467</v>
      </c>
      <c r="Q104">
        <v>1</v>
      </c>
      <c r="W104">
        <v>0</v>
      </c>
      <c r="X104">
        <v>-2072708995</v>
      </c>
      <c r="Y104">
        <v>0.105</v>
      </c>
      <c r="AA104">
        <v>2743.42</v>
      </c>
      <c r="AB104">
        <v>0</v>
      </c>
      <c r="AC104">
        <v>0</v>
      </c>
      <c r="AD104">
        <v>0</v>
      </c>
      <c r="AE104">
        <v>458</v>
      </c>
      <c r="AF104">
        <v>0</v>
      </c>
      <c r="AG104">
        <v>0</v>
      </c>
      <c r="AH104">
        <v>0</v>
      </c>
      <c r="AI104">
        <v>5.99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0.105</v>
      </c>
      <c r="AU104" t="s">
        <v>6</v>
      </c>
      <c r="AV104">
        <v>0</v>
      </c>
      <c r="AW104">
        <v>2</v>
      </c>
      <c r="AX104">
        <v>16671845</v>
      </c>
      <c r="AY104">
        <v>1</v>
      </c>
      <c r="AZ104">
        <v>0</v>
      </c>
      <c r="BA104">
        <v>118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Y104*Source!I47</f>
        <v>7.5810000000000001E-3</v>
      </c>
      <c r="CY104">
        <f t="shared" si="9"/>
        <v>2743.42</v>
      </c>
      <c r="CZ104">
        <f t="shared" si="10"/>
        <v>458</v>
      </c>
      <c r="DA104">
        <f t="shared" si="11"/>
        <v>5.99</v>
      </c>
      <c r="DB104">
        <v>0</v>
      </c>
    </row>
    <row r="105" spans="1:106" x14ac:dyDescent="0.25">
      <c r="A105">
        <f>ROW(Source!A47)</f>
        <v>47</v>
      </c>
      <c r="B105">
        <v>16671551</v>
      </c>
      <c r="C105">
        <v>16671827</v>
      </c>
      <c r="D105">
        <v>15196008</v>
      </c>
      <c r="E105">
        <v>1</v>
      </c>
      <c r="F105">
        <v>1</v>
      </c>
      <c r="G105">
        <v>1</v>
      </c>
      <c r="H105">
        <v>3</v>
      </c>
      <c r="I105" t="s">
        <v>500</v>
      </c>
      <c r="J105" t="s">
        <v>501</v>
      </c>
      <c r="K105" t="s">
        <v>502</v>
      </c>
      <c r="L105">
        <v>1339</v>
      </c>
      <c r="N105">
        <v>1007</v>
      </c>
      <c r="O105" t="s">
        <v>467</v>
      </c>
      <c r="P105" t="s">
        <v>467</v>
      </c>
      <c r="Q105">
        <v>1</v>
      </c>
      <c r="W105">
        <v>0</v>
      </c>
      <c r="X105">
        <v>2024089152</v>
      </c>
      <c r="Y105">
        <v>0.08</v>
      </c>
      <c r="AA105">
        <v>6589</v>
      </c>
      <c r="AB105">
        <v>0</v>
      </c>
      <c r="AC105">
        <v>0</v>
      </c>
      <c r="AD105">
        <v>0</v>
      </c>
      <c r="AE105">
        <v>1100</v>
      </c>
      <c r="AF105">
        <v>0</v>
      </c>
      <c r="AG105">
        <v>0</v>
      </c>
      <c r="AH105">
        <v>0</v>
      </c>
      <c r="AI105">
        <v>5.99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0.08</v>
      </c>
      <c r="AU105" t="s">
        <v>6</v>
      </c>
      <c r="AV105">
        <v>0</v>
      </c>
      <c r="AW105">
        <v>2</v>
      </c>
      <c r="AX105">
        <v>16671847</v>
      </c>
      <c r="AY105">
        <v>1</v>
      </c>
      <c r="AZ105">
        <v>0</v>
      </c>
      <c r="BA105">
        <v>120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Y105*Source!I47</f>
        <v>5.7759999999999999E-3</v>
      </c>
      <c r="CY105">
        <f t="shared" si="9"/>
        <v>6589</v>
      </c>
      <c r="CZ105">
        <f t="shared" si="10"/>
        <v>1100</v>
      </c>
      <c r="DA105">
        <f t="shared" si="11"/>
        <v>5.99</v>
      </c>
      <c r="DB105">
        <v>0</v>
      </c>
    </row>
    <row r="106" spans="1:106" x14ac:dyDescent="0.25">
      <c r="A106">
        <f>ROW(Source!A47)</f>
        <v>47</v>
      </c>
      <c r="B106">
        <v>16671551</v>
      </c>
      <c r="C106">
        <v>16671827</v>
      </c>
      <c r="D106">
        <v>15196147</v>
      </c>
      <c r="E106">
        <v>1</v>
      </c>
      <c r="F106">
        <v>1</v>
      </c>
      <c r="G106">
        <v>1</v>
      </c>
      <c r="H106">
        <v>3</v>
      </c>
      <c r="I106" t="s">
        <v>90</v>
      </c>
      <c r="J106" t="s">
        <v>92</v>
      </c>
      <c r="K106" t="s">
        <v>91</v>
      </c>
      <c r="L106">
        <v>1327</v>
      </c>
      <c r="N106">
        <v>1005</v>
      </c>
      <c r="O106" t="s">
        <v>78</v>
      </c>
      <c r="P106" t="s">
        <v>78</v>
      </c>
      <c r="Q106">
        <v>1</v>
      </c>
      <c r="W106">
        <v>0</v>
      </c>
      <c r="X106">
        <v>-968313352</v>
      </c>
      <c r="Y106">
        <v>72.299169000000006</v>
      </c>
      <c r="AA106">
        <v>1286.05</v>
      </c>
      <c r="AB106">
        <v>0</v>
      </c>
      <c r="AC106">
        <v>0</v>
      </c>
      <c r="AD106">
        <v>0</v>
      </c>
      <c r="AE106">
        <v>214.7</v>
      </c>
      <c r="AF106">
        <v>0</v>
      </c>
      <c r="AG106">
        <v>0</v>
      </c>
      <c r="AH106">
        <v>0</v>
      </c>
      <c r="AI106">
        <v>5.99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</v>
      </c>
      <c r="AT106">
        <v>72.299169000000006</v>
      </c>
      <c r="AU106" t="s">
        <v>6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Y106*Source!I47</f>
        <v>5.2200000018000008</v>
      </c>
      <c r="CY106">
        <f t="shared" si="9"/>
        <v>1286.05</v>
      </c>
      <c r="CZ106">
        <f t="shared" si="10"/>
        <v>214.7</v>
      </c>
      <c r="DA106">
        <f t="shared" si="11"/>
        <v>5.99</v>
      </c>
      <c r="DB106">
        <v>0</v>
      </c>
    </row>
    <row r="107" spans="1:106" x14ac:dyDescent="0.25">
      <c r="A107">
        <f>ROW(Source!A47)</f>
        <v>47</v>
      </c>
      <c r="B107">
        <v>16671551</v>
      </c>
      <c r="C107">
        <v>16671827</v>
      </c>
      <c r="D107">
        <v>15196148</v>
      </c>
      <c r="E107">
        <v>1</v>
      </c>
      <c r="F107">
        <v>1</v>
      </c>
      <c r="G107">
        <v>1</v>
      </c>
      <c r="H107">
        <v>3</v>
      </c>
      <c r="I107" t="s">
        <v>94</v>
      </c>
      <c r="J107" t="s">
        <v>96</v>
      </c>
      <c r="K107" t="s">
        <v>95</v>
      </c>
      <c r="L107">
        <v>1327</v>
      </c>
      <c r="N107">
        <v>1005</v>
      </c>
      <c r="O107" t="s">
        <v>78</v>
      </c>
      <c r="P107" t="s">
        <v>78</v>
      </c>
      <c r="Q107">
        <v>1</v>
      </c>
      <c r="W107">
        <v>0</v>
      </c>
      <c r="X107">
        <v>700332712</v>
      </c>
      <c r="Y107">
        <v>27.700831000000001</v>
      </c>
      <c r="AA107">
        <v>1252.21</v>
      </c>
      <c r="AB107">
        <v>0</v>
      </c>
      <c r="AC107">
        <v>0</v>
      </c>
      <c r="AD107">
        <v>0</v>
      </c>
      <c r="AE107">
        <v>209.05</v>
      </c>
      <c r="AF107">
        <v>0</v>
      </c>
      <c r="AG107">
        <v>0</v>
      </c>
      <c r="AH107">
        <v>0</v>
      </c>
      <c r="AI107">
        <v>5.99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6</v>
      </c>
      <c r="AT107">
        <v>27.700831000000001</v>
      </c>
      <c r="AU107" t="s">
        <v>6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Y107*Source!I47</f>
        <v>1.9999999982000001</v>
      </c>
      <c r="CY107">
        <f t="shared" si="9"/>
        <v>1252.21</v>
      </c>
      <c r="CZ107">
        <f t="shared" si="10"/>
        <v>209.05</v>
      </c>
      <c r="DA107">
        <f t="shared" si="11"/>
        <v>5.99</v>
      </c>
      <c r="DB107">
        <v>0</v>
      </c>
    </row>
    <row r="108" spans="1:106" x14ac:dyDescent="0.25">
      <c r="A108">
        <f>ROW(Source!A47)</f>
        <v>47</v>
      </c>
      <c r="B108">
        <v>16671551</v>
      </c>
      <c r="C108">
        <v>16671827</v>
      </c>
      <c r="D108">
        <v>15204315</v>
      </c>
      <c r="E108">
        <v>1</v>
      </c>
      <c r="F108">
        <v>1</v>
      </c>
      <c r="G108">
        <v>1</v>
      </c>
      <c r="H108">
        <v>3</v>
      </c>
      <c r="I108" t="s">
        <v>503</v>
      </c>
      <c r="J108" t="s">
        <v>504</v>
      </c>
      <c r="K108" t="s">
        <v>505</v>
      </c>
      <c r="L108">
        <v>1296</v>
      </c>
      <c r="N108">
        <v>1002</v>
      </c>
      <c r="O108" t="s">
        <v>506</v>
      </c>
      <c r="P108" t="s">
        <v>506</v>
      </c>
      <c r="Q108">
        <v>1</v>
      </c>
      <c r="W108">
        <v>0</v>
      </c>
      <c r="X108">
        <v>-2122226716</v>
      </c>
      <c r="Y108">
        <v>32.4</v>
      </c>
      <c r="AA108">
        <v>280.69</v>
      </c>
      <c r="AB108">
        <v>0</v>
      </c>
      <c r="AC108">
        <v>0</v>
      </c>
      <c r="AD108">
        <v>0</v>
      </c>
      <c r="AE108">
        <v>46.86</v>
      </c>
      <c r="AF108">
        <v>0</v>
      </c>
      <c r="AG108">
        <v>0</v>
      </c>
      <c r="AH108">
        <v>0</v>
      </c>
      <c r="AI108">
        <v>5.99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32.4</v>
      </c>
      <c r="AU108" t="s">
        <v>6</v>
      </c>
      <c r="AV108">
        <v>0</v>
      </c>
      <c r="AW108">
        <v>2</v>
      </c>
      <c r="AX108">
        <v>16671849</v>
      </c>
      <c r="AY108">
        <v>1</v>
      </c>
      <c r="AZ108">
        <v>0</v>
      </c>
      <c r="BA108">
        <v>122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Y108*Source!I47</f>
        <v>2.33928</v>
      </c>
      <c r="CY108">
        <f t="shared" si="9"/>
        <v>280.69</v>
      </c>
      <c r="CZ108">
        <f t="shared" si="10"/>
        <v>46.86</v>
      </c>
      <c r="DA108">
        <f t="shared" si="11"/>
        <v>5.99</v>
      </c>
      <c r="DB108">
        <v>0</v>
      </c>
    </row>
    <row r="109" spans="1:106" x14ac:dyDescent="0.25">
      <c r="A109">
        <f>ROW(Source!A54)</f>
        <v>54</v>
      </c>
      <c r="B109">
        <v>16671550</v>
      </c>
      <c r="C109">
        <v>16671853</v>
      </c>
      <c r="D109">
        <v>15436014</v>
      </c>
      <c r="E109">
        <v>1</v>
      </c>
      <c r="F109">
        <v>1</v>
      </c>
      <c r="G109">
        <v>1</v>
      </c>
      <c r="H109">
        <v>1</v>
      </c>
      <c r="I109" t="s">
        <v>507</v>
      </c>
      <c r="J109" t="s">
        <v>6</v>
      </c>
      <c r="K109" t="s">
        <v>508</v>
      </c>
      <c r="L109">
        <v>1191</v>
      </c>
      <c r="N109">
        <v>1013</v>
      </c>
      <c r="O109" t="s">
        <v>416</v>
      </c>
      <c r="P109" t="s">
        <v>416</v>
      </c>
      <c r="Q109">
        <v>1</v>
      </c>
      <c r="W109">
        <v>0</v>
      </c>
      <c r="X109">
        <v>-784637506</v>
      </c>
      <c r="Y109">
        <v>215.6825</v>
      </c>
      <c r="AA109">
        <v>0</v>
      </c>
      <c r="AB109">
        <v>0</v>
      </c>
      <c r="AC109">
        <v>0</v>
      </c>
      <c r="AD109">
        <v>8.74</v>
      </c>
      <c r="AE109">
        <v>0</v>
      </c>
      <c r="AF109">
        <v>0</v>
      </c>
      <c r="AG109">
        <v>0</v>
      </c>
      <c r="AH109">
        <v>8.74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6</v>
      </c>
      <c r="AT109">
        <v>187.55</v>
      </c>
      <c r="AU109" t="s">
        <v>71</v>
      </c>
      <c r="AV109">
        <v>1</v>
      </c>
      <c r="AW109">
        <v>2</v>
      </c>
      <c r="AX109">
        <v>16671866</v>
      </c>
      <c r="AY109">
        <v>1</v>
      </c>
      <c r="AZ109">
        <v>0</v>
      </c>
      <c r="BA109">
        <v>123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Y109*Source!I54</f>
        <v>55.904903999999995</v>
      </c>
      <c r="CY109">
        <f>AD109</f>
        <v>8.74</v>
      </c>
      <c r="CZ109">
        <f>AH109</f>
        <v>8.74</v>
      </c>
      <c r="DA109">
        <f>AL109</f>
        <v>1</v>
      </c>
      <c r="DB109">
        <v>0</v>
      </c>
    </row>
    <row r="110" spans="1:106" x14ac:dyDescent="0.25">
      <c r="A110">
        <f>ROW(Source!A54)</f>
        <v>54</v>
      </c>
      <c r="B110">
        <v>16671550</v>
      </c>
      <c r="C110">
        <v>16671853</v>
      </c>
      <c r="D110">
        <v>15430395</v>
      </c>
      <c r="E110">
        <v>1</v>
      </c>
      <c r="F110">
        <v>1</v>
      </c>
      <c r="G110">
        <v>1</v>
      </c>
      <c r="H110">
        <v>1</v>
      </c>
      <c r="I110" t="s">
        <v>417</v>
      </c>
      <c r="J110" t="s">
        <v>6</v>
      </c>
      <c r="K110" t="s">
        <v>418</v>
      </c>
      <c r="L110">
        <v>1191</v>
      </c>
      <c r="N110">
        <v>1013</v>
      </c>
      <c r="O110" t="s">
        <v>416</v>
      </c>
      <c r="P110" t="s">
        <v>416</v>
      </c>
      <c r="Q110">
        <v>1</v>
      </c>
      <c r="W110">
        <v>0</v>
      </c>
      <c r="X110">
        <v>-1417349443</v>
      </c>
      <c r="Y110">
        <v>5.33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5.33</v>
      </c>
      <c r="AU110" t="s">
        <v>6</v>
      </c>
      <c r="AV110">
        <v>2</v>
      </c>
      <c r="AW110">
        <v>2</v>
      </c>
      <c r="AX110">
        <v>16671867</v>
      </c>
      <c r="AY110">
        <v>1</v>
      </c>
      <c r="AZ110">
        <v>2048</v>
      </c>
      <c r="BA110">
        <v>124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Y110*Source!I54</f>
        <v>1.3815359999999999</v>
      </c>
      <c r="CY110">
        <f>AD110</f>
        <v>0</v>
      </c>
      <c r="CZ110">
        <f>AH110</f>
        <v>0</v>
      </c>
      <c r="DA110">
        <f>AL110</f>
        <v>1</v>
      </c>
      <c r="DB110">
        <v>0</v>
      </c>
    </row>
    <row r="111" spans="1:106" x14ac:dyDescent="0.25">
      <c r="A111">
        <f>ROW(Source!A54)</f>
        <v>54</v>
      </c>
      <c r="B111">
        <v>16671550</v>
      </c>
      <c r="C111">
        <v>16671853</v>
      </c>
      <c r="D111">
        <v>15247974</v>
      </c>
      <c r="E111">
        <v>1</v>
      </c>
      <c r="F111">
        <v>1</v>
      </c>
      <c r="G111">
        <v>1</v>
      </c>
      <c r="H111">
        <v>2</v>
      </c>
      <c r="I111" t="s">
        <v>419</v>
      </c>
      <c r="J111" t="s">
        <v>420</v>
      </c>
      <c r="K111" t="s">
        <v>421</v>
      </c>
      <c r="L111">
        <v>1368</v>
      </c>
      <c r="N111">
        <v>1011</v>
      </c>
      <c r="O111" t="s">
        <v>422</v>
      </c>
      <c r="P111" t="s">
        <v>422</v>
      </c>
      <c r="Q111">
        <v>1</v>
      </c>
      <c r="W111">
        <v>0</v>
      </c>
      <c r="X111">
        <v>1188625873</v>
      </c>
      <c r="Y111">
        <v>2.2000000000000002</v>
      </c>
      <c r="AA111">
        <v>0</v>
      </c>
      <c r="AB111">
        <v>31.26</v>
      </c>
      <c r="AC111">
        <v>13.5</v>
      </c>
      <c r="AD111">
        <v>0</v>
      </c>
      <c r="AE111">
        <v>0</v>
      </c>
      <c r="AF111">
        <v>31.26</v>
      </c>
      <c r="AG111">
        <v>13.5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1.76</v>
      </c>
      <c r="AU111" t="s">
        <v>70</v>
      </c>
      <c r="AV111">
        <v>0</v>
      </c>
      <c r="AW111">
        <v>2</v>
      </c>
      <c r="AX111">
        <v>16671868</v>
      </c>
      <c r="AY111">
        <v>1</v>
      </c>
      <c r="AZ111">
        <v>0</v>
      </c>
      <c r="BA111">
        <v>125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Y111*Source!I54</f>
        <v>0.57023999999999997</v>
      </c>
      <c r="CY111">
        <f>AB111</f>
        <v>31.26</v>
      </c>
      <c r="CZ111">
        <f>AF111</f>
        <v>31.26</v>
      </c>
      <c r="DA111">
        <f>AJ111</f>
        <v>1</v>
      </c>
      <c r="DB111">
        <v>0</v>
      </c>
    </row>
    <row r="112" spans="1:106" x14ac:dyDescent="0.25">
      <c r="A112">
        <f>ROW(Source!A54)</f>
        <v>54</v>
      </c>
      <c r="B112">
        <v>16671550</v>
      </c>
      <c r="C112">
        <v>16671853</v>
      </c>
      <c r="D112">
        <v>15249073</v>
      </c>
      <c r="E112">
        <v>1</v>
      </c>
      <c r="F112">
        <v>1</v>
      </c>
      <c r="G112">
        <v>1</v>
      </c>
      <c r="H112">
        <v>2</v>
      </c>
      <c r="I112" t="s">
        <v>428</v>
      </c>
      <c r="J112" t="s">
        <v>429</v>
      </c>
      <c r="K112" t="s">
        <v>430</v>
      </c>
      <c r="L112">
        <v>1368</v>
      </c>
      <c r="N112">
        <v>1011</v>
      </c>
      <c r="O112" t="s">
        <v>422</v>
      </c>
      <c r="P112" t="s">
        <v>422</v>
      </c>
      <c r="Q112">
        <v>1</v>
      </c>
      <c r="W112">
        <v>0</v>
      </c>
      <c r="X112">
        <v>1372534845</v>
      </c>
      <c r="Y112">
        <v>4.4624999999999995</v>
      </c>
      <c r="AA112">
        <v>0</v>
      </c>
      <c r="AB112">
        <v>65.709999999999994</v>
      </c>
      <c r="AC112">
        <v>11.6</v>
      </c>
      <c r="AD112">
        <v>0</v>
      </c>
      <c r="AE112">
        <v>0</v>
      </c>
      <c r="AF112">
        <v>65.709999999999994</v>
      </c>
      <c r="AG112">
        <v>11.6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6</v>
      </c>
      <c r="AT112">
        <v>3.57</v>
      </c>
      <c r="AU112" t="s">
        <v>70</v>
      </c>
      <c r="AV112">
        <v>0</v>
      </c>
      <c r="AW112">
        <v>2</v>
      </c>
      <c r="AX112">
        <v>16671869</v>
      </c>
      <c r="AY112">
        <v>1</v>
      </c>
      <c r="AZ112">
        <v>0</v>
      </c>
      <c r="BA112">
        <v>126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Y112*Source!I54</f>
        <v>1.1566799999999997</v>
      </c>
      <c r="CY112">
        <f>AB112</f>
        <v>65.709999999999994</v>
      </c>
      <c r="CZ112">
        <f>AF112</f>
        <v>65.709999999999994</v>
      </c>
      <c r="DA112">
        <f>AJ112</f>
        <v>1</v>
      </c>
      <c r="DB112">
        <v>0</v>
      </c>
    </row>
    <row r="113" spans="1:106" x14ac:dyDescent="0.25">
      <c r="A113">
        <f>ROW(Source!A54)</f>
        <v>54</v>
      </c>
      <c r="B113">
        <v>16671550</v>
      </c>
      <c r="C113">
        <v>16671853</v>
      </c>
      <c r="D113">
        <v>15167551</v>
      </c>
      <c r="E113">
        <v>1</v>
      </c>
      <c r="F113">
        <v>1</v>
      </c>
      <c r="G113">
        <v>1</v>
      </c>
      <c r="H113">
        <v>3</v>
      </c>
      <c r="I113" t="s">
        <v>473</v>
      </c>
      <c r="J113" t="s">
        <v>474</v>
      </c>
      <c r="K113" t="s">
        <v>475</v>
      </c>
      <c r="L113">
        <v>1301</v>
      </c>
      <c r="N113">
        <v>1003</v>
      </c>
      <c r="O113" t="s">
        <v>117</v>
      </c>
      <c r="P113" t="s">
        <v>117</v>
      </c>
      <c r="Q113">
        <v>1</v>
      </c>
      <c r="W113">
        <v>0</v>
      </c>
      <c r="X113">
        <v>751777312</v>
      </c>
      <c r="Y113">
        <v>347</v>
      </c>
      <c r="AA113">
        <v>6.38</v>
      </c>
      <c r="AB113">
        <v>0</v>
      </c>
      <c r="AC113">
        <v>0</v>
      </c>
      <c r="AD113">
        <v>0</v>
      </c>
      <c r="AE113">
        <v>6.38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347</v>
      </c>
      <c r="AU113" t="s">
        <v>6</v>
      </c>
      <c r="AV113">
        <v>0</v>
      </c>
      <c r="AW113">
        <v>2</v>
      </c>
      <c r="AX113">
        <v>16671870</v>
      </c>
      <c r="AY113">
        <v>1</v>
      </c>
      <c r="AZ113">
        <v>0</v>
      </c>
      <c r="BA113">
        <v>127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Y113*Source!I54</f>
        <v>89.942399999999992</v>
      </c>
      <c r="CY113">
        <f t="shared" ref="CY113:CY120" si="12">AA113</f>
        <v>6.38</v>
      </c>
      <c r="CZ113">
        <f t="shared" ref="CZ113:CZ120" si="13">AE113</f>
        <v>6.38</v>
      </c>
      <c r="DA113">
        <f t="shared" ref="DA113:DA120" si="14">AI113</f>
        <v>1</v>
      </c>
      <c r="DB113">
        <v>0</v>
      </c>
    </row>
    <row r="114" spans="1:106" x14ac:dyDescent="0.25">
      <c r="A114">
        <f>ROW(Source!A54)</f>
        <v>54</v>
      </c>
      <c r="B114">
        <v>16671550</v>
      </c>
      <c r="C114">
        <v>16671853</v>
      </c>
      <c r="D114">
        <v>15167552</v>
      </c>
      <c r="E114">
        <v>1</v>
      </c>
      <c r="F114">
        <v>1</v>
      </c>
      <c r="G114">
        <v>1</v>
      </c>
      <c r="H114">
        <v>3</v>
      </c>
      <c r="I114" t="s">
        <v>476</v>
      </c>
      <c r="J114" t="s">
        <v>477</v>
      </c>
      <c r="K114" t="s">
        <v>478</v>
      </c>
      <c r="L114">
        <v>1301</v>
      </c>
      <c r="N114">
        <v>1003</v>
      </c>
      <c r="O114" t="s">
        <v>117</v>
      </c>
      <c r="P114" t="s">
        <v>117</v>
      </c>
      <c r="Q114">
        <v>1</v>
      </c>
      <c r="W114">
        <v>0</v>
      </c>
      <c r="X114">
        <v>1744203244</v>
      </c>
      <c r="Y114">
        <v>71</v>
      </c>
      <c r="AA114">
        <v>7.95</v>
      </c>
      <c r="AB114">
        <v>0</v>
      </c>
      <c r="AC114">
        <v>0</v>
      </c>
      <c r="AD114">
        <v>0</v>
      </c>
      <c r="AE114">
        <v>7.95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71</v>
      </c>
      <c r="AU114" t="s">
        <v>6</v>
      </c>
      <c r="AV114">
        <v>0</v>
      </c>
      <c r="AW114">
        <v>2</v>
      </c>
      <c r="AX114">
        <v>16671871</v>
      </c>
      <c r="AY114">
        <v>1</v>
      </c>
      <c r="AZ114">
        <v>0</v>
      </c>
      <c r="BA114">
        <v>128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Y114*Source!I54</f>
        <v>18.403199999999998</v>
      </c>
      <c r="CY114">
        <f t="shared" si="12"/>
        <v>7.95</v>
      </c>
      <c r="CZ114">
        <f t="shared" si="13"/>
        <v>7.95</v>
      </c>
      <c r="DA114">
        <f t="shared" si="14"/>
        <v>1</v>
      </c>
      <c r="DB114">
        <v>0</v>
      </c>
    </row>
    <row r="115" spans="1:106" x14ac:dyDescent="0.25">
      <c r="A115">
        <f>ROW(Source!A54)</f>
        <v>54</v>
      </c>
      <c r="B115">
        <v>16671550</v>
      </c>
      <c r="C115">
        <v>16671853</v>
      </c>
      <c r="D115">
        <v>15167640</v>
      </c>
      <c r="E115">
        <v>1</v>
      </c>
      <c r="F115">
        <v>1</v>
      </c>
      <c r="G115">
        <v>1</v>
      </c>
      <c r="H115">
        <v>3</v>
      </c>
      <c r="I115" t="s">
        <v>479</v>
      </c>
      <c r="J115" t="s">
        <v>480</v>
      </c>
      <c r="K115" t="s">
        <v>481</v>
      </c>
      <c r="L115">
        <v>1302</v>
      </c>
      <c r="N115">
        <v>1003</v>
      </c>
      <c r="O115" t="s">
        <v>163</v>
      </c>
      <c r="P115" t="s">
        <v>163</v>
      </c>
      <c r="Q115">
        <v>10</v>
      </c>
      <c r="W115">
        <v>0</v>
      </c>
      <c r="X115">
        <v>-405326455</v>
      </c>
      <c r="Y115">
        <v>21.4</v>
      </c>
      <c r="AA115">
        <v>64.099999999999994</v>
      </c>
      <c r="AB115">
        <v>0</v>
      </c>
      <c r="AC115">
        <v>0</v>
      </c>
      <c r="AD115">
        <v>0</v>
      </c>
      <c r="AE115">
        <v>64.099999999999994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21.4</v>
      </c>
      <c r="AU115" t="s">
        <v>6</v>
      </c>
      <c r="AV115">
        <v>0</v>
      </c>
      <c r="AW115">
        <v>2</v>
      </c>
      <c r="AX115">
        <v>16671872</v>
      </c>
      <c r="AY115">
        <v>1</v>
      </c>
      <c r="AZ115">
        <v>0</v>
      </c>
      <c r="BA115">
        <v>129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Y115*Source!I54</f>
        <v>5.5468799999999989</v>
      </c>
      <c r="CY115">
        <f t="shared" si="12"/>
        <v>64.099999999999994</v>
      </c>
      <c r="CZ115">
        <f t="shared" si="13"/>
        <v>64.099999999999994</v>
      </c>
      <c r="DA115">
        <f t="shared" si="14"/>
        <v>1</v>
      </c>
      <c r="DB115">
        <v>0</v>
      </c>
    </row>
    <row r="116" spans="1:106" x14ac:dyDescent="0.25">
      <c r="A116">
        <f>ROW(Source!A54)</f>
        <v>54</v>
      </c>
      <c r="B116">
        <v>16671550</v>
      </c>
      <c r="C116">
        <v>16671853</v>
      </c>
      <c r="D116">
        <v>15170065</v>
      </c>
      <c r="E116">
        <v>1</v>
      </c>
      <c r="F116">
        <v>1</v>
      </c>
      <c r="G116">
        <v>1</v>
      </c>
      <c r="H116">
        <v>3</v>
      </c>
      <c r="I116" t="s">
        <v>482</v>
      </c>
      <c r="J116" t="s">
        <v>483</v>
      </c>
      <c r="K116" t="s">
        <v>484</v>
      </c>
      <c r="L116">
        <v>1358</v>
      </c>
      <c r="N116">
        <v>1010</v>
      </c>
      <c r="O116" t="s">
        <v>485</v>
      </c>
      <c r="P116" t="s">
        <v>485</v>
      </c>
      <c r="Q116">
        <v>10</v>
      </c>
      <c r="W116">
        <v>0</v>
      </c>
      <c r="X116">
        <v>-858120743</v>
      </c>
      <c r="Y116">
        <v>61.2</v>
      </c>
      <c r="AA116">
        <v>7.03</v>
      </c>
      <c r="AB116">
        <v>0</v>
      </c>
      <c r="AC116">
        <v>0</v>
      </c>
      <c r="AD116">
        <v>0</v>
      </c>
      <c r="AE116">
        <v>7.03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61.2</v>
      </c>
      <c r="AU116" t="s">
        <v>6</v>
      </c>
      <c r="AV116">
        <v>0</v>
      </c>
      <c r="AW116">
        <v>2</v>
      </c>
      <c r="AX116">
        <v>16671873</v>
      </c>
      <c r="AY116">
        <v>1</v>
      </c>
      <c r="AZ116">
        <v>0</v>
      </c>
      <c r="BA116">
        <v>130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Y116*Source!I54</f>
        <v>15.86304</v>
      </c>
      <c r="CY116">
        <f t="shared" si="12"/>
        <v>7.03</v>
      </c>
      <c r="CZ116">
        <f t="shared" si="13"/>
        <v>7.03</v>
      </c>
      <c r="DA116">
        <f t="shared" si="14"/>
        <v>1</v>
      </c>
      <c r="DB116">
        <v>0</v>
      </c>
    </row>
    <row r="117" spans="1:106" x14ac:dyDescent="0.25">
      <c r="A117">
        <f>ROW(Source!A54)</f>
        <v>54</v>
      </c>
      <c r="B117">
        <v>16671550</v>
      </c>
      <c r="C117">
        <v>16671853</v>
      </c>
      <c r="D117">
        <v>15197517</v>
      </c>
      <c r="E117">
        <v>1</v>
      </c>
      <c r="F117">
        <v>1</v>
      </c>
      <c r="G117">
        <v>1</v>
      </c>
      <c r="H117">
        <v>3</v>
      </c>
      <c r="I117" t="s">
        <v>106</v>
      </c>
      <c r="J117" t="s">
        <v>108</v>
      </c>
      <c r="K117" t="s">
        <v>107</v>
      </c>
      <c r="L117">
        <v>1327</v>
      </c>
      <c r="N117">
        <v>1005</v>
      </c>
      <c r="O117" t="s">
        <v>78</v>
      </c>
      <c r="P117" t="s">
        <v>78</v>
      </c>
      <c r="Q117">
        <v>1</v>
      </c>
      <c r="W117">
        <v>0</v>
      </c>
      <c r="X117">
        <v>-157476520</v>
      </c>
      <c r="Y117">
        <v>72.222222000000002</v>
      </c>
      <c r="AA117">
        <v>829.25</v>
      </c>
      <c r="AB117">
        <v>0</v>
      </c>
      <c r="AC117">
        <v>0</v>
      </c>
      <c r="AD117">
        <v>0</v>
      </c>
      <c r="AE117">
        <v>829.25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6</v>
      </c>
      <c r="AT117">
        <v>72.222222000000002</v>
      </c>
      <c r="AU117" t="s">
        <v>6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6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Y117*Source!I54</f>
        <v>18.719999942400001</v>
      </c>
      <c r="CY117">
        <f t="shared" si="12"/>
        <v>829.25</v>
      </c>
      <c r="CZ117">
        <f t="shared" si="13"/>
        <v>829.25</v>
      </c>
      <c r="DA117">
        <f t="shared" si="14"/>
        <v>1</v>
      </c>
      <c r="DB117">
        <v>0</v>
      </c>
    </row>
    <row r="118" spans="1:106" x14ac:dyDescent="0.25">
      <c r="A118">
        <f>ROW(Source!A54)</f>
        <v>54</v>
      </c>
      <c r="B118">
        <v>16671550</v>
      </c>
      <c r="C118">
        <v>16671853</v>
      </c>
      <c r="D118">
        <v>15197518</v>
      </c>
      <c r="E118">
        <v>1</v>
      </c>
      <c r="F118">
        <v>1</v>
      </c>
      <c r="G118">
        <v>1</v>
      </c>
      <c r="H118">
        <v>3</v>
      </c>
      <c r="I118" t="s">
        <v>102</v>
      </c>
      <c r="J118" t="s">
        <v>104</v>
      </c>
      <c r="K118" t="s">
        <v>103</v>
      </c>
      <c r="L118">
        <v>1327</v>
      </c>
      <c r="N118">
        <v>1005</v>
      </c>
      <c r="O118" t="s">
        <v>78</v>
      </c>
      <c r="P118" t="s">
        <v>78</v>
      </c>
      <c r="Q118">
        <v>1</v>
      </c>
      <c r="W118">
        <v>0</v>
      </c>
      <c r="X118">
        <v>-1493466572</v>
      </c>
      <c r="Y118">
        <v>27.777778000000001</v>
      </c>
      <c r="AA118">
        <v>935.36</v>
      </c>
      <c r="AB118">
        <v>0</v>
      </c>
      <c r="AC118">
        <v>0</v>
      </c>
      <c r="AD118">
        <v>0</v>
      </c>
      <c r="AE118">
        <v>935.36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6</v>
      </c>
      <c r="AT118">
        <v>27.777778000000001</v>
      </c>
      <c r="AU118" t="s">
        <v>6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Y118*Source!I54</f>
        <v>7.2000000575999996</v>
      </c>
      <c r="CY118">
        <f t="shared" si="12"/>
        <v>935.36</v>
      </c>
      <c r="CZ118">
        <f t="shared" si="13"/>
        <v>935.36</v>
      </c>
      <c r="DA118">
        <f t="shared" si="14"/>
        <v>1</v>
      </c>
      <c r="DB118">
        <v>0</v>
      </c>
    </row>
    <row r="119" spans="1:106" x14ac:dyDescent="0.25">
      <c r="A119">
        <f>ROW(Source!A54)</f>
        <v>54</v>
      </c>
      <c r="B119">
        <v>16671550</v>
      </c>
      <c r="C119">
        <v>16671853</v>
      </c>
      <c r="D119">
        <v>15197780</v>
      </c>
      <c r="E119">
        <v>1</v>
      </c>
      <c r="F119">
        <v>1</v>
      </c>
      <c r="G119">
        <v>1</v>
      </c>
      <c r="H119">
        <v>3</v>
      </c>
      <c r="I119" t="s">
        <v>486</v>
      </c>
      <c r="J119" t="s">
        <v>487</v>
      </c>
      <c r="K119" t="s">
        <v>488</v>
      </c>
      <c r="L119">
        <v>1355</v>
      </c>
      <c r="N119">
        <v>1010</v>
      </c>
      <c r="O119" t="s">
        <v>315</v>
      </c>
      <c r="P119" t="s">
        <v>315</v>
      </c>
      <c r="Q119">
        <v>100</v>
      </c>
      <c r="W119">
        <v>0</v>
      </c>
      <c r="X119">
        <v>1709713925</v>
      </c>
      <c r="Y119">
        <v>8</v>
      </c>
      <c r="AA119">
        <v>50</v>
      </c>
      <c r="AB119">
        <v>0</v>
      </c>
      <c r="AC119">
        <v>0</v>
      </c>
      <c r="AD119">
        <v>0</v>
      </c>
      <c r="AE119">
        <v>50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8</v>
      </c>
      <c r="AU119" t="s">
        <v>6</v>
      </c>
      <c r="AV119">
        <v>0</v>
      </c>
      <c r="AW119">
        <v>2</v>
      </c>
      <c r="AX119">
        <v>16671875</v>
      </c>
      <c r="AY119">
        <v>1</v>
      </c>
      <c r="AZ119">
        <v>0</v>
      </c>
      <c r="BA119">
        <v>132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Y119*Source!I54</f>
        <v>2.0735999999999999</v>
      </c>
      <c r="CY119">
        <f t="shared" si="12"/>
        <v>50</v>
      </c>
      <c r="CZ119">
        <f t="shared" si="13"/>
        <v>50</v>
      </c>
      <c r="DA119">
        <f t="shared" si="14"/>
        <v>1</v>
      </c>
      <c r="DB119">
        <v>0</v>
      </c>
    </row>
    <row r="120" spans="1:106" x14ac:dyDescent="0.25">
      <c r="A120">
        <f>ROW(Source!A54)</f>
        <v>54</v>
      </c>
      <c r="B120">
        <v>16671550</v>
      </c>
      <c r="C120">
        <v>16671853</v>
      </c>
      <c r="D120">
        <v>15204239</v>
      </c>
      <c r="E120">
        <v>1</v>
      </c>
      <c r="F120">
        <v>1</v>
      </c>
      <c r="G120">
        <v>1</v>
      </c>
      <c r="H120">
        <v>3</v>
      </c>
      <c r="I120" t="s">
        <v>489</v>
      </c>
      <c r="J120" t="s">
        <v>490</v>
      </c>
      <c r="K120" t="s">
        <v>491</v>
      </c>
      <c r="L120">
        <v>1354</v>
      </c>
      <c r="N120">
        <v>1010</v>
      </c>
      <c r="O120" t="s">
        <v>324</v>
      </c>
      <c r="P120" t="s">
        <v>324</v>
      </c>
      <c r="Q120">
        <v>1</v>
      </c>
      <c r="W120">
        <v>0</v>
      </c>
      <c r="X120">
        <v>-1018551266</v>
      </c>
      <c r="Y120">
        <v>92</v>
      </c>
      <c r="AA120">
        <v>67</v>
      </c>
      <c r="AB120">
        <v>0</v>
      </c>
      <c r="AC120">
        <v>0</v>
      </c>
      <c r="AD120">
        <v>0</v>
      </c>
      <c r="AE120">
        <v>67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6</v>
      </c>
      <c r="AT120">
        <v>92</v>
      </c>
      <c r="AU120" t="s">
        <v>6</v>
      </c>
      <c r="AV120">
        <v>0</v>
      </c>
      <c r="AW120">
        <v>2</v>
      </c>
      <c r="AX120">
        <v>16671876</v>
      </c>
      <c r="AY120">
        <v>1</v>
      </c>
      <c r="AZ120">
        <v>0</v>
      </c>
      <c r="BA120">
        <v>133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Y120*Source!I54</f>
        <v>23.846399999999999</v>
      </c>
      <c r="CY120">
        <f t="shared" si="12"/>
        <v>67</v>
      </c>
      <c r="CZ120">
        <f t="shared" si="13"/>
        <v>67</v>
      </c>
      <c r="DA120">
        <f t="shared" si="14"/>
        <v>1</v>
      </c>
      <c r="DB120">
        <v>0</v>
      </c>
    </row>
    <row r="121" spans="1:106" x14ac:dyDescent="0.25">
      <c r="A121">
        <f>ROW(Source!A55)</f>
        <v>55</v>
      </c>
      <c r="B121">
        <v>16671551</v>
      </c>
      <c r="C121">
        <v>16671853</v>
      </c>
      <c r="D121">
        <v>15436014</v>
      </c>
      <c r="E121">
        <v>1</v>
      </c>
      <c r="F121">
        <v>1</v>
      </c>
      <c r="G121">
        <v>1</v>
      </c>
      <c r="H121">
        <v>1</v>
      </c>
      <c r="I121" t="s">
        <v>507</v>
      </c>
      <c r="J121" t="s">
        <v>6</v>
      </c>
      <c r="K121" t="s">
        <v>508</v>
      </c>
      <c r="L121">
        <v>1191</v>
      </c>
      <c r="N121">
        <v>1013</v>
      </c>
      <c r="O121" t="s">
        <v>416</v>
      </c>
      <c r="P121" t="s">
        <v>416</v>
      </c>
      <c r="Q121">
        <v>1</v>
      </c>
      <c r="W121">
        <v>0</v>
      </c>
      <c r="X121">
        <v>-784637506</v>
      </c>
      <c r="Y121">
        <v>215.6825</v>
      </c>
      <c r="AA121">
        <v>0</v>
      </c>
      <c r="AB121">
        <v>0</v>
      </c>
      <c r="AC121">
        <v>0</v>
      </c>
      <c r="AD121">
        <v>52.35</v>
      </c>
      <c r="AE121">
        <v>0</v>
      </c>
      <c r="AF121">
        <v>0</v>
      </c>
      <c r="AG121">
        <v>0</v>
      </c>
      <c r="AH121">
        <v>8.74</v>
      </c>
      <c r="AI121">
        <v>1</v>
      </c>
      <c r="AJ121">
        <v>1</v>
      </c>
      <c r="AK121">
        <v>1</v>
      </c>
      <c r="AL121">
        <v>5.99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6</v>
      </c>
      <c r="AT121">
        <v>187.55</v>
      </c>
      <c r="AU121" t="s">
        <v>71</v>
      </c>
      <c r="AV121">
        <v>1</v>
      </c>
      <c r="AW121">
        <v>2</v>
      </c>
      <c r="AX121">
        <v>16671866</v>
      </c>
      <c r="AY121">
        <v>1</v>
      </c>
      <c r="AZ121">
        <v>0</v>
      </c>
      <c r="BA121">
        <v>134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Y121*Source!I55</f>
        <v>55.904903999999995</v>
      </c>
      <c r="CY121">
        <f>AD121</f>
        <v>52.35</v>
      </c>
      <c r="CZ121">
        <f>AH121</f>
        <v>8.74</v>
      </c>
      <c r="DA121">
        <f>AL121</f>
        <v>5.99</v>
      </c>
      <c r="DB121">
        <v>0</v>
      </c>
    </row>
    <row r="122" spans="1:106" x14ac:dyDescent="0.25">
      <c r="A122">
        <f>ROW(Source!A55)</f>
        <v>55</v>
      </c>
      <c r="B122">
        <v>16671551</v>
      </c>
      <c r="C122">
        <v>16671853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417</v>
      </c>
      <c r="J122" t="s">
        <v>6</v>
      </c>
      <c r="K122" t="s">
        <v>418</v>
      </c>
      <c r="L122">
        <v>1191</v>
      </c>
      <c r="N122">
        <v>1013</v>
      </c>
      <c r="O122" t="s">
        <v>416</v>
      </c>
      <c r="P122" t="s">
        <v>416</v>
      </c>
      <c r="Q122">
        <v>1</v>
      </c>
      <c r="W122">
        <v>0</v>
      </c>
      <c r="X122">
        <v>-1417349443</v>
      </c>
      <c r="Y122">
        <v>5.33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5.99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5.33</v>
      </c>
      <c r="AU122" t="s">
        <v>6</v>
      </c>
      <c r="AV122">
        <v>2</v>
      </c>
      <c r="AW122">
        <v>2</v>
      </c>
      <c r="AX122">
        <v>16671867</v>
      </c>
      <c r="AY122">
        <v>1</v>
      </c>
      <c r="AZ122">
        <v>2048</v>
      </c>
      <c r="BA122">
        <v>135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Y122*Source!I55</f>
        <v>1.3815359999999999</v>
      </c>
      <c r="CY122">
        <f>AD122</f>
        <v>0</v>
      </c>
      <c r="CZ122">
        <f>AH122</f>
        <v>0</v>
      </c>
      <c r="DA122">
        <f>AL122</f>
        <v>1</v>
      </c>
      <c r="DB122">
        <v>0</v>
      </c>
    </row>
    <row r="123" spans="1:106" x14ac:dyDescent="0.25">
      <c r="A123">
        <f>ROW(Source!A55)</f>
        <v>55</v>
      </c>
      <c r="B123">
        <v>16671551</v>
      </c>
      <c r="C123">
        <v>16671853</v>
      </c>
      <c r="D123">
        <v>15247974</v>
      </c>
      <c r="E123">
        <v>1</v>
      </c>
      <c r="F123">
        <v>1</v>
      </c>
      <c r="G123">
        <v>1</v>
      </c>
      <c r="H123">
        <v>2</v>
      </c>
      <c r="I123" t="s">
        <v>419</v>
      </c>
      <c r="J123" t="s">
        <v>420</v>
      </c>
      <c r="K123" t="s">
        <v>421</v>
      </c>
      <c r="L123">
        <v>1368</v>
      </c>
      <c r="N123">
        <v>1011</v>
      </c>
      <c r="O123" t="s">
        <v>422</v>
      </c>
      <c r="P123" t="s">
        <v>422</v>
      </c>
      <c r="Q123">
        <v>1</v>
      </c>
      <c r="W123">
        <v>0</v>
      </c>
      <c r="X123">
        <v>1188625873</v>
      </c>
      <c r="Y123">
        <v>2.2000000000000002</v>
      </c>
      <c r="AA123">
        <v>0</v>
      </c>
      <c r="AB123">
        <v>187.25</v>
      </c>
      <c r="AC123">
        <v>13.5</v>
      </c>
      <c r="AD123">
        <v>0</v>
      </c>
      <c r="AE123">
        <v>0</v>
      </c>
      <c r="AF123">
        <v>31.26</v>
      </c>
      <c r="AG123">
        <v>13.5</v>
      </c>
      <c r="AH123">
        <v>0</v>
      </c>
      <c r="AI123">
        <v>1</v>
      </c>
      <c r="AJ123">
        <v>5.99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1.76</v>
      </c>
      <c r="AU123" t="s">
        <v>70</v>
      </c>
      <c r="AV123">
        <v>0</v>
      </c>
      <c r="AW123">
        <v>2</v>
      </c>
      <c r="AX123">
        <v>16671868</v>
      </c>
      <c r="AY123">
        <v>1</v>
      </c>
      <c r="AZ123">
        <v>0</v>
      </c>
      <c r="BA123">
        <v>136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Y123*Source!I55</f>
        <v>0.57023999999999997</v>
      </c>
      <c r="CY123">
        <f>AB123</f>
        <v>187.25</v>
      </c>
      <c r="CZ123">
        <f>AF123</f>
        <v>31.26</v>
      </c>
      <c r="DA123">
        <f>AJ123</f>
        <v>5.99</v>
      </c>
      <c r="DB123">
        <v>0</v>
      </c>
    </row>
    <row r="124" spans="1:106" x14ac:dyDescent="0.25">
      <c r="A124">
        <f>ROW(Source!A55)</f>
        <v>55</v>
      </c>
      <c r="B124">
        <v>16671551</v>
      </c>
      <c r="C124">
        <v>16671853</v>
      </c>
      <c r="D124">
        <v>15249073</v>
      </c>
      <c r="E124">
        <v>1</v>
      </c>
      <c r="F124">
        <v>1</v>
      </c>
      <c r="G124">
        <v>1</v>
      </c>
      <c r="H124">
        <v>2</v>
      </c>
      <c r="I124" t="s">
        <v>428</v>
      </c>
      <c r="J124" t="s">
        <v>429</v>
      </c>
      <c r="K124" t="s">
        <v>430</v>
      </c>
      <c r="L124">
        <v>1368</v>
      </c>
      <c r="N124">
        <v>1011</v>
      </c>
      <c r="O124" t="s">
        <v>422</v>
      </c>
      <c r="P124" t="s">
        <v>422</v>
      </c>
      <c r="Q124">
        <v>1</v>
      </c>
      <c r="W124">
        <v>0</v>
      </c>
      <c r="X124">
        <v>1372534845</v>
      </c>
      <c r="Y124">
        <v>4.4624999999999995</v>
      </c>
      <c r="AA124">
        <v>0</v>
      </c>
      <c r="AB124">
        <v>393.6</v>
      </c>
      <c r="AC124">
        <v>11.6</v>
      </c>
      <c r="AD124">
        <v>0</v>
      </c>
      <c r="AE124">
        <v>0</v>
      </c>
      <c r="AF124">
        <v>65.709999999999994</v>
      </c>
      <c r="AG124">
        <v>11.6</v>
      </c>
      <c r="AH124">
        <v>0</v>
      </c>
      <c r="AI124">
        <v>1</v>
      </c>
      <c r="AJ124">
        <v>5.99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3.57</v>
      </c>
      <c r="AU124" t="s">
        <v>70</v>
      </c>
      <c r="AV124">
        <v>0</v>
      </c>
      <c r="AW124">
        <v>2</v>
      </c>
      <c r="AX124">
        <v>16671869</v>
      </c>
      <c r="AY124">
        <v>1</v>
      </c>
      <c r="AZ124">
        <v>0</v>
      </c>
      <c r="BA124">
        <v>137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Y124*Source!I55</f>
        <v>1.1566799999999997</v>
      </c>
      <c r="CY124">
        <f>AB124</f>
        <v>393.6</v>
      </c>
      <c r="CZ124">
        <f>AF124</f>
        <v>65.709999999999994</v>
      </c>
      <c r="DA124">
        <f>AJ124</f>
        <v>5.99</v>
      </c>
      <c r="DB124">
        <v>0</v>
      </c>
    </row>
    <row r="125" spans="1:106" x14ac:dyDescent="0.25">
      <c r="A125">
        <f>ROW(Source!A55)</f>
        <v>55</v>
      </c>
      <c r="B125">
        <v>16671551</v>
      </c>
      <c r="C125">
        <v>16671853</v>
      </c>
      <c r="D125">
        <v>15167551</v>
      </c>
      <c r="E125">
        <v>1</v>
      </c>
      <c r="F125">
        <v>1</v>
      </c>
      <c r="G125">
        <v>1</v>
      </c>
      <c r="H125">
        <v>3</v>
      </c>
      <c r="I125" t="s">
        <v>473</v>
      </c>
      <c r="J125" t="s">
        <v>474</v>
      </c>
      <c r="K125" t="s">
        <v>475</v>
      </c>
      <c r="L125">
        <v>1301</v>
      </c>
      <c r="N125">
        <v>1003</v>
      </c>
      <c r="O125" t="s">
        <v>117</v>
      </c>
      <c r="P125" t="s">
        <v>117</v>
      </c>
      <c r="Q125">
        <v>1</v>
      </c>
      <c r="W125">
        <v>0</v>
      </c>
      <c r="X125">
        <v>751777312</v>
      </c>
      <c r="Y125">
        <v>347</v>
      </c>
      <c r="AA125">
        <v>38.22</v>
      </c>
      <c r="AB125">
        <v>0</v>
      </c>
      <c r="AC125">
        <v>0</v>
      </c>
      <c r="AD125">
        <v>0</v>
      </c>
      <c r="AE125">
        <v>6.38</v>
      </c>
      <c r="AF125">
        <v>0</v>
      </c>
      <c r="AG125">
        <v>0</v>
      </c>
      <c r="AH125">
        <v>0</v>
      </c>
      <c r="AI125">
        <v>5.99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347</v>
      </c>
      <c r="AU125" t="s">
        <v>6</v>
      </c>
      <c r="AV125">
        <v>0</v>
      </c>
      <c r="AW125">
        <v>2</v>
      </c>
      <c r="AX125">
        <v>16671870</v>
      </c>
      <c r="AY125">
        <v>1</v>
      </c>
      <c r="AZ125">
        <v>0</v>
      </c>
      <c r="BA125">
        <v>138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Y125*Source!I55</f>
        <v>89.942399999999992</v>
      </c>
      <c r="CY125">
        <f t="shared" ref="CY125:CY132" si="15">AA125</f>
        <v>38.22</v>
      </c>
      <c r="CZ125">
        <f t="shared" ref="CZ125:CZ132" si="16">AE125</f>
        <v>6.38</v>
      </c>
      <c r="DA125">
        <f t="shared" ref="DA125:DA132" si="17">AI125</f>
        <v>5.99</v>
      </c>
      <c r="DB125">
        <v>0</v>
      </c>
    </row>
    <row r="126" spans="1:106" x14ac:dyDescent="0.25">
      <c r="A126">
        <f>ROW(Source!A55)</f>
        <v>55</v>
      </c>
      <c r="B126">
        <v>16671551</v>
      </c>
      <c r="C126">
        <v>16671853</v>
      </c>
      <c r="D126">
        <v>15167552</v>
      </c>
      <c r="E126">
        <v>1</v>
      </c>
      <c r="F126">
        <v>1</v>
      </c>
      <c r="G126">
        <v>1</v>
      </c>
      <c r="H126">
        <v>3</v>
      </c>
      <c r="I126" t="s">
        <v>476</v>
      </c>
      <c r="J126" t="s">
        <v>477</v>
      </c>
      <c r="K126" t="s">
        <v>478</v>
      </c>
      <c r="L126">
        <v>1301</v>
      </c>
      <c r="N126">
        <v>1003</v>
      </c>
      <c r="O126" t="s">
        <v>117</v>
      </c>
      <c r="P126" t="s">
        <v>117</v>
      </c>
      <c r="Q126">
        <v>1</v>
      </c>
      <c r="W126">
        <v>0</v>
      </c>
      <c r="X126">
        <v>1744203244</v>
      </c>
      <c r="Y126">
        <v>71</v>
      </c>
      <c r="AA126">
        <v>47.62</v>
      </c>
      <c r="AB126">
        <v>0</v>
      </c>
      <c r="AC126">
        <v>0</v>
      </c>
      <c r="AD126">
        <v>0</v>
      </c>
      <c r="AE126">
        <v>7.95</v>
      </c>
      <c r="AF126">
        <v>0</v>
      </c>
      <c r="AG126">
        <v>0</v>
      </c>
      <c r="AH126">
        <v>0</v>
      </c>
      <c r="AI126">
        <v>5.99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71</v>
      </c>
      <c r="AU126" t="s">
        <v>6</v>
      </c>
      <c r="AV126">
        <v>0</v>
      </c>
      <c r="AW126">
        <v>2</v>
      </c>
      <c r="AX126">
        <v>16671871</v>
      </c>
      <c r="AY126">
        <v>1</v>
      </c>
      <c r="AZ126">
        <v>0</v>
      </c>
      <c r="BA126">
        <v>139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Y126*Source!I55</f>
        <v>18.403199999999998</v>
      </c>
      <c r="CY126">
        <f t="shared" si="15"/>
        <v>47.62</v>
      </c>
      <c r="CZ126">
        <f t="shared" si="16"/>
        <v>7.95</v>
      </c>
      <c r="DA126">
        <f t="shared" si="17"/>
        <v>5.99</v>
      </c>
      <c r="DB126">
        <v>0</v>
      </c>
    </row>
    <row r="127" spans="1:106" x14ac:dyDescent="0.25">
      <c r="A127">
        <f>ROW(Source!A55)</f>
        <v>55</v>
      </c>
      <c r="B127">
        <v>16671551</v>
      </c>
      <c r="C127">
        <v>16671853</v>
      </c>
      <c r="D127">
        <v>15167640</v>
      </c>
      <c r="E127">
        <v>1</v>
      </c>
      <c r="F127">
        <v>1</v>
      </c>
      <c r="G127">
        <v>1</v>
      </c>
      <c r="H127">
        <v>3</v>
      </c>
      <c r="I127" t="s">
        <v>479</v>
      </c>
      <c r="J127" t="s">
        <v>480</v>
      </c>
      <c r="K127" t="s">
        <v>481</v>
      </c>
      <c r="L127">
        <v>1302</v>
      </c>
      <c r="N127">
        <v>1003</v>
      </c>
      <c r="O127" t="s">
        <v>163</v>
      </c>
      <c r="P127" t="s">
        <v>163</v>
      </c>
      <c r="Q127">
        <v>10</v>
      </c>
      <c r="W127">
        <v>0</v>
      </c>
      <c r="X127">
        <v>-405326455</v>
      </c>
      <c r="Y127">
        <v>21.4</v>
      </c>
      <c r="AA127">
        <v>383.96</v>
      </c>
      <c r="AB127">
        <v>0</v>
      </c>
      <c r="AC127">
        <v>0</v>
      </c>
      <c r="AD127">
        <v>0</v>
      </c>
      <c r="AE127">
        <v>64.099999999999994</v>
      </c>
      <c r="AF127">
        <v>0</v>
      </c>
      <c r="AG127">
        <v>0</v>
      </c>
      <c r="AH127">
        <v>0</v>
      </c>
      <c r="AI127">
        <v>5.99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21.4</v>
      </c>
      <c r="AU127" t="s">
        <v>6</v>
      </c>
      <c r="AV127">
        <v>0</v>
      </c>
      <c r="AW127">
        <v>2</v>
      </c>
      <c r="AX127">
        <v>16671872</v>
      </c>
      <c r="AY127">
        <v>1</v>
      </c>
      <c r="AZ127">
        <v>0</v>
      </c>
      <c r="BA127">
        <v>140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Y127*Source!I55</f>
        <v>5.5468799999999989</v>
      </c>
      <c r="CY127">
        <f t="shared" si="15"/>
        <v>383.96</v>
      </c>
      <c r="CZ127">
        <f t="shared" si="16"/>
        <v>64.099999999999994</v>
      </c>
      <c r="DA127">
        <f t="shared" si="17"/>
        <v>5.99</v>
      </c>
      <c r="DB127">
        <v>0</v>
      </c>
    </row>
    <row r="128" spans="1:106" x14ac:dyDescent="0.25">
      <c r="A128">
        <f>ROW(Source!A55)</f>
        <v>55</v>
      </c>
      <c r="B128">
        <v>16671551</v>
      </c>
      <c r="C128">
        <v>16671853</v>
      </c>
      <c r="D128">
        <v>15170065</v>
      </c>
      <c r="E128">
        <v>1</v>
      </c>
      <c r="F128">
        <v>1</v>
      </c>
      <c r="G128">
        <v>1</v>
      </c>
      <c r="H128">
        <v>3</v>
      </c>
      <c r="I128" t="s">
        <v>482</v>
      </c>
      <c r="J128" t="s">
        <v>483</v>
      </c>
      <c r="K128" t="s">
        <v>484</v>
      </c>
      <c r="L128">
        <v>1358</v>
      </c>
      <c r="N128">
        <v>1010</v>
      </c>
      <c r="O128" t="s">
        <v>485</v>
      </c>
      <c r="P128" t="s">
        <v>485</v>
      </c>
      <c r="Q128">
        <v>10</v>
      </c>
      <c r="W128">
        <v>0</v>
      </c>
      <c r="X128">
        <v>-858120743</v>
      </c>
      <c r="Y128">
        <v>61.2</v>
      </c>
      <c r="AA128">
        <v>42.11</v>
      </c>
      <c r="AB128">
        <v>0</v>
      </c>
      <c r="AC128">
        <v>0</v>
      </c>
      <c r="AD128">
        <v>0</v>
      </c>
      <c r="AE128">
        <v>7.03</v>
      </c>
      <c r="AF128">
        <v>0</v>
      </c>
      <c r="AG128">
        <v>0</v>
      </c>
      <c r="AH128">
        <v>0</v>
      </c>
      <c r="AI128">
        <v>5.99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61.2</v>
      </c>
      <c r="AU128" t="s">
        <v>6</v>
      </c>
      <c r="AV128">
        <v>0</v>
      </c>
      <c r="AW128">
        <v>2</v>
      </c>
      <c r="AX128">
        <v>16671873</v>
      </c>
      <c r="AY128">
        <v>1</v>
      </c>
      <c r="AZ128">
        <v>0</v>
      </c>
      <c r="BA128">
        <v>141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Y128*Source!I55</f>
        <v>15.86304</v>
      </c>
      <c r="CY128">
        <f t="shared" si="15"/>
        <v>42.11</v>
      </c>
      <c r="CZ128">
        <f t="shared" si="16"/>
        <v>7.03</v>
      </c>
      <c r="DA128">
        <f t="shared" si="17"/>
        <v>5.99</v>
      </c>
      <c r="DB128">
        <v>0</v>
      </c>
    </row>
    <row r="129" spans="1:106" x14ac:dyDescent="0.25">
      <c r="A129">
        <f>ROW(Source!A55)</f>
        <v>55</v>
      </c>
      <c r="B129">
        <v>16671551</v>
      </c>
      <c r="C129">
        <v>16671853</v>
      </c>
      <c r="D129">
        <v>15197517</v>
      </c>
      <c r="E129">
        <v>1</v>
      </c>
      <c r="F129">
        <v>1</v>
      </c>
      <c r="G129">
        <v>1</v>
      </c>
      <c r="H129">
        <v>3</v>
      </c>
      <c r="I129" t="s">
        <v>106</v>
      </c>
      <c r="J129" t="s">
        <v>108</v>
      </c>
      <c r="K129" t="s">
        <v>107</v>
      </c>
      <c r="L129">
        <v>1327</v>
      </c>
      <c r="N129">
        <v>1005</v>
      </c>
      <c r="O129" t="s">
        <v>78</v>
      </c>
      <c r="P129" t="s">
        <v>78</v>
      </c>
      <c r="Q129">
        <v>1</v>
      </c>
      <c r="W129">
        <v>0</v>
      </c>
      <c r="X129">
        <v>-157476520</v>
      </c>
      <c r="Y129">
        <v>72.222222000000002</v>
      </c>
      <c r="AA129">
        <v>4967.21</v>
      </c>
      <c r="AB129">
        <v>0</v>
      </c>
      <c r="AC129">
        <v>0</v>
      </c>
      <c r="AD129">
        <v>0</v>
      </c>
      <c r="AE129">
        <v>829.25</v>
      </c>
      <c r="AF129">
        <v>0</v>
      </c>
      <c r="AG129">
        <v>0</v>
      </c>
      <c r="AH129">
        <v>0</v>
      </c>
      <c r="AI129">
        <v>5.99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6</v>
      </c>
      <c r="AT129">
        <v>72.222222000000002</v>
      </c>
      <c r="AU129" t="s">
        <v>6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6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Y129*Source!I55</f>
        <v>18.719999942400001</v>
      </c>
      <c r="CY129">
        <f t="shared" si="15"/>
        <v>4967.21</v>
      </c>
      <c r="CZ129">
        <f t="shared" si="16"/>
        <v>829.25</v>
      </c>
      <c r="DA129">
        <f t="shared" si="17"/>
        <v>5.99</v>
      </c>
      <c r="DB129">
        <v>0</v>
      </c>
    </row>
    <row r="130" spans="1:106" x14ac:dyDescent="0.25">
      <c r="A130">
        <f>ROW(Source!A55)</f>
        <v>55</v>
      </c>
      <c r="B130">
        <v>16671551</v>
      </c>
      <c r="C130">
        <v>16671853</v>
      </c>
      <c r="D130">
        <v>15197518</v>
      </c>
      <c r="E130">
        <v>1</v>
      </c>
      <c r="F130">
        <v>1</v>
      </c>
      <c r="G130">
        <v>1</v>
      </c>
      <c r="H130">
        <v>3</v>
      </c>
      <c r="I130" t="s">
        <v>102</v>
      </c>
      <c r="J130" t="s">
        <v>104</v>
      </c>
      <c r="K130" t="s">
        <v>103</v>
      </c>
      <c r="L130">
        <v>1327</v>
      </c>
      <c r="N130">
        <v>1005</v>
      </c>
      <c r="O130" t="s">
        <v>78</v>
      </c>
      <c r="P130" t="s">
        <v>78</v>
      </c>
      <c r="Q130">
        <v>1</v>
      </c>
      <c r="W130">
        <v>0</v>
      </c>
      <c r="X130">
        <v>-1493466572</v>
      </c>
      <c r="Y130">
        <v>27.777778000000001</v>
      </c>
      <c r="AA130">
        <v>5602.81</v>
      </c>
      <c r="AB130">
        <v>0</v>
      </c>
      <c r="AC130">
        <v>0</v>
      </c>
      <c r="AD130">
        <v>0</v>
      </c>
      <c r="AE130">
        <v>935.36</v>
      </c>
      <c r="AF130">
        <v>0</v>
      </c>
      <c r="AG130">
        <v>0</v>
      </c>
      <c r="AH130">
        <v>0</v>
      </c>
      <c r="AI130">
        <v>5.99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6</v>
      </c>
      <c r="AT130">
        <v>27.777778000000001</v>
      </c>
      <c r="AU130" t="s">
        <v>6</v>
      </c>
      <c r="AV130">
        <v>0</v>
      </c>
      <c r="AW130">
        <v>1</v>
      </c>
      <c r="AX130">
        <v>-1</v>
      </c>
      <c r="AY130">
        <v>0</v>
      </c>
      <c r="AZ130">
        <v>0</v>
      </c>
      <c r="BA130" t="s">
        <v>6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Y130*Source!I55</f>
        <v>7.2000000575999996</v>
      </c>
      <c r="CY130">
        <f t="shared" si="15"/>
        <v>5602.81</v>
      </c>
      <c r="CZ130">
        <f t="shared" si="16"/>
        <v>935.36</v>
      </c>
      <c r="DA130">
        <f t="shared" si="17"/>
        <v>5.99</v>
      </c>
      <c r="DB130">
        <v>0</v>
      </c>
    </row>
    <row r="131" spans="1:106" x14ac:dyDescent="0.25">
      <c r="A131">
        <f>ROW(Source!A55)</f>
        <v>55</v>
      </c>
      <c r="B131">
        <v>16671551</v>
      </c>
      <c r="C131">
        <v>16671853</v>
      </c>
      <c r="D131">
        <v>15197780</v>
      </c>
      <c r="E131">
        <v>1</v>
      </c>
      <c r="F131">
        <v>1</v>
      </c>
      <c r="G131">
        <v>1</v>
      </c>
      <c r="H131">
        <v>3</v>
      </c>
      <c r="I131" t="s">
        <v>486</v>
      </c>
      <c r="J131" t="s">
        <v>487</v>
      </c>
      <c r="K131" t="s">
        <v>488</v>
      </c>
      <c r="L131">
        <v>1355</v>
      </c>
      <c r="N131">
        <v>1010</v>
      </c>
      <c r="O131" t="s">
        <v>315</v>
      </c>
      <c r="P131" t="s">
        <v>315</v>
      </c>
      <c r="Q131">
        <v>100</v>
      </c>
      <c r="W131">
        <v>0</v>
      </c>
      <c r="X131">
        <v>1709713925</v>
      </c>
      <c r="Y131">
        <v>8</v>
      </c>
      <c r="AA131">
        <v>299.5</v>
      </c>
      <c r="AB131">
        <v>0</v>
      </c>
      <c r="AC131">
        <v>0</v>
      </c>
      <c r="AD131">
        <v>0</v>
      </c>
      <c r="AE131">
        <v>50</v>
      </c>
      <c r="AF131">
        <v>0</v>
      </c>
      <c r="AG131">
        <v>0</v>
      </c>
      <c r="AH131">
        <v>0</v>
      </c>
      <c r="AI131">
        <v>5.99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8</v>
      </c>
      <c r="AU131" t="s">
        <v>6</v>
      </c>
      <c r="AV131">
        <v>0</v>
      </c>
      <c r="AW131">
        <v>2</v>
      </c>
      <c r="AX131">
        <v>16671875</v>
      </c>
      <c r="AY131">
        <v>1</v>
      </c>
      <c r="AZ131">
        <v>0</v>
      </c>
      <c r="BA131">
        <v>143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Y131*Source!I55</f>
        <v>2.0735999999999999</v>
      </c>
      <c r="CY131">
        <f t="shared" si="15"/>
        <v>299.5</v>
      </c>
      <c r="CZ131">
        <f t="shared" si="16"/>
        <v>50</v>
      </c>
      <c r="DA131">
        <f t="shared" si="17"/>
        <v>5.99</v>
      </c>
      <c r="DB131">
        <v>0</v>
      </c>
    </row>
    <row r="132" spans="1:106" x14ac:dyDescent="0.25">
      <c r="A132">
        <f>ROW(Source!A55)</f>
        <v>55</v>
      </c>
      <c r="B132">
        <v>16671551</v>
      </c>
      <c r="C132">
        <v>16671853</v>
      </c>
      <c r="D132">
        <v>15204239</v>
      </c>
      <c r="E132">
        <v>1</v>
      </c>
      <c r="F132">
        <v>1</v>
      </c>
      <c r="G132">
        <v>1</v>
      </c>
      <c r="H132">
        <v>3</v>
      </c>
      <c r="I132" t="s">
        <v>489</v>
      </c>
      <c r="J132" t="s">
        <v>490</v>
      </c>
      <c r="K132" t="s">
        <v>491</v>
      </c>
      <c r="L132">
        <v>1354</v>
      </c>
      <c r="N132">
        <v>1010</v>
      </c>
      <c r="O132" t="s">
        <v>324</v>
      </c>
      <c r="P132" t="s">
        <v>324</v>
      </c>
      <c r="Q132">
        <v>1</v>
      </c>
      <c r="W132">
        <v>0</v>
      </c>
      <c r="X132">
        <v>-1018551266</v>
      </c>
      <c r="Y132">
        <v>92</v>
      </c>
      <c r="AA132">
        <v>401.33</v>
      </c>
      <c r="AB132">
        <v>0</v>
      </c>
      <c r="AC132">
        <v>0</v>
      </c>
      <c r="AD132">
        <v>0</v>
      </c>
      <c r="AE132">
        <v>67</v>
      </c>
      <c r="AF132">
        <v>0</v>
      </c>
      <c r="AG132">
        <v>0</v>
      </c>
      <c r="AH132">
        <v>0</v>
      </c>
      <c r="AI132">
        <v>5.99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92</v>
      </c>
      <c r="AU132" t="s">
        <v>6</v>
      </c>
      <c r="AV132">
        <v>0</v>
      </c>
      <c r="AW132">
        <v>2</v>
      </c>
      <c r="AX132">
        <v>16671876</v>
      </c>
      <c r="AY132">
        <v>1</v>
      </c>
      <c r="AZ132">
        <v>0</v>
      </c>
      <c r="BA132">
        <v>144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Y132*Source!I55</f>
        <v>23.846399999999999</v>
      </c>
      <c r="CY132">
        <f t="shared" si="15"/>
        <v>401.33</v>
      </c>
      <c r="CZ132">
        <f t="shared" si="16"/>
        <v>67</v>
      </c>
      <c r="DA132">
        <f t="shared" si="17"/>
        <v>5.99</v>
      </c>
      <c r="DB132">
        <v>0</v>
      </c>
    </row>
    <row r="133" spans="1:106" x14ac:dyDescent="0.25">
      <c r="A133">
        <f>ROW(Source!A60)</f>
        <v>60</v>
      </c>
      <c r="B133">
        <v>16671550</v>
      </c>
      <c r="C133">
        <v>16671879</v>
      </c>
      <c r="D133">
        <v>15430767</v>
      </c>
      <c r="E133">
        <v>1</v>
      </c>
      <c r="F133">
        <v>1</v>
      </c>
      <c r="G133">
        <v>1</v>
      </c>
      <c r="H133">
        <v>1</v>
      </c>
      <c r="I133" t="s">
        <v>445</v>
      </c>
      <c r="J133" t="s">
        <v>6</v>
      </c>
      <c r="K133" t="s">
        <v>446</v>
      </c>
      <c r="L133">
        <v>1191</v>
      </c>
      <c r="N133">
        <v>1013</v>
      </c>
      <c r="O133" t="s">
        <v>416</v>
      </c>
      <c r="P133" t="s">
        <v>416</v>
      </c>
      <c r="Q133">
        <v>1</v>
      </c>
      <c r="W133">
        <v>0</v>
      </c>
      <c r="X133">
        <v>-400197608</v>
      </c>
      <c r="Y133">
        <v>24.368500000000001</v>
      </c>
      <c r="AA133">
        <v>0</v>
      </c>
      <c r="AB133">
        <v>0</v>
      </c>
      <c r="AC133">
        <v>0</v>
      </c>
      <c r="AD133">
        <v>8.5299999999999994</v>
      </c>
      <c r="AE133">
        <v>0</v>
      </c>
      <c r="AF133">
        <v>0</v>
      </c>
      <c r="AG133">
        <v>0</v>
      </c>
      <c r="AH133">
        <v>8.5299999999999994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21.19</v>
      </c>
      <c r="AU133" t="s">
        <v>71</v>
      </c>
      <c r="AV133">
        <v>1</v>
      </c>
      <c r="AW133">
        <v>2</v>
      </c>
      <c r="AX133">
        <v>16671887</v>
      </c>
      <c r="AY133">
        <v>1</v>
      </c>
      <c r="AZ133">
        <v>0</v>
      </c>
      <c r="BA133">
        <v>145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Y133*Source!I60</f>
        <v>5.4829125000000003</v>
      </c>
      <c r="CY133">
        <f>AD133</f>
        <v>8.5299999999999994</v>
      </c>
      <c r="CZ133">
        <f>AH133</f>
        <v>8.5299999999999994</v>
      </c>
      <c r="DA133">
        <f>AL133</f>
        <v>1</v>
      </c>
      <c r="DB133">
        <v>0</v>
      </c>
    </row>
    <row r="134" spans="1:106" x14ac:dyDescent="0.25">
      <c r="A134">
        <f>ROW(Source!A60)</f>
        <v>60</v>
      </c>
      <c r="B134">
        <v>16671550</v>
      </c>
      <c r="C134">
        <v>16671879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417</v>
      </c>
      <c r="J134" t="s">
        <v>6</v>
      </c>
      <c r="K134" t="s">
        <v>418</v>
      </c>
      <c r="L134">
        <v>1191</v>
      </c>
      <c r="N134">
        <v>1013</v>
      </c>
      <c r="O134" t="s">
        <v>416</v>
      </c>
      <c r="P134" t="s">
        <v>416</v>
      </c>
      <c r="Q134">
        <v>1</v>
      </c>
      <c r="W134">
        <v>0</v>
      </c>
      <c r="X134">
        <v>-1417349443</v>
      </c>
      <c r="Y134">
        <v>0.19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0.19</v>
      </c>
      <c r="AU134" t="s">
        <v>6</v>
      </c>
      <c r="AV134">
        <v>2</v>
      </c>
      <c r="AW134">
        <v>2</v>
      </c>
      <c r="AX134">
        <v>16671888</v>
      </c>
      <c r="AY134">
        <v>1</v>
      </c>
      <c r="AZ134">
        <v>2048</v>
      </c>
      <c r="BA134">
        <v>146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Y134*Source!I60</f>
        <v>4.2750000000000003E-2</v>
      </c>
      <c r="CY134">
        <f>AD134</f>
        <v>0</v>
      </c>
      <c r="CZ134">
        <f>AH134</f>
        <v>0</v>
      </c>
      <c r="DA134">
        <f>AL134</f>
        <v>1</v>
      </c>
      <c r="DB134">
        <v>0</v>
      </c>
    </row>
    <row r="135" spans="1:106" x14ac:dyDescent="0.25">
      <c r="A135">
        <f>ROW(Source!A60)</f>
        <v>60</v>
      </c>
      <c r="B135">
        <v>16671550</v>
      </c>
      <c r="C135">
        <v>16671879</v>
      </c>
      <c r="D135">
        <v>15247974</v>
      </c>
      <c r="E135">
        <v>1</v>
      </c>
      <c r="F135">
        <v>1</v>
      </c>
      <c r="G135">
        <v>1</v>
      </c>
      <c r="H135">
        <v>2</v>
      </c>
      <c r="I135" t="s">
        <v>419</v>
      </c>
      <c r="J135" t="s">
        <v>420</v>
      </c>
      <c r="K135" t="s">
        <v>421</v>
      </c>
      <c r="L135">
        <v>1368</v>
      </c>
      <c r="N135">
        <v>1011</v>
      </c>
      <c r="O135" t="s">
        <v>422</v>
      </c>
      <c r="P135" t="s">
        <v>422</v>
      </c>
      <c r="Q135">
        <v>1</v>
      </c>
      <c r="W135">
        <v>0</v>
      </c>
      <c r="X135">
        <v>1188625873</v>
      </c>
      <c r="Y135">
        <v>0.05</v>
      </c>
      <c r="AA135">
        <v>0</v>
      </c>
      <c r="AB135">
        <v>31.26</v>
      </c>
      <c r="AC135">
        <v>13.5</v>
      </c>
      <c r="AD135">
        <v>0</v>
      </c>
      <c r="AE135">
        <v>0</v>
      </c>
      <c r="AF135">
        <v>31.26</v>
      </c>
      <c r="AG135">
        <v>13.5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6</v>
      </c>
      <c r="AT135">
        <v>0.04</v>
      </c>
      <c r="AU135" t="s">
        <v>70</v>
      </c>
      <c r="AV135">
        <v>0</v>
      </c>
      <c r="AW135">
        <v>2</v>
      </c>
      <c r="AX135">
        <v>16671889</v>
      </c>
      <c r="AY135">
        <v>1</v>
      </c>
      <c r="AZ135">
        <v>0</v>
      </c>
      <c r="BA135">
        <v>147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Y135*Source!I60</f>
        <v>1.1250000000000001E-2</v>
      </c>
      <c r="CY135">
        <f>AB135</f>
        <v>31.26</v>
      </c>
      <c r="CZ135">
        <f>AF135</f>
        <v>31.26</v>
      </c>
      <c r="DA135">
        <f>AJ135</f>
        <v>1</v>
      </c>
      <c r="DB135">
        <v>0</v>
      </c>
    </row>
    <row r="136" spans="1:106" x14ac:dyDescent="0.25">
      <c r="A136">
        <f>ROW(Source!A60)</f>
        <v>60</v>
      </c>
      <c r="B136">
        <v>16671550</v>
      </c>
      <c r="C136">
        <v>16671879</v>
      </c>
      <c r="D136">
        <v>15249073</v>
      </c>
      <c r="E136">
        <v>1</v>
      </c>
      <c r="F136">
        <v>1</v>
      </c>
      <c r="G136">
        <v>1</v>
      </c>
      <c r="H136">
        <v>2</v>
      </c>
      <c r="I136" t="s">
        <v>428</v>
      </c>
      <c r="J136" t="s">
        <v>429</v>
      </c>
      <c r="K136" t="s">
        <v>430</v>
      </c>
      <c r="L136">
        <v>1368</v>
      </c>
      <c r="N136">
        <v>1011</v>
      </c>
      <c r="O136" t="s">
        <v>422</v>
      </c>
      <c r="P136" t="s">
        <v>422</v>
      </c>
      <c r="Q136">
        <v>1</v>
      </c>
      <c r="W136">
        <v>0</v>
      </c>
      <c r="X136">
        <v>1372534845</v>
      </c>
      <c r="Y136">
        <v>0.1875</v>
      </c>
      <c r="AA136">
        <v>0</v>
      </c>
      <c r="AB136">
        <v>65.709999999999994</v>
      </c>
      <c r="AC136">
        <v>11.6</v>
      </c>
      <c r="AD136">
        <v>0</v>
      </c>
      <c r="AE136">
        <v>0</v>
      </c>
      <c r="AF136">
        <v>65.709999999999994</v>
      </c>
      <c r="AG136">
        <v>11.6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</v>
      </c>
      <c r="AT136">
        <v>0.15</v>
      </c>
      <c r="AU136" t="s">
        <v>70</v>
      </c>
      <c r="AV136">
        <v>0</v>
      </c>
      <c r="AW136">
        <v>2</v>
      </c>
      <c r="AX136">
        <v>16671890</v>
      </c>
      <c r="AY136">
        <v>1</v>
      </c>
      <c r="AZ136">
        <v>0</v>
      </c>
      <c r="BA136">
        <v>148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Y136*Source!I60</f>
        <v>4.2187500000000003E-2</v>
      </c>
      <c r="CY136">
        <f>AB136</f>
        <v>65.709999999999994</v>
      </c>
      <c r="CZ136">
        <f>AF136</f>
        <v>65.709999999999994</v>
      </c>
      <c r="DA136">
        <f>AJ136</f>
        <v>1</v>
      </c>
      <c r="DB136">
        <v>0</v>
      </c>
    </row>
    <row r="137" spans="1:106" x14ac:dyDescent="0.25">
      <c r="A137">
        <f>ROW(Source!A60)</f>
        <v>60</v>
      </c>
      <c r="B137">
        <v>16671550</v>
      </c>
      <c r="C137">
        <v>16671879</v>
      </c>
      <c r="D137">
        <v>15197627</v>
      </c>
      <c r="E137">
        <v>1</v>
      </c>
      <c r="F137">
        <v>1</v>
      </c>
      <c r="G137">
        <v>1</v>
      </c>
      <c r="H137">
        <v>3</v>
      </c>
      <c r="I137" t="s">
        <v>115</v>
      </c>
      <c r="J137" t="s">
        <v>118</v>
      </c>
      <c r="K137" t="s">
        <v>116</v>
      </c>
      <c r="L137">
        <v>1301</v>
      </c>
      <c r="N137">
        <v>1003</v>
      </c>
      <c r="O137" t="s">
        <v>117</v>
      </c>
      <c r="P137" t="s">
        <v>117</v>
      </c>
      <c r="Q137">
        <v>1</v>
      </c>
      <c r="W137">
        <v>0</v>
      </c>
      <c r="X137">
        <v>-451614110</v>
      </c>
      <c r="Y137">
        <v>100</v>
      </c>
      <c r="AA137">
        <v>49.56</v>
      </c>
      <c r="AB137">
        <v>0</v>
      </c>
      <c r="AC137">
        <v>0</v>
      </c>
      <c r="AD137">
        <v>0</v>
      </c>
      <c r="AE137">
        <v>49.56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100</v>
      </c>
      <c r="AU137" t="s">
        <v>6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Y137*Source!I60</f>
        <v>22.5</v>
      </c>
      <c r="CY137">
        <f>AA137</f>
        <v>49.56</v>
      </c>
      <c r="CZ137">
        <f>AE137</f>
        <v>49.56</v>
      </c>
      <c r="DA137">
        <f>AI137</f>
        <v>1</v>
      </c>
      <c r="DB137">
        <v>0</v>
      </c>
    </row>
    <row r="138" spans="1:106" x14ac:dyDescent="0.25">
      <c r="A138">
        <f>ROW(Source!A60)</f>
        <v>60</v>
      </c>
      <c r="B138">
        <v>16671550</v>
      </c>
      <c r="C138">
        <v>16671879</v>
      </c>
      <c r="D138">
        <v>15197780</v>
      </c>
      <c r="E138">
        <v>1</v>
      </c>
      <c r="F138">
        <v>1</v>
      </c>
      <c r="G138">
        <v>1</v>
      </c>
      <c r="H138">
        <v>3</v>
      </c>
      <c r="I138" t="s">
        <v>486</v>
      </c>
      <c r="J138" t="s">
        <v>487</v>
      </c>
      <c r="K138" t="s">
        <v>488</v>
      </c>
      <c r="L138">
        <v>1355</v>
      </c>
      <c r="N138">
        <v>1010</v>
      </c>
      <c r="O138" t="s">
        <v>315</v>
      </c>
      <c r="P138" t="s">
        <v>315</v>
      </c>
      <c r="Q138">
        <v>100</v>
      </c>
      <c r="W138">
        <v>0</v>
      </c>
      <c r="X138">
        <v>1709713925</v>
      </c>
      <c r="Y138">
        <v>4</v>
      </c>
      <c r="AA138">
        <v>50</v>
      </c>
      <c r="AB138">
        <v>0</v>
      </c>
      <c r="AC138">
        <v>0</v>
      </c>
      <c r="AD138">
        <v>0</v>
      </c>
      <c r="AE138">
        <v>50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4</v>
      </c>
      <c r="AU138" t="s">
        <v>6</v>
      </c>
      <c r="AV138">
        <v>0</v>
      </c>
      <c r="AW138">
        <v>2</v>
      </c>
      <c r="AX138">
        <v>16671892</v>
      </c>
      <c r="AY138">
        <v>1</v>
      </c>
      <c r="AZ138">
        <v>0</v>
      </c>
      <c r="BA138">
        <v>150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Y138*Source!I60</f>
        <v>0.9</v>
      </c>
      <c r="CY138">
        <f>AA138</f>
        <v>50</v>
      </c>
      <c r="CZ138">
        <f>AE138</f>
        <v>50</v>
      </c>
      <c r="DA138">
        <f>AI138</f>
        <v>1</v>
      </c>
      <c r="DB138">
        <v>0</v>
      </c>
    </row>
    <row r="139" spans="1:106" x14ac:dyDescent="0.25">
      <c r="A139">
        <f>ROW(Source!A60)</f>
        <v>60</v>
      </c>
      <c r="B139">
        <v>16671550</v>
      </c>
      <c r="C139">
        <v>16671879</v>
      </c>
      <c r="D139">
        <v>15204239</v>
      </c>
      <c r="E139">
        <v>1</v>
      </c>
      <c r="F139">
        <v>1</v>
      </c>
      <c r="G139">
        <v>1</v>
      </c>
      <c r="H139">
        <v>3</v>
      </c>
      <c r="I139" t="s">
        <v>489</v>
      </c>
      <c r="J139" t="s">
        <v>490</v>
      </c>
      <c r="K139" t="s">
        <v>491</v>
      </c>
      <c r="L139">
        <v>1354</v>
      </c>
      <c r="N139">
        <v>1010</v>
      </c>
      <c r="O139" t="s">
        <v>324</v>
      </c>
      <c r="P139" t="s">
        <v>324</v>
      </c>
      <c r="Q139">
        <v>1</v>
      </c>
      <c r="W139">
        <v>0</v>
      </c>
      <c r="X139">
        <v>-1018551266</v>
      </c>
      <c r="Y139">
        <v>56.6</v>
      </c>
      <c r="AA139">
        <v>67</v>
      </c>
      <c r="AB139">
        <v>0</v>
      </c>
      <c r="AC139">
        <v>0</v>
      </c>
      <c r="AD139">
        <v>0</v>
      </c>
      <c r="AE139">
        <v>67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56.6</v>
      </c>
      <c r="AU139" t="s">
        <v>6</v>
      </c>
      <c r="AV139">
        <v>0</v>
      </c>
      <c r="AW139">
        <v>2</v>
      </c>
      <c r="AX139">
        <v>16671893</v>
      </c>
      <c r="AY139">
        <v>1</v>
      </c>
      <c r="AZ139">
        <v>0</v>
      </c>
      <c r="BA139">
        <v>151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Y139*Source!I60</f>
        <v>12.735000000000001</v>
      </c>
      <c r="CY139">
        <f>AA139</f>
        <v>67</v>
      </c>
      <c r="CZ139">
        <f>AE139</f>
        <v>67</v>
      </c>
      <c r="DA139">
        <f>AI139</f>
        <v>1</v>
      </c>
      <c r="DB139">
        <v>0</v>
      </c>
    </row>
    <row r="140" spans="1:106" x14ac:dyDescent="0.25">
      <c r="A140">
        <f>ROW(Source!A61)</f>
        <v>61</v>
      </c>
      <c r="B140">
        <v>16671551</v>
      </c>
      <c r="C140">
        <v>16671879</v>
      </c>
      <c r="D140">
        <v>15430767</v>
      </c>
      <c r="E140">
        <v>1</v>
      </c>
      <c r="F140">
        <v>1</v>
      </c>
      <c r="G140">
        <v>1</v>
      </c>
      <c r="H140">
        <v>1</v>
      </c>
      <c r="I140" t="s">
        <v>445</v>
      </c>
      <c r="J140" t="s">
        <v>6</v>
      </c>
      <c r="K140" t="s">
        <v>446</v>
      </c>
      <c r="L140">
        <v>1191</v>
      </c>
      <c r="N140">
        <v>1013</v>
      </c>
      <c r="O140" t="s">
        <v>416</v>
      </c>
      <c r="P140" t="s">
        <v>416</v>
      </c>
      <c r="Q140">
        <v>1</v>
      </c>
      <c r="W140">
        <v>0</v>
      </c>
      <c r="X140">
        <v>-400197608</v>
      </c>
      <c r="Y140">
        <v>24.368500000000001</v>
      </c>
      <c r="AA140">
        <v>0</v>
      </c>
      <c r="AB140">
        <v>0</v>
      </c>
      <c r="AC140">
        <v>0</v>
      </c>
      <c r="AD140">
        <v>51.09</v>
      </c>
      <c r="AE140">
        <v>0</v>
      </c>
      <c r="AF140">
        <v>0</v>
      </c>
      <c r="AG140">
        <v>0</v>
      </c>
      <c r="AH140">
        <v>8.5299999999999994</v>
      </c>
      <c r="AI140">
        <v>1</v>
      </c>
      <c r="AJ140">
        <v>1</v>
      </c>
      <c r="AK140">
        <v>1</v>
      </c>
      <c r="AL140">
        <v>5.99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21.19</v>
      </c>
      <c r="AU140" t="s">
        <v>71</v>
      </c>
      <c r="AV140">
        <v>1</v>
      </c>
      <c r="AW140">
        <v>2</v>
      </c>
      <c r="AX140">
        <v>16671887</v>
      </c>
      <c r="AY140">
        <v>1</v>
      </c>
      <c r="AZ140">
        <v>0</v>
      </c>
      <c r="BA140">
        <v>152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Y140*Source!I61</f>
        <v>5.4829125000000003</v>
      </c>
      <c r="CY140">
        <f>AD140</f>
        <v>51.09</v>
      </c>
      <c r="CZ140">
        <f>AH140</f>
        <v>8.5299999999999994</v>
      </c>
      <c r="DA140">
        <f>AL140</f>
        <v>5.99</v>
      </c>
      <c r="DB140">
        <v>0</v>
      </c>
    </row>
    <row r="141" spans="1:106" x14ac:dyDescent="0.25">
      <c r="A141">
        <f>ROW(Source!A61)</f>
        <v>61</v>
      </c>
      <c r="B141">
        <v>16671551</v>
      </c>
      <c r="C141">
        <v>16671879</v>
      </c>
      <c r="D141">
        <v>15430395</v>
      </c>
      <c r="E141">
        <v>1</v>
      </c>
      <c r="F141">
        <v>1</v>
      </c>
      <c r="G141">
        <v>1</v>
      </c>
      <c r="H141">
        <v>1</v>
      </c>
      <c r="I141" t="s">
        <v>417</v>
      </c>
      <c r="J141" t="s">
        <v>6</v>
      </c>
      <c r="K141" t="s">
        <v>418</v>
      </c>
      <c r="L141">
        <v>1191</v>
      </c>
      <c r="N141">
        <v>1013</v>
      </c>
      <c r="O141" t="s">
        <v>416</v>
      </c>
      <c r="P141" t="s">
        <v>416</v>
      </c>
      <c r="Q141">
        <v>1</v>
      </c>
      <c r="W141">
        <v>0</v>
      </c>
      <c r="X141">
        <v>-1417349443</v>
      </c>
      <c r="Y141">
        <v>0.19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5.99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0.19</v>
      </c>
      <c r="AU141" t="s">
        <v>6</v>
      </c>
      <c r="AV141">
        <v>2</v>
      </c>
      <c r="AW141">
        <v>2</v>
      </c>
      <c r="AX141">
        <v>16671888</v>
      </c>
      <c r="AY141">
        <v>1</v>
      </c>
      <c r="AZ141">
        <v>2048</v>
      </c>
      <c r="BA141">
        <v>153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Y141*Source!I61</f>
        <v>4.2750000000000003E-2</v>
      </c>
      <c r="CY141">
        <f>AD141</f>
        <v>0</v>
      </c>
      <c r="CZ141">
        <f>AH141</f>
        <v>0</v>
      </c>
      <c r="DA141">
        <f>AL141</f>
        <v>1</v>
      </c>
      <c r="DB141">
        <v>0</v>
      </c>
    </row>
    <row r="142" spans="1:106" x14ac:dyDescent="0.25">
      <c r="A142">
        <f>ROW(Source!A61)</f>
        <v>61</v>
      </c>
      <c r="B142">
        <v>16671551</v>
      </c>
      <c r="C142">
        <v>16671879</v>
      </c>
      <c r="D142">
        <v>15247974</v>
      </c>
      <c r="E142">
        <v>1</v>
      </c>
      <c r="F142">
        <v>1</v>
      </c>
      <c r="G142">
        <v>1</v>
      </c>
      <c r="H142">
        <v>2</v>
      </c>
      <c r="I142" t="s">
        <v>419</v>
      </c>
      <c r="J142" t="s">
        <v>420</v>
      </c>
      <c r="K142" t="s">
        <v>421</v>
      </c>
      <c r="L142">
        <v>1368</v>
      </c>
      <c r="N142">
        <v>1011</v>
      </c>
      <c r="O142" t="s">
        <v>422</v>
      </c>
      <c r="P142" t="s">
        <v>422</v>
      </c>
      <c r="Q142">
        <v>1</v>
      </c>
      <c r="W142">
        <v>0</v>
      </c>
      <c r="X142">
        <v>1188625873</v>
      </c>
      <c r="Y142">
        <v>0.05</v>
      </c>
      <c r="AA142">
        <v>0</v>
      </c>
      <c r="AB142">
        <v>187.25</v>
      </c>
      <c r="AC142">
        <v>13.5</v>
      </c>
      <c r="AD142">
        <v>0</v>
      </c>
      <c r="AE142">
        <v>0</v>
      </c>
      <c r="AF142">
        <v>31.26</v>
      </c>
      <c r="AG142">
        <v>13.5</v>
      </c>
      <c r="AH142">
        <v>0</v>
      </c>
      <c r="AI142">
        <v>1</v>
      </c>
      <c r="AJ142">
        <v>5.99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0.04</v>
      </c>
      <c r="AU142" t="s">
        <v>70</v>
      </c>
      <c r="AV142">
        <v>0</v>
      </c>
      <c r="AW142">
        <v>2</v>
      </c>
      <c r="AX142">
        <v>16671889</v>
      </c>
      <c r="AY142">
        <v>1</v>
      </c>
      <c r="AZ142">
        <v>0</v>
      </c>
      <c r="BA142">
        <v>154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Y142*Source!I61</f>
        <v>1.1250000000000001E-2</v>
      </c>
      <c r="CY142">
        <f>AB142</f>
        <v>187.25</v>
      </c>
      <c r="CZ142">
        <f>AF142</f>
        <v>31.26</v>
      </c>
      <c r="DA142">
        <f>AJ142</f>
        <v>5.99</v>
      </c>
      <c r="DB142">
        <v>0</v>
      </c>
    </row>
    <row r="143" spans="1:106" x14ac:dyDescent="0.25">
      <c r="A143">
        <f>ROW(Source!A61)</f>
        <v>61</v>
      </c>
      <c r="B143">
        <v>16671551</v>
      </c>
      <c r="C143">
        <v>16671879</v>
      </c>
      <c r="D143">
        <v>15249073</v>
      </c>
      <c r="E143">
        <v>1</v>
      </c>
      <c r="F143">
        <v>1</v>
      </c>
      <c r="G143">
        <v>1</v>
      </c>
      <c r="H143">
        <v>2</v>
      </c>
      <c r="I143" t="s">
        <v>428</v>
      </c>
      <c r="J143" t="s">
        <v>429</v>
      </c>
      <c r="K143" t="s">
        <v>430</v>
      </c>
      <c r="L143">
        <v>1368</v>
      </c>
      <c r="N143">
        <v>1011</v>
      </c>
      <c r="O143" t="s">
        <v>422</v>
      </c>
      <c r="P143" t="s">
        <v>422</v>
      </c>
      <c r="Q143">
        <v>1</v>
      </c>
      <c r="W143">
        <v>0</v>
      </c>
      <c r="X143">
        <v>1372534845</v>
      </c>
      <c r="Y143">
        <v>0.1875</v>
      </c>
      <c r="AA143">
        <v>0</v>
      </c>
      <c r="AB143">
        <v>393.6</v>
      </c>
      <c r="AC143">
        <v>11.6</v>
      </c>
      <c r="AD143">
        <v>0</v>
      </c>
      <c r="AE143">
        <v>0</v>
      </c>
      <c r="AF143">
        <v>65.709999999999994</v>
      </c>
      <c r="AG143">
        <v>11.6</v>
      </c>
      <c r="AH143">
        <v>0</v>
      </c>
      <c r="AI143">
        <v>1</v>
      </c>
      <c r="AJ143">
        <v>5.99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0.15</v>
      </c>
      <c r="AU143" t="s">
        <v>70</v>
      </c>
      <c r="AV143">
        <v>0</v>
      </c>
      <c r="AW143">
        <v>2</v>
      </c>
      <c r="AX143">
        <v>16671890</v>
      </c>
      <c r="AY143">
        <v>1</v>
      </c>
      <c r="AZ143">
        <v>0</v>
      </c>
      <c r="BA143">
        <v>155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Y143*Source!I61</f>
        <v>4.2187500000000003E-2</v>
      </c>
      <c r="CY143">
        <f>AB143</f>
        <v>393.6</v>
      </c>
      <c r="CZ143">
        <f>AF143</f>
        <v>65.709999999999994</v>
      </c>
      <c r="DA143">
        <f>AJ143</f>
        <v>5.99</v>
      </c>
      <c r="DB143">
        <v>0</v>
      </c>
    </row>
    <row r="144" spans="1:106" x14ac:dyDescent="0.25">
      <c r="A144">
        <f>ROW(Source!A61)</f>
        <v>61</v>
      </c>
      <c r="B144">
        <v>16671551</v>
      </c>
      <c r="C144">
        <v>16671879</v>
      </c>
      <c r="D144">
        <v>15197627</v>
      </c>
      <c r="E144">
        <v>1</v>
      </c>
      <c r="F144">
        <v>1</v>
      </c>
      <c r="G144">
        <v>1</v>
      </c>
      <c r="H144">
        <v>3</v>
      </c>
      <c r="I144" t="s">
        <v>115</v>
      </c>
      <c r="J144" t="s">
        <v>118</v>
      </c>
      <c r="K144" t="s">
        <v>116</v>
      </c>
      <c r="L144">
        <v>1301</v>
      </c>
      <c r="N144">
        <v>1003</v>
      </c>
      <c r="O144" t="s">
        <v>117</v>
      </c>
      <c r="P144" t="s">
        <v>117</v>
      </c>
      <c r="Q144">
        <v>1</v>
      </c>
      <c r="W144">
        <v>0</v>
      </c>
      <c r="X144">
        <v>-451614110</v>
      </c>
      <c r="Y144">
        <v>100</v>
      </c>
      <c r="AA144">
        <v>296.86</v>
      </c>
      <c r="AB144">
        <v>0</v>
      </c>
      <c r="AC144">
        <v>0</v>
      </c>
      <c r="AD144">
        <v>0</v>
      </c>
      <c r="AE144">
        <v>49.56</v>
      </c>
      <c r="AF144">
        <v>0</v>
      </c>
      <c r="AG144">
        <v>0</v>
      </c>
      <c r="AH144">
        <v>0</v>
      </c>
      <c r="AI144">
        <v>5.99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6</v>
      </c>
      <c r="AT144">
        <v>100</v>
      </c>
      <c r="AU144" t="s">
        <v>6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Y144*Source!I61</f>
        <v>22.5</v>
      </c>
      <c r="CY144">
        <f>AA144</f>
        <v>296.86</v>
      </c>
      <c r="CZ144">
        <f>AE144</f>
        <v>49.56</v>
      </c>
      <c r="DA144">
        <f>AI144</f>
        <v>5.99</v>
      </c>
      <c r="DB144">
        <v>0</v>
      </c>
    </row>
    <row r="145" spans="1:106" x14ac:dyDescent="0.25">
      <c r="A145">
        <f>ROW(Source!A61)</f>
        <v>61</v>
      </c>
      <c r="B145">
        <v>16671551</v>
      </c>
      <c r="C145">
        <v>16671879</v>
      </c>
      <c r="D145">
        <v>15197780</v>
      </c>
      <c r="E145">
        <v>1</v>
      </c>
      <c r="F145">
        <v>1</v>
      </c>
      <c r="G145">
        <v>1</v>
      </c>
      <c r="H145">
        <v>3</v>
      </c>
      <c r="I145" t="s">
        <v>486</v>
      </c>
      <c r="J145" t="s">
        <v>487</v>
      </c>
      <c r="K145" t="s">
        <v>488</v>
      </c>
      <c r="L145">
        <v>1355</v>
      </c>
      <c r="N145">
        <v>1010</v>
      </c>
      <c r="O145" t="s">
        <v>315</v>
      </c>
      <c r="P145" t="s">
        <v>315</v>
      </c>
      <c r="Q145">
        <v>100</v>
      </c>
      <c r="W145">
        <v>0</v>
      </c>
      <c r="X145">
        <v>1709713925</v>
      </c>
      <c r="Y145">
        <v>4</v>
      </c>
      <c r="AA145">
        <v>299.5</v>
      </c>
      <c r="AB145">
        <v>0</v>
      </c>
      <c r="AC145">
        <v>0</v>
      </c>
      <c r="AD145">
        <v>0</v>
      </c>
      <c r="AE145">
        <v>50</v>
      </c>
      <c r="AF145">
        <v>0</v>
      </c>
      <c r="AG145">
        <v>0</v>
      </c>
      <c r="AH145">
        <v>0</v>
      </c>
      <c r="AI145">
        <v>5.99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4</v>
      </c>
      <c r="AU145" t="s">
        <v>6</v>
      </c>
      <c r="AV145">
        <v>0</v>
      </c>
      <c r="AW145">
        <v>2</v>
      </c>
      <c r="AX145">
        <v>16671892</v>
      </c>
      <c r="AY145">
        <v>1</v>
      </c>
      <c r="AZ145">
        <v>0</v>
      </c>
      <c r="BA145">
        <v>157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Y145*Source!I61</f>
        <v>0.9</v>
      </c>
      <c r="CY145">
        <f>AA145</f>
        <v>299.5</v>
      </c>
      <c r="CZ145">
        <f>AE145</f>
        <v>50</v>
      </c>
      <c r="DA145">
        <f>AI145</f>
        <v>5.99</v>
      </c>
      <c r="DB145">
        <v>0</v>
      </c>
    </row>
    <row r="146" spans="1:106" x14ac:dyDescent="0.25">
      <c r="A146">
        <f>ROW(Source!A61)</f>
        <v>61</v>
      </c>
      <c r="B146">
        <v>16671551</v>
      </c>
      <c r="C146">
        <v>16671879</v>
      </c>
      <c r="D146">
        <v>15204239</v>
      </c>
      <c r="E146">
        <v>1</v>
      </c>
      <c r="F146">
        <v>1</v>
      </c>
      <c r="G146">
        <v>1</v>
      </c>
      <c r="H146">
        <v>3</v>
      </c>
      <c r="I146" t="s">
        <v>489</v>
      </c>
      <c r="J146" t="s">
        <v>490</v>
      </c>
      <c r="K146" t="s">
        <v>491</v>
      </c>
      <c r="L146">
        <v>1354</v>
      </c>
      <c r="N146">
        <v>1010</v>
      </c>
      <c r="O146" t="s">
        <v>324</v>
      </c>
      <c r="P146" t="s">
        <v>324</v>
      </c>
      <c r="Q146">
        <v>1</v>
      </c>
      <c r="W146">
        <v>0</v>
      </c>
      <c r="X146">
        <v>-1018551266</v>
      </c>
      <c r="Y146">
        <v>56.6</v>
      </c>
      <c r="AA146">
        <v>401.33</v>
      </c>
      <c r="AB146">
        <v>0</v>
      </c>
      <c r="AC146">
        <v>0</v>
      </c>
      <c r="AD146">
        <v>0</v>
      </c>
      <c r="AE146">
        <v>67</v>
      </c>
      <c r="AF146">
        <v>0</v>
      </c>
      <c r="AG146">
        <v>0</v>
      </c>
      <c r="AH146">
        <v>0</v>
      </c>
      <c r="AI146">
        <v>5.99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56.6</v>
      </c>
      <c r="AU146" t="s">
        <v>6</v>
      </c>
      <c r="AV146">
        <v>0</v>
      </c>
      <c r="AW146">
        <v>2</v>
      </c>
      <c r="AX146">
        <v>16671893</v>
      </c>
      <c r="AY146">
        <v>1</v>
      </c>
      <c r="AZ146">
        <v>0</v>
      </c>
      <c r="BA146">
        <v>158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Y146*Source!I61</f>
        <v>12.735000000000001</v>
      </c>
      <c r="CY146">
        <f>AA146</f>
        <v>401.33</v>
      </c>
      <c r="CZ146">
        <f>AE146</f>
        <v>67</v>
      </c>
      <c r="DA146">
        <f>AI146</f>
        <v>5.99</v>
      </c>
      <c r="DB146">
        <v>0</v>
      </c>
    </row>
    <row r="147" spans="1:106" x14ac:dyDescent="0.25">
      <c r="A147">
        <f>ROW(Source!A64)</f>
        <v>64</v>
      </c>
      <c r="B147">
        <v>16671550</v>
      </c>
      <c r="C147">
        <v>16671895</v>
      </c>
      <c r="D147">
        <v>15430767</v>
      </c>
      <c r="E147">
        <v>1</v>
      </c>
      <c r="F147">
        <v>1</v>
      </c>
      <c r="G147">
        <v>1</v>
      </c>
      <c r="H147">
        <v>1</v>
      </c>
      <c r="I147" t="s">
        <v>445</v>
      </c>
      <c r="J147" t="s">
        <v>6</v>
      </c>
      <c r="K147" t="s">
        <v>446</v>
      </c>
      <c r="L147">
        <v>1191</v>
      </c>
      <c r="N147">
        <v>1013</v>
      </c>
      <c r="O147" t="s">
        <v>416</v>
      </c>
      <c r="P147" t="s">
        <v>416</v>
      </c>
      <c r="Q147">
        <v>1</v>
      </c>
      <c r="W147">
        <v>0</v>
      </c>
      <c r="X147">
        <v>-400197608</v>
      </c>
      <c r="Y147">
        <v>129.66249999999999</v>
      </c>
      <c r="AA147">
        <v>0</v>
      </c>
      <c r="AB147">
        <v>0</v>
      </c>
      <c r="AC147">
        <v>0</v>
      </c>
      <c r="AD147">
        <v>8.5299999999999994</v>
      </c>
      <c r="AE147">
        <v>0</v>
      </c>
      <c r="AF147">
        <v>0</v>
      </c>
      <c r="AG147">
        <v>0</v>
      </c>
      <c r="AH147">
        <v>8.5299999999999994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</v>
      </c>
      <c r="AT147">
        <v>112.75</v>
      </c>
      <c r="AU147" t="s">
        <v>71</v>
      </c>
      <c r="AV147">
        <v>1</v>
      </c>
      <c r="AW147">
        <v>2</v>
      </c>
      <c r="AX147">
        <v>16671903</v>
      </c>
      <c r="AY147">
        <v>1</v>
      </c>
      <c r="AZ147">
        <v>0</v>
      </c>
      <c r="BA147">
        <v>159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Y147*Source!I64</f>
        <v>5.8348125</v>
      </c>
      <c r="CY147">
        <f>AD147</f>
        <v>8.5299999999999994</v>
      </c>
      <c r="CZ147">
        <f>AH147</f>
        <v>8.5299999999999994</v>
      </c>
      <c r="DA147">
        <f>AL147</f>
        <v>1</v>
      </c>
      <c r="DB147">
        <v>0</v>
      </c>
    </row>
    <row r="148" spans="1:106" x14ac:dyDescent="0.25">
      <c r="A148">
        <f>ROW(Source!A64)</f>
        <v>64</v>
      </c>
      <c r="B148">
        <v>16671550</v>
      </c>
      <c r="C148">
        <v>16671895</v>
      </c>
      <c r="D148">
        <v>15430395</v>
      </c>
      <c r="E148">
        <v>1</v>
      </c>
      <c r="F148">
        <v>1</v>
      </c>
      <c r="G148">
        <v>1</v>
      </c>
      <c r="H148">
        <v>1</v>
      </c>
      <c r="I148" t="s">
        <v>417</v>
      </c>
      <c r="J148" t="s">
        <v>6</v>
      </c>
      <c r="K148" t="s">
        <v>418</v>
      </c>
      <c r="L148">
        <v>1191</v>
      </c>
      <c r="N148">
        <v>1013</v>
      </c>
      <c r="O148" t="s">
        <v>416</v>
      </c>
      <c r="P148" t="s">
        <v>416</v>
      </c>
      <c r="Q148">
        <v>1</v>
      </c>
      <c r="W148">
        <v>0</v>
      </c>
      <c r="X148">
        <v>-1417349443</v>
      </c>
      <c r="Y148">
        <v>0.27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0.27</v>
      </c>
      <c r="AU148" t="s">
        <v>6</v>
      </c>
      <c r="AV148">
        <v>2</v>
      </c>
      <c r="AW148">
        <v>2</v>
      </c>
      <c r="AX148">
        <v>16671904</v>
      </c>
      <c r="AY148">
        <v>1</v>
      </c>
      <c r="AZ148">
        <v>2048</v>
      </c>
      <c r="BA148">
        <v>160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Y148*Source!I64</f>
        <v>1.2150000000000001E-2</v>
      </c>
      <c r="CY148">
        <f>AD148</f>
        <v>0</v>
      </c>
      <c r="CZ148">
        <f>AH148</f>
        <v>0</v>
      </c>
      <c r="DA148">
        <f>AL148</f>
        <v>1</v>
      </c>
      <c r="DB148">
        <v>0</v>
      </c>
    </row>
    <row r="149" spans="1:106" x14ac:dyDescent="0.25">
      <c r="A149">
        <f>ROW(Source!A64)</f>
        <v>64</v>
      </c>
      <c r="B149">
        <v>16671550</v>
      </c>
      <c r="C149">
        <v>16671895</v>
      </c>
      <c r="D149">
        <v>15247578</v>
      </c>
      <c r="E149">
        <v>1</v>
      </c>
      <c r="F149">
        <v>1</v>
      </c>
      <c r="G149">
        <v>1</v>
      </c>
      <c r="H149">
        <v>2</v>
      </c>
      <c r="I149" t="s">
        <v>494</v>
      </c>
      <c r="J149" t="s">
        <v>495</v>
      </c>
      <c r="K149" t="s">
        <v>496</v>
      </c>
      <c r="L149">
        <v>1368</v>
      </c>
      <c r="N149">
        <v>1011</v>
      </c>
      <c r="O149" t="s">
        <v>422</v>
      </c>
      <c r="P149" t="s">
        <v>422</v>
      </c>
      <c r="Q149">
        <v>1</v>
      </c>
      <c r="W149">
        <v>0</v>
      </c>
      <c r="X149">
        <v>-1460065968</v>
      </c>
      <c r="Y149">
        <v>0.25</v>
      </c>
      <c r="AA149">
        <v>0</v>
      </c>
      <c r="AB149">
        <v>86.4</v>
      </c>
      <c r="AC149">
        <v>13.5</v>
      </c>
      <c r="AD149">
        <v>0</v>
      </c>
      <c r="AE149">
        <v>0</v>
      </c>
      <c r="AF149">
        <v>86.4</v>
      </c>
      <c r="AG149">
        <v>13.5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0.2</v>
      </c>
      <c r="AU149" t="s">
        <v>70</v>
      </c>
      <c r="AV149">
        <v>0</v>
      </c>
      <c r="AW149">
        <v>2</v>
      </c>
      <c r="AX149">
        <v>16671905</v>
      </c>
      <c r="AY149">
        <v>1</v>
      </c>
      <c r="AZ149">
        <v>0</v>
      </c>
      <c r="BA149">
        <v>161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Y149*Source!I64</f>
        <v>1.125E-2</v>
      </c>
      <c r="CY149">
        <f>AB149</f>
        <v>86.4</v>
      </c>
      <c r="CZ149">
        <f>AF149</f>
        <v>86.4</v>
      </c>
      <c r="DA149">
        <f>AJ149</f>
        <v>1</v>
      </c>
      <c r="DB149">
        <v>0</v>
      </c>
    </row>
    <row r="150" spans="1:106" x14ac:dyDescent="0.25">
      <c r="A150">
        <f>ROW(Source!A64)</f>
        <v>64</v>
      </c>
      <c r="B150">
        <v>16671550</v>
      </c>
      <c r="C150">
        <v>16671895</v>
      </c>
      <c r="D150">
        <v>15249073</v>
      </c>
      <c r="E150">
        <v>1</v>
      </c>
      <c r="F150">
        <v>1</v>
      </c>
      <c r="G150">
        <v>1</v>
      </c>
      <c r="H150">
        <v>2</v>
      </c>
      <c r="I150" t="s">
        <v>428</v>
      </c>
      <c r="J150" t="s">
        <v>429</v>
      </c>
      <c r="K150" t="s">
        <v>430</v>
      </c>
      <c r="L150">
        <v>1368</v>
      </c>
      <c r="N150">
        <v>1011</v>
      </c>
      <c r="O150" t="s">
        <v>422</v>
      </c>
      <c r="P150" t="s">
        <v>422</v>
      </c>
      <c r="Q150">
        <v>1</v>
      </c>
      <c r="W150">
        <v>0</v>
      </c>
      <c r="X150">
        <v>1372534845</v>
      </c>
      <c r="Y150">
        <v>8.7500000000000008E-2</v>
      </c>
      <c r="AA150">
        <v>0</v>
      </c>
      <c r="AB150">
        <v>65.709999999999994</v>
      </c>
      <c r="AC150">
        <v>11.6</v>
      </c>
      <c r="AD150">
        <v>0</v>
      </c>
      <c r="AE150">
        <v>0</v>
      </c>
      <c r="AF150">
        <v>65.709999999999994</v>
      </c>
      <c r="AG150">
        <v>11.6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6</v>
      </c>
      <c r="AT150">
        <v>7.0000000000000007E-2</v>
      </c>
      <c r="AU150" t="s">
        <v>70</v>
      </c>
      <c r="AV150">
        <v>0</v>
      </c>
      <c r="AW150">
        <v>2</v>
      </c>
      <c r="AX150">
        <v>16671906</v>
      </c>
      <c r="AY150">
        <v>1</v>
      </c>
      <c r="AZ150">
        <v>0</v>
      </c>
      <c r="BA150">
        <v>162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Y150*Source!I64</f>
        <v>3.9375E-3</v>
      </c>
      <c r="CY150">
        <f>AB150</f>
        <v>65.709999999999994</v>
      </c>
      <c r="CZ150">
        <f>AF150</f>
        <v>65.709999999999994</v>
      </c>
      <c r="DA150">
        <f>AJ150</f>
        <v>1</v>
      </c>
      <c r="DB150">
        <v>0</v>
      </c>
    </row>
    <row r="151" spans="1:106" x14ac:dyDescent="0.25">
      <c r="A151">
        <f>ROW(Source!A64)</f>
        <v>64</v>
      </c>
      <c r="B151">
        <v>16671550</v>
      </c>
      <c r="C151">
        <v>16671895</v>
      </c>
      <c r="D151">
        <v>15170059</v>
      </c>
      <c r="E151">
        <v>1</v>
      </c>
      <c r="F151">
        <v>1</v>
      </c>
      <c r="G151">
        <v>1</v>
      </c>
      <c r="H151">
        <v>3</v>
      </c>
      <c r="I151" t="s">
        <v>509</v>
      </c>
      <c r="J151" t="s">
        <v>510</v>
      </c>
      <c r="K151" t="s">
        <v>511</v>
      </c>
      <c r="L151">
        <v>1348</v>
      </c>
      <c r="N151">
        <v>1009</v>
      </c>
      <c r="O151" t="s">
        <v>147</v>
      </c>
      <c r="P151" t="s">
        <v>147</v>
      </c>
      <c r="Q151">
        <v>1000</v>
      </c>
      <c r="W151">
        <v>0</v>
      </c>
      <c r="X151">
        <v>-1818623805</v>
      </c>
      <c r="Y151">
        <v>4.0000000000000001E-3</v>
      </c>
      <c r="AA151">
        <v>8475</v>
      </c>
      <c r="AB151">
        <v>0</v>
      </c>
      <c r="AC151">
        <v>0</v>
      </c>
      <c r="AD151">
        <v>0</v>
      </c>
      <c r="AE151">
        <v>8475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4.0000000000000001E-3</v>
      </c>
      <c r="AU151" t="s">
        <v>6</v>
      </c>
      <c r="AV151">
        <v>0</v>
      </c>
      <c r="AW151">
        <v>2</v>
      </c>
      <c r="AX151">
        <v>16671907</v>
      </c>
      <c r="AY151">
        <v>1</v>
      </c>
      <c r="AZ151">
        <v>0</v>
      </c>
      <c r="BA151">
        <v>163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Y151*Source!I64</f>
        <v>1.7999999999999998E-4</v>
      </c>
      <c r="CY151">
        <f>AA151</f>
        <v>8475</v>
      </c>
      <c r="CZ151">
        <f>AE151</f>
        <v>8475</v>
      </c>
      <c r="DA151">
        <f>AI151</f>
        <v>1</v>
      </c>
      <c r="DB151">
        <v>0</v>
      </c>
    </row>
    <row r="152" spans="1:106" x14ac:dyDescent="0.25">
      <c r="A152">
        <f>ROW(Source!A64)</f>
        <v>64</v>
      </c>
      <c r="B152">
        <v>16671550</v>
      </c>
      <c r="C152">
        <v>16671895</v>
      </c>
      <c r="D152">
        <v>15191140</v>
      </c>
      <c r="E152">
        <v>1</v>
      </c>
      <c r="F152">
        <v>1</v>
      </c>
      <c r="G152">
        <v>1</v>
      </c>
      <c r="H152">
        <v>3</v>
      </c>
      <c r="I152" t="s">
        <v>512</v>
      </c>
      <c r="J152" t="s">
        <v>513</v>
      </c>
      <c r="K152" t="s">
        <v>514</v>
      </c>
      <c r="L152">
        <v>1348</v>
      </c>
      <c r="N152">
        <v>1009</v>
      </c>
      <c r="O152" t="s">
        <v>147</v>
      </c>
      <c r="P152" t="s">
        <v>147</v>
      </c>
      <c r="Q152">
        <v>1000</v>
      </c>
      <c r="W152">
        <v>0</v>
      </c>
      <c r="X152">
        <v>-177380457</v>
      </c>
      <c r="Y152">
        <v>1.2E-2</v>
      </c>
      <c r="AA152">
        <v>8190</v>
      </c>
      <c r="AB152">
        <v>0</v>
      </c>
      <c r="AC152">
        <v>0</v>
      </c>
      <c r="AD152">
        <v>0</v>
      </c>
      <c r="AE152">
        <v>8190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1.2E-2</v>
      </c>
      <c r="AU152" t="s">
        <v>6</v>
      </c>
      <c r="AV152">
        <v>0</v>
      </c>
      <c r="AW152">
        <v>2</v>
      </c>
      <c r="AX152">
        <v>16671908</v>
      </c>
      <c r="AY152">
        <v>1</v>
      </c>
      <c r="AZ152">
        <v>0</v>
      </c>
      <c r="BA152">
        <v>164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Y152*Source!I64</f>
        <v>5.4000000000000001E-4</v>
      </c>
      <c r="CY152">
        <f>AA152</f>
        <v>8190</v>
      </c>
      <c r="CZ152">
        <f>AE152</f>
        <v>8190</v>
      </c>
      <c r="DA152">
        <f>AI152</f>
        <v>1</v>
      </c>
      <c r="DB152">
        <v>0</v>
      </c>
    </row>
    <row r="153" spans="1:106" x14ac:dyDescent="0.25">
      <c r="A153">
        <f>ROW(Source!A64)</f>
        <v>64</v>
      </c>
      <c r="B153">
        <v>16671550</v>
      </c>
      <c r="C153">
        <v>16671895</v>
      </c>
      <c r="D153">
        <v>15191387</v>
      </c>
      <c r="E153">
        <v>1</v>
      </c>
      <c r="F153">
        <v>1</v>
      </c>
      <c r="G153">
        <v>1</v>
      </c>
      <c r="H153">
        <v>3</v>
      </c>
      <c r="I153" t="s">
        <v>515</v>
      </c>
      <c r="J153" t="s">
        <v>516</v>
      </c>
      <c r="K153" t="s">
        <v>517</v>
      </c>
      <c r="L153">
        <v>1348</v>
      </c>
      <c r="N153">
        <v>1009</v>
      </c>
      <c r="O153" t="s">
        <v>147</v>
      </c>
      <c r="P153" t="s">
        <v>147</v>
      </c>
      <c r="Q153">
        <v>1000</v>
      </c>
      <c r="W153">
        <v>0</v>
      </c>
      <c r="X153">
        <v>-272931147</v>
      </c>
      <c r="Y153">
        <v>0.78200000000000003</v>
      </c>
      <c r="AA153">
        <v>11200</v>
      </c>
      <c r="AB153">
        <v>0</v>
      </c>
      <c r="AC153">
        <v>0</v>
      </c>
      <c r="AD153">
        <v>0</v>
      </c>
      <c r="AE153">
        <v>11200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0.78200000000000003</v>
      </c>
      <c r="AU153" t="s">
        <v>6</v>
      </c>
      <c r="AV153">
        <v>0</v>
      </c>
      <c r="AW153">
        <v>2</v>
      </c>
      <c r="AX153">
        <v>16671909</v>
      </c>
      <c r="AY153">
        <v>1</v>
      </c>
      <c r="AZ153">
        <v>0</v>
      </c>
      <c r="BA153">
        <v>165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Y153*Source!I64</f>
        <v>3.5189999999999999E-2</v>
      </c>
      <c r="CY153">
        <f>AA153</f>
        <v>11200</v>
      </c>
      <c r="CZ153">
        <f>AE153</f>
        <v>11200</v>
      </c>
      <c r="DA153">
        <f>AI153</f>
        <v>1</v>
      </c>
      <c r="DB153">
        <v>0</v>
      </c>
    </row>
    <row r="154" spans="1:106" x14ac:dyDescent="0.25">
      <c r="A154">
        <f>ROW(Source!A65)</f>
        <v>65</v>
      </c>
      <c r="B154">
        <v>16671551</v>
      </c>
      <c r="C154">
        <v>16671895</v>
      </c>
      <c r="D154">
        <v>15430767</v>
      </c>
      <c r="E154">
        <v>1</v>
      </c>
      <c r="F154">
        <v>1</v>
      </c>
      <c r="G154">
        <v>1</v>
      </c>
      <c r="H154">
        <v>1</v>
      </c>
      <c r="I154" t="s">
        <v>445</v>
      </c>
      <c r="J154" t="s">
        <v>6</v>
      </c>
      <c r="K154" t="s">
        <v>446</v>
      </c>
      <c r="L154">
        <v>1191</v>
      </c>
      <c r="N154">
        <v>1013</v>
      </c>
      <c r="O154" t="s">
        <v>416</v>
      </c>
      <c r="P154" t="s">
        <v>416</v>
      </c>
      <c r="Q154">
        <v>1</v>
      </c>
      <c r="W154">
        <v>0</v>
      </c>
      <c r="X154">
        <v>-400197608</v>
      </c>
      <c r="Y154">
        <v>129.66249999999999</v>
      </c>
      <c r="AA154">
        <v>0</v>
      </c>
      <c r="AB154">
        <v>0</v>
      </c>
      <c r="AC154">
        <v>0</v>
      </c>
      <c r="AD154">
        <v>51.09</v>
      </c>
      <c r="AE154">
        <v>0</v>
      </c>
      <c r="AF154">
        <v>0</v>
      </c>
      <c r="AG154">
        <v>0</v>
      </c>
      <c r="AH154">
        <v>8.5299999999999994</v>
      </c>
      <c r="AI154">
        <v>1</v>
      </c>
      <c r="AJ154">
        <v>1</v>
      </c>
      <c r="AK154">
        <v>1</v>
      </c>
      <c r="AL154">
        <v>5.99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6</v>
      </c>
      <c r="AT154">
        <v>112.75</v>
      </c>
      <c r="AU154" t="s">
        <v>71</v>
      </c>
      <c r="AV154">
        <v>1</v>
      </c>
      <c r="AW154">
        <v>2</v>
      </c>
      <c r="AX154">
        <v>16671903</v>
      </c>
      <c r="AY154">
        <v>1</v>
      </c>
      <c r="AZ154">
        <v>0</v>
      </c>
      <c r="BA154">
        <v>166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Y154*Source!I65</f>
        <v>5.8348125</v>
      </c>
      <c r="CY154">
        <f>AD154</f>
        <v>51.09</v>
      </c>
      <c r="CZ154">
        <f>AH154</f>
        <v>8.5299999999999994</v>
      </c>
      <c r="DA154">
        <f>AL154</f>
        <v>5.99</v>
      </c>
      <c r="DB154">
        <v>0</v>
      </c>
    </row>
    <row r="155" spans="1:106" x14ac:dyDescent="0.25">
      <c r="A155">
        <f>ROW(Source!A65)</f>
        <v>65</v>
      </c>
      <c r="B155">
        <v>16671551</v>
      </c>
      <c r="C155">
        <v>16671895</v>
      </c>
      <c r="D155">
        <v>15430395</v>
      </c>
      <c r="E155">
        <v>1</v>
      </c>
      <c r="F155">
        <v>1</v>
      </c>
      <c r="G155">
        <v>1</v>
      </c>
      <c r="H155">
        <v>1</v>
      </c>
      <c r="I155" t="s">
        <v>417</v>
      </c>
      <c r="J155" t="s">
        <v>6</v>
      </c>
      <c r="K155" t="s">
        <v>418</v>
      </c>
      <c r="L155">
        <v>1191</v>
      </c>
      <c r="N155">
        <v>1013</v>
      </c>
      <c r="O155" t="s">
        <v>416</v>
      </c>
      <c r="P155" t="s">
        <v>416</v>
      </c>
      <c r="Q155">
        <v>1</v>
      </c>
      <c r="W155">
        <v>0</v>
      </c>
      <c r="X155">
        <v>-1417349443</v>
      </c>
      <c r="Y155">
        <v>0.27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5.99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0.27</v>
      </c>
      <c r="AU155" t="s">
        <v>6</v>
      </c>
      <c r="AV155">
        <v>2</v>
      </c>
      <c r="AW155">
        <v>2</v>
      </c>
      <c r="AX155">
        <v>16671904</v>
      </c>
      <c r="AY155">
        <v>1</v>
      </c>
      <c r="AZ155">
        <v>2048</v>
      </c>
      <c r="BA155">
        <v>167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Y155*Source!I65</f>
        <v>1.2150000000000001E-2</v>
      </c>
      <c r="CY155">
        <f>AD155</f>
        <v>0</v>
      </c>
      <c r="CZ155">
        <f>AH155</f>
        <v>0</v>
      </c>
      <c r="DA155">
        <f>AL155</f>
        <v>1</v>
      </c>
      <c r="DB155">
        <v>0</v>
      </c>
    </row>
    <row r="156" spans="1:106" x14ac:dyDescent="0.25">
      <c r="A156">
        <f>ROW(Source!A65)</f>
        <v>65</v>
      </c>
      <c r="B156">
        <v>16671551</v>
      </c>
      <c r="C156">
        <v>16671895</v>
      </c>
      <c r="D156">
        <v>15247578</v>
      </c>
      <c r="E156">
        <v>1</v>
      </c>
      <c r="F156">
        <v>1</v>
      </c>
      <c r="G156">
        <v>1</v>
      </c>
      <c r="H156">
        <v>2</v>
      </c>
      <c r="I156" t="s">
        <v>494</v>
      </c>
      <c r="J156" t="s">
        <v>495</v>
      </c>
      <c r="K156" t="s">
        <v>496</v>
      </c>
      <c r="L156">
        <v>1368</v>
      </c>
      <c r="N156">
        <v>1011</v>
      </c>
      <c r="O156" t="s">
        <v>422</v>
      </c>
      <c r="P156" t="s">
        <v>422</v>
      </c>
      <c r="Q156">
        <v>1</v>
      </c>
      <c r="W156">
        <v>0</v>
      </c>
      <c r="X156">
        <v>-1460065968</v>
      </c>
      <c r="Y156">
        <v>0.25</v>
      </c>
      <c r="AA156">
        <v>0</v>
      </c>
      <c r="AB156">
        <v>517.54</v>
      </c>
      <c r="AC156">
        <v>13.5</v>
      </c>
      <c r="AD156">
        <v>0</v>
      </c>
      <c r="AE156">
        <v>0</v>
      </c>
      <c r="AF156">
        <v>86.4</v>
      </c>
      <c r="AG156">
        <v>13.5</v>
      </c>
      <c r="AH156">
        <v>0</v>
      </c>
      <c r="AI156">
        <v>1</v>
      </c>
      <c r="AJ156">
        <v>5.99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0.2</v>
      </c>
      <c r="AU156" t="s">
        <v>70</v>
      </c>
      <c r="AV156">
        <v>0</v>
      </c>
      <c r="AW156">
        <v>2</v>
      </c>
      <c r="AX156">
        <v>16671905</v>
      </c>
      <c r="AY156">
        <v>1</v>
      </c>
      <c r="AZ156">
        <v>0</v>
      </c>
      <c r="BA156">
        <v>168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Y156*Source!I65</f>
        <v>1.125E-2</v>
      </c>
      <c r="CY156">
        <f>AB156</f>
        <v>517.54</v>
      </c>
      <c r="CZ156">
        <f>AF156</f>
        <v>86.4</v>
      </c>
      <c r="DA156">
        <f>AJ156</f>
        <v>5.99</v>
      </c>
      <c r="DB156">
        <v>0</v>
      </c>
    </row>
    <row r="157" spans="1:106" x14ac:dyDescent="0.25">
      <c r="A157">
        <f>ROW(Source!A65)</f>
        <v>65</v>
      </c>
      <c r="B157">
        <v>16671551</v>
      </c>
      <c r="C157">
        <v>16671895</v>
      </c>
      <c r="D157">
        <v>15249073</v>
      </c>
      <c r="E157">
        <v>1</v>
      </c>
      <c r="F157">
        <v>1</v>
      </c>
      <c r="G157">
        <v>1</v>
      </c>
      <c r="H157">
        <v>2</v>
      </c>
      <c r="I157" t="s">
        <v>428</v>
      </c>
      <c r="J157" t="s">
        <v>429</v>
      </c>
      <c r="K157" t="s">
        <v>430</v>
      </c>
      <c r="L157">
        <v>1368</v>
      </c>
      <c r="N157">
        <v>1011</v>
      </c>
      <c r="O157" t="s">
        <v>422</v>
      </c>
      <c r="P157" t="s">
        <v>422</v>
      </c>
      <c r="Q157">
        <v>1</v>
      </c>
      <c r="W157">
        <v>0</v>
      </c>
      <c r="X157">
        <v>1372534845</v>
      </c>
      <c r="Y157">
        <v>8.7500000000000008E-2</v>
      </c>
      <c r="AA157">
        <v>0</v>
      </c>
      <c r="AB157">
        <v>393.6</v>
      </c>
      <c r="AC157">
        <v>11.6</v>
      </c>
      <c r="AD157">
        <v>0</v>
      </c>
      <c r="AE157">
        <v>0</v>
      </c>
      <c r="AF157">
        <v>65.709999999999994</v>
      </c>
      <c r="AG157">
        <v>11.6</v>
      </c>
      <c r="AH157">
        <v>0</v>
      </c>
      <c r="AI157">
        <v>1</v>
      </c>
      <c r="AJ157">
        <v>5.99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</v>
      </c>
      <c r="AT157">
        <v>7.0000000000000007E-2</v>
      </c>
      <c r="AU157" t="s">
        <v>70</v>
      </c>
      <c r="AV157">
        <v>0</v>
      </c>
      <c r="AW157">
        <v>2</v>
      </c>
      <c r="AX157">
        <v>16671906</v>
      </c>
      <c r="AY157">
        <v>1</v>
      </c>
      <c r="AZ157">
        <v>0</v>
      </c>
      <c r="BA157">
        <v>169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Y157*Source!I65</f>
        <v>3.9375E-3</v>
      </c>
      <c r="CY157">
        <f>AB157</f>
        <v>393.6</v>
      </c>
      <c r="CZ157">
        <f>AF157</f>
        <v>65.709999999999994</v>
      </c>
      <c r="DA157">
        <f>AJ157</f>
        <v>5.99</v>
      </c>
      <c r="DB157">
        <v>0</v>
      </c>
    </row>
    <row r="158" spans="1:106" x14ac:dyDescent="0.25">
      <c r="A158">
        <f>ROW(Source!A65)</f>
        <v>65</v>
      </c>
      <c r="B158">
        <v>16671551</v>
      </c>
      <c r="C158">
        <v>16671895</v>
      </c>
      <c r="D158">
        <v>15170059</v>
      </c>
      <c r="E158">
        <v>1</v>
      </c>
      <c r="F158">
        <v>1</v>
      </c>
      <c r="G158">
        <v>1</v>
      </c>
      <c r="H158">
        <v>3</v>
      </c>
      <c r="I158" t="s">
        <v>509</v>
      </c>
      <c r="J158" t="s">
        <v>510</v>
      </c>
      <c r="K158" t="s">
        <v>511</v>
      </c>
      <c r="L158">
        <v>1348</v>
      </c>
      <c r="N158">
        <v>1009</v>
      </c>
      <c r="O158" t="s">
        <v>147</v>
      </c>
      <c r="P158" t="s">
        <v>147</v>
      </c>
      <c r="Q158">
        <v>1000</v>
      </c>
      <c r="W158">
        <v>0</v>
      </c>
      <c r="X158">
        <v>-1818623805</v>
      </c>
      <c r="Y158">
        <v>4.0000000000000001E-3</v>
      </c>
      <c r="AA158">
        <v>50765.25</v>
      </c>
      <c r="AB158">
        <v>0</v>
      </c>
      <c r="AC158">
        <v>0</v>
      </c>
      <c r="AD158">
        <v>0</v>
      </c>
      <c r="AE158">
        <v>8475</v>
      </c>
      <c r="AF158">
        <v>0</v>
      </c>
      <c r="AG158">
        <v>0</v>
      </c>
      <c r="AH158">
        <v>0</v>
      </c>
      <c r="AI158">
        <v>5.99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4.0000000000000001E-3</v>
      </c>
      <c r="AU158" t="s">
        <v>6</v>
      </c>
      <c r="AV158">
        <v>0</v>
      </c>
      <c r="AW158">
        <v>2</v>
      </c>
      <c r="AX158">
        <v>16671907</v>
      </c>
      <c r="AY158">
        <v>1</v>
      </c>
      <c r="AZ158">
        <v>0</v>
      </c>
      <c r="BA158">
        <v>170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Y158*Source!I65</f>
        <v>1.7999999999999998E-4</v>
      </c>
      <c r="CY158">
        <f>AA158</f>
        <v>50765.25</v>
      </c>
      <c r="CZ158">
        <f>AE158</f>
        <v>8475</v>
      </c>
      <c r="DA158">
        <f>AI158</f>
        <v>5.99</v>
      </c>
      <c r="DB158">
        <v>0</v>
      </c>
    </row>
    <row r="159" spans="1:106" x14ac:dyDescent="0.25">
      <c r="A159">
        <f>ROW(Source!A65)</f>
        <v>65</v>
      </c>
      <c r="B159">
        <v>16671551</v>
      </c>
      <c r="C159">
        <v>16671895</v>
      </c>
      <c r="D159">
        <v>15191140</v>
      </c>
      <c r="E159">
        <v>1</v>
      </c>
      <c r="F159">
        <v>1</v>
      </c>
      <c r="G159">
        <v>1</v>
      </c>
      <c r="H159">
        <v>3</v>
      </c>
      <c r="I159" t="s">
        <v>512</v>
      </c>
      <c r="J159" t="s">
        <v>513</v>
      </c>
      <c r="K159" t="s">
        <v>514</v>
      </c>
      <c r="L159">
        <v>1348</v>
      </c>
      <c r="N159">
        <v>1009</v>
      </c>
      <c r="O159" t="s">
        <v>147</v>
      </c>
      <c r="P159" t="s">
        <v>147</v>
      </c>
      <c r="Q159">
        <v>1000</v>
      </c>
      <c r="W159">
        <v>0</v>
      </c>
      <c r="X159">
        <v>-177380457</v>
      </c>
      <c r="Y159">
        <v>1.2E-2</v>
      </c>
      <c r="AA159">
        <v>49058.1</v>
      </c>
      <c r="AB159">
        <v>0</v>
      </c>
      <c r="AC159">
        <v>0</v>
      </c>
      <c r="AD159">
        <v>0</v>
      </c>
      <c r="AE159">
        <v>8190</v>
      </c>
      <c r="AF159">
        <v>0</v>
      </c>
      <c r="AG159">
        <v>0</v>
      </c>
      <c r="AH159">
        <v>0</v>
      </c>
      <c r="AI159">
        <v>5.99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1.2E-2</v>
      </c>
      <c r="AU159" t="s">
        <v>6</v>
      </c>
      <c r="AV159">
        <v>0</v>
      </c>
      <c r="AW159">
        <v>2</v>
      </c>
      <c r="AX159">
        <v>16671908</v>
      </c>
      <c r="AY159">
        <v>1</v>
      </c>
      <c r="AZ159">
        <v>0</v>
      </c>
      <c r="BA159">
        <v>171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Y159*Source!I65</f>
        <v>5.4000000000000001E-4</v>
      </c>
      <c r="CY159">
        <f>AA159</f>
        <v>49058.1</v>
      </c>
      <c r="CZ159">
        <f>AE159</f>
        <v>8190</v>
      </c>
      <c r="DA159">
        <f>AI159</f>
        <v>5.99</v>
      </c>
      <c r="DB159">
        <v>0</v>
      </c>
    </row>
    <row r="160" spans="1:106" x14ac:dyDescent="0.25">
      <c r="A160">
        <f>ROW(Source!A65)</f>
        <v>65</v>
      </c>
      <c r="B160">
        <v>16671551</v>
      </c>
      <c r="C160">
        <v>16671895</v>
      </c>
      <c r="D160">
        <v>15191387</v>
      </c>
      <c r="E160">
        <v>1</v>
      </c>
      <c r="F160">
        <v>1</v>
      </c>
      <c r="G160">
        <v>1</v>
      </c>
      <c r="H160">
        <v>3</v>
      </c>
      <c r="I160" t="s">
        <v>515</v>
      </c>
      <c r="J160" t="s">
        <v>516</v>
      </c>
      <c r="K160" t="s">
        <v>517</v>
      </c>
      <c r="L160">
        <v>1348</v>
      </c>
      <c r="N160">
        <v>1009</v>
      </c>
      <c r="O160" t="s">
        <v>147</v>
      </c>
      <c r="P160" t="s">
        <v>147</v>
      </c>
      <c r="Q160">
        <v>1000</v>
      </c>
      <c r="W160">
        <v>0</v>
      </c>
      <c r="X160">
        <v>-272931147</v>
      </c>
      <c r="Y160">
        <v>0.78200000000000003</v>
      </c>
      <c r="AA160">
        <v>67088</v>
      </c>
      <c r="AB160">
        <v>0</v>
      </c>
      <c r="AC160">
        <v>0</v>
      </c>
      <c r="AD160">
        <v>0</v>
      </c>
      <c r="AE160">
        <v>11200</v>
      </c>
      <c r="AF160">
        <v>0</v>
      </c>
      <c r="AG160">
        <v>0</v>
      </c>
      <c r="AH160">
        <v>0</v>
      </c>
      <c r="AI160">
        <v>5.99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0.78200000000000003</v>
      </c>
      <c r="AU160" t="s">
        <v>6</v>
      </c>
      <c r="AV160">
        <v>0</v>
      </c>
      <c r="AW160">
        <v>2</v>
      </c>
      <c r="AX160">
        <v>16671909</v>
      </c>
      <c r="AY160">
        <v>1</v>
      </c>
      <c r="AZ160">
        <v>0</v>
      </c>
      <c r="BA160">
        <v>172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Y160*Source!I65</f>
        <v>3.5189999999999999E-2</v>
      </c>
      <c r="CY160">
        <f>AA160</f>
        <v>67088</v>
      </c>
      <c r="CZ160">
        <f>AE160</f>
        <v>11200</v>
      </c>
      <c r="DA160">
        <f>AI160</f>
        <v>5.99</v>
      </c>
      <c r="DB160">
        <v>0</v>
      </c>
    </row>
    <row r="161" spans="1:106" x14ac:dyDescent="0.25">
      <c r="A161">
        <f>ROW(Source!A66)</f>
        <v>66</v>
      </c>
      <c r="B161">
        <v>16671550</v>
      </c>
      <c r="C161">
        <v>16671910</v>
      </c>
      <c r="D161">
        <v>15438286</v>
      </c>
      <c r="E161">
        <v>1</v>
      </c>
      <c r="F161">
        <v>1</v>
      </c>
      <c r="G161">
        <v>1</v>
      </c>
      <c r="H161">
        <v>1</v>
      </c>
      <c r="I161" t="s">
        <v>492</v>
      </c>
      <c r="J161" t="s">
        <v>6</v>
      </c>
      <c r="K161" t="s">
        <v>493</v>
      </c>
      <c r="L161">
        <v>1191</v>
      </c>
      <c r="N161">
        <v>1013</v>
      </c>
      <c r="O161" t="s">
        <v>416</v>
      </c>
      <c r="P161" t="s">
        <v>416</v>
      </c>
      <c r="Q161">
        <v>1</v>
      </c>
      <c r="W161">
        <v>0</v>
      </c>
      <c r="X161">
        <v>-1027537862</v>
      </c>
      <c r="Y161">
        <v>191.44049999999999</v>
      </c>
      <c r="AA161">
        <v>0</v>
      </c>
      <c r="AB161">
        <v>0</v>
      </c>
      <c r="AC161">
        <v>0</v>
      </c>
      <c r="AD161">
        <v>9.18</v>
      </c>
      <c r="AE161">
        <v>0</v>
      </c>
      <c r="AF161">
        <v>0</v>
      </c>
      <c r="AG161">
        <v>0</v>
      </c>
      <c r="AH161">
        <v>9.18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6</v>
      </c>
      <c r="AT161">
        <v>166.47</v>
      </c>
      <c r="AU161" t="s">
        <v>71</v>
      </c>
      <c r="AV161">
        <v>1</v>
      </c>
      <c r="AW161">
        <v>2</v>
      </c>
      <c r="AX161">
        <v>16671922</v>
      </c>
      <c r="AY161">
        <v>1</v>
      </c>
      <c r="AZ161">
        <v>0</v>
      </c>
      <c r="BA161">
        <v>173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Y161*Source!I66</f>
        <v>36.699143849999999</v>
      </c>
      <c r="CY161">
        <f>AD161</f>
        <v>9.18</v>
      </c>
      <c r="CZ161">
        <f>AH161</f>
        <v>9.18</v>
      </c>
      <c r="DA161">
        <f>AL161</f>
        <v>1</v>
      </c>
      <c r="DB161">
        <v>0</v>
      </c>
    </row>
    <row r="162" spans="1:106" x14ac:dyDescent="0.25">
      <c r="A162">
        <f>ROW(Source!A66)</f>
        <v>66</v>
      </c>
      <c r="B162">
        <v>16671550</v>
      </c>
      <c r="C162">
        <v>16671910</v>
      </c>
      <c r="D162">
        <v>15430395</v>
      </c>
      <c r="E162">
        <v>1</v>
      </c>
      <c r="F162">
        <v>1</v>
      </c>
      <c r="G162">
        <v>1</v>
      </c>
      <c r="H162">
        <v>1</v>
      </c>
      <c r="I162" t="s">
        <v>417</v>
      </c>
      <c r="J162" t="s">
        <v>6</v>
      </c>
      <c r="K162" t="s">
        <v>418</v>
      </c>
      <c r="L162">
        <v>1191</v>
      </c>
      <c r="N162">
        <v>1013</v>
      </c>
      <c r="O162" t="s">
        <v>416</v>
      </c>
      <c r="P162" t="s">
        <v>416</v>
      </c>
      <c r="Q162">
        <v>1</v>
      </c>
      <c r="W162">
        <v>0</v>
      </c>
      <c r="X162">
        <v>-1417349443</v>
      </c>
      <c r="Y162">
        <v>0.57999999999999996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0.57999999999999996</v>
      </c>
      <c r="AU162" t="s">
        <v>6</v>
      </c>
      <c r="AV162">
        <v>2</v>
      </c>
      <c r="AW162">
        <v>2</v>
      </c>
      <c r="AX162">
        <v>16671923</v>
      </c>
      <c r="AY162">
        <v>1</v>
      </c>
      <c r="AZ162">
        <v>2048</v>
      </c>
      <c r="BA162">
        <v>174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Y162*Source!I66</f>
        <v>0.11118599999999999</v>
      </c>
      <c r="CY162">
        <f>AD162</f>
        <v>0</v>
      </c>
      <c r="CZ162">
        <f>AH162</f>
        <v>0</v>
      </c>
      <c r="DA162">
        <f>AL162</f>
        <v>1</v>
      </c>
      <c r="DB162">
        <v>0</v>
      </c>
    </row>
    <row r="163" spans="1:106" x14ac:dyDescent="0.25">
      <c r="A163">
        <f>ROW(Source!A66)</f>
        <v>66</v>
      </c>
      <c r="B163">
        <v>16671550</v>
      </c>
      <c r="C163">
        <v>16671910</v>
      </c>
      <c r="D163">
        <v>15247974</v>
      </c>
      <c r="E163">
        <v>1</v>
      </c>
      <c r="F163">
        <v>1</v>
      </c>
      <c r="G163">
        <v>1</v>
      </c>
      <c r="H163">
        <v>2</v>
      </c>
      <c r="I163" t="s">
        <v>419</v>
      </c>
      <c r="J163" t="s">
        <v>420</v>
      </c>
      <c r="K163" t="s">
        <v>421</v>
      </c>
      <c r="L163">
        <v>1368</v>
      </c>
      <c r="N163">
        <v>1011</v>
      </c>
      <c r="O163" t="s">
        <v>422</v>
      </c>
      <c r="P163" t="s">
        <v>422</v>
      </c>
      <c r="Q163">
        <v>1</v>
      </c>
      <c r="W163">
        <v>0</v>
      </c>
      <c r="X163">
        <v>1188625873</v>
      </c>
      <c r="Y163">
        <v>0.1</v>
      </c>
      <c r="AA163">
        <v>0</v>
      </c>
      <c r="AB163">
        <v>31.26</v>
      </c>
      <c r="AC163">
        <v>13.5</v>
      </c>
      <c r="AD163">
        <v>0</v>
      </c>
      <c r="AE163">
        <v>0</v>
      </c>
      <c r="AF163">
        <v>31.26</v>
      </c>
      <c r="AG163">
        <v>13.5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0.08</v>
      </c>
      <c r="AU163" t="s">
        <v>70</v>
      </c>
      <c r="AV163">
        <v>0</v>
      </c>
      <c r="AW163">
        <v>2</v>
      </c>
      <c r="AX163">
        <v>16671924</v>
      </c>
      <c r="AY163">
        <v>1</v>
      </c>
      <c r="AZ163">
        <v>0</v>
      </c>
      <c r="BA163">
        <v>175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Y163*Source!I66</f>
        <v>1.9170000000000003E-2</v>
      </c>
      <c r="CY163">
        <f>AB163</f>
        <v>31.26</v>
      </c>
      <c r="CZ163">
        <f>AF163</f>
        <v>31.26</v>
      </c>
      <c r="DA163">
        <f>AJ163</f>
        <v>1</v>
      </c>
      <c r="DB163">
        <v>0</v>
      </c>
    </row>
    <row r="164" spans="1:106" x14ac:dyDescent="0.25">
      <c r="A164">
        <f>ROW(Source!A66)</f>
        <v>66</v>
      </c>
      <c r="B164">
        <v>16671550</v>
      </c>
      <c r="C164">
        <v>16671910</v>
      </c>
      <c r="D164">
        <v>15249073</v>
      </c>
      <c r="E164">
        <v>1</v>
      </c>
      <c r="F164">
        <v>1</v>
      </c>
      <c r="G164">
        <v>1</v>
      </c>
      <c r="H164">
        <v>2</v>
      </c>
      <c r="I164" t="s">
        <v>428</v>
      </c>
      <c r="J164" t="s">
        <v>429</v>
      </c>
      <c r="K164" t="s">
        <v>430</v>
      </c>
      <c r="L164">
        <v>1368</v>
      </c>
      <c r="N164">
        <v>1011</v>
      </c>
      <c r="O164" t="s">
        <v>422</v>
      </c>
      <c r="P164" t="s">
        <v>422</v>
      </c>
      <c r="Q164">
        <v>1</v>
      </c>
      <c r="W164">
        <v>0</v>
      </c>
      <c r="X164">
        <v>1372534845</v>
      </c>
      <c r="Y164">
        <v>0.625</v>
      </c>
      <c r="AA164">
        <v>0</v>
      </c>
      <c r="AB164">
        <v>65.709999999999994</v>
      </c>
      <c r="AC164">
        <v>11.6</v>
      </c>
      <c r="AD164">
        <v>0</v>
      </c>
      <c r="AE164">
        <v>0</v>
      </c>
      <c r="AF164">
        <v>65.709999999999994</v>
      </c>
      <c r="AG164">
        <v>11.6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0.5</v>
      </c>
      <c r="AU164" t="s">
        <v>70</v>
      </c>
      <c r="AV164">
        <v>0</v>
      </c>
      <c r="AW164">
        <v>2</v>
      </c>
      <c r="AX164">
        <v>16671925</v>
      </c>
      <c r="AY164">
        <v>1</v>
      </c>
      <c r="AZ164">
        <v>0</v>
      </c>
      <c r="BA164">
        <v>176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Y164*Source!I66</f>
        <v>0.1198125</v>
      </c>
      <c r="CY164">
        <f>AB164</f>
        <v>65.709999999999994</v>
      </c>
      <c r="CZ164">
        <f>AF164</f>
        <v>65.709999999999994</v>
      </c>
      <c r="DA164">
        <f>AJ164</f>
        <v>1</v>
      </c>
      <c r="DB164">
        <v>0</v>
      </c>
    </row>
    <row r="165" spans="1:106" x14ac:dyDescent="0.25">
      <c r="A165">
        <f>ROW(Source!A66)</f>
        <v>66</v>
      </c>
      <c r="B165">
        <v>16671550</v>
      </c>
      <c r="C165">
        <v>16671910</v>
      </c>
      <c r="D165">
        <v>15162966</v>
      </c>
      <c r="E165">
        <v>17</v>
      </c>
      <c r="F165">
        <v>1</v>
      </c>
      <c r="G165">
        <v>1</v>
      </c>
      <c r="H165">
        <v>3</v>
      </c>
      <c r="I165" t="s">
        <v>130</v>
      </c>
      <c r="J165" t="s">
        <v>6</v>
      </c>
      <c r="K165" t="s">
        <v>131</v>
      </c>
      <c r="L165">
        <v>1327</v>
      </c>
      <c r="N165">
        <v>1005</v>
      </c>
      <c r="O165" t="s">
        <v>78</v>
      </c>
      <c r="P165" t="s">
        <v>78</v>
      </c>
      <c r="Q165">
        <v>1</v>
      </c>
      <c r="W165">
        <v>0</v>
      </c>
      <c r="X165">
        <v>-112006704</v>
      </c>
      <c r="Y165">
        <v>105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6</v>
      </c>
      <c r="AT165">
        <v>105</v>
      </c>
      <c r="AU165" t="s">
        <v>6</v>
      </c>
      <c r="AV165">
        <v>0</v>
      </c>
      <c r="AW165">
        <v>2</v>
      </c>
      <c r="AX165">
        <v>16671926</v>
      </c>
      <c r="AY165">
        <v>1</v>
      </c>
      <c r="AZ165">
        <v>0</v>
      </c>
      <c r="BA165">
        <v>177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Y165*Source!I66</f>
        <v>20.128500000000003</v>
      </c>
      <c r="CY165">
        <f t="shared" ref="CY165:CY171" si="18">AA165</f>
        <v>0</v>
      </c>
      <c r="CZ165">
        <f t="shared" ref="CZ165:CZ171" si="19">AE165</f>
        <v>0</v>
      </c>
      <c r="DA165">
        <f t="shared" ref="DA165:DA171" si="20">AI165</f>
        <v>1</v>
      </c>
      <c r="DB165">
        <v>0</v>
      </c>
    </row>
    <row r="166" spans="1:106" x14ac:dyDescent="0.25">
      <c r="A166">
        <f>ROW(Source!A66)</f>
        <v>66</v>
      </c>
      <c r="B166">
        <v>16671550</v>
      </c>
      <c r="C166">
        <v>16671910</v>
      </c>
      <c r="D166">
        <v>15171018</v>
      </c>
      <c r="E166">
        <v>1</v>
      </c>
      <c r="F166">
        <v>1</v>
      </c>
      <c r="G166">
        <v>1</v>
      </c>
      <c r="H166">
        <v>3</v>
      </c>
      <c r="I166" t="s">
        <v>461</v>
      </c>
      <c r="J166" t="s">
        <v>462</v>
      </c>
      <c r="K166" t="s">
        <v>463</v>
      </c>
      <c r="L166">
        <v>1346</v>
      </c>
      <c r="N166">
        <v>1009</v>
      </c>
      <c r="O166" t="s">
        <v>139</v>
      </c>
      <c r="P166" t="s">
        <v>139</v>
      </c>
      <c r="Q166">
        <v>1</v>
      </c>
      <c r="W166">
        <v>0</v>
      </c>
      <c r="X166">
        <v>813963326</v>
      </c>
      <c r="Y166">
        <v>0.2</v>
      </c>
      <c r="AA166">
        <v>1.82</v>
      </c>
      <c r="AB166">
        <v>0</v>
      </c>
      <c r="AC166">
        <v>0</v>
      </c>
      <c r="AD166">
        <v>0</v>
      </c>
      <c r="AE166">
        <v>1.82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0.2</v>
      </c>
      <c r="AU166" t="s">
        <v>6</v>
      </c>
      <c r="AV166">
        <v>0</v>
      </c>
      <c r="AW166">
        <v>2</v>
      </c>
      <c r="AX166">
        <v>16671927</v>
      </c>
      <c r="AY166">
        <v>1</v>
      </c>
      <c r="AZ166">
        <v>0</v>
      </c>
      <c r="BA166">
        <v>178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Y166*Source!I66</f>
        <v>3.8340000000000006E-2</v>
      </c>
      <c r="CY166">
        <f t="shared" si="18"/>
        <v>1.82</v>
      </c>
      <c r="CZ166">
        <f t="shared" si="19"/>
        <v>1.82</v>
      </c>
      <c r="DA166">
        <f t="shared" si="20"/>
        <v>1</v>
      </c>
      <c r="DB166">
        <v>0</v>
      </c>
    </row>
    <row r="167" spans="1:106" x14ac:dyDescent="0.25">
      <c r="A167">
        <f>ROW(Source!A66)</f>
        <v>66</v>
      </c>
      <c r="B167">
        <v>16671550</v>
      </c>
      <c r="C167">
        <v>16671910</v>
      </c>
      <c r="D167">
        <v>15197671</v>
      </c>
      <c r="E167">
        <v>1</v>
      </c>
      <c r="F167">
        <v>1</v>
      </c>
      <c r="G167">
        <v>1</v>
      </c>
      <c r="H167">
        <v>3</v>
      </c>
      <c r="I167" t="s">
        <v>133</v>
      </c>
      <c r="J167" t="s">
        <v>135</v>
      </c>
      <c r="K167" t="s">
        <v>134</v>
      </c>
      <c r="L167">
        <v>1327</v>
      </c>
      <c r="N167">
        <v>1005</v>
      </c>
      <c r="O167" t="s">
        <v>78</v>
      </c>
      <c r="P167" t="s">
        <v>78</v>
      </c>
      <c r="Q167">
        <v>1</v>
      </c>
      <c r="W167">
        <v>0</v>
      </c>
      <c r="X167">
        <v>-956992290</v>
      </c>
      <c r="Y167">
        <v>105</v>
      </c>
      <c r="AA167">
        <v>34.380000000000003</v>
      </c>
      <c r="AB167">
        <v>0</v>
      </c>
      <c r="AC167">
        <v>0</v>
      </c>
      <c r="AD167">
        <v>0</v>
      </c>
      <c r="AE167">
        <v>34.380000000000003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6</v>
      </c>
      <c r="AT167">
        <v>105</v>
      </c>
      <c r="AU167" t="s">
        <v>6</v>
      </c>
      <c r="AV167">
        <v>0</v>
      </c>
      <c r="AW167">
        <v>1</v>
      </c>
      <c r="AX167">
        <v>-1</v>
      </c>
      <c r="AY167">
        <v>0</v>
      </c>
      <c r="AZ167">
        <v>0</v>
      </c>
      <c r="BA167" t="s">
        <v>6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Y167*Source!I66</f>
        <v>20.128500000000003</v>
      </c>
      <c r="CY167">
        <f t="shared" si="18"/>
        <v>34.380000000000003</v>
      </c>
      <c r="CZ167">
        <f t="shared" si="19"/>
        <v>34.380000000000003</v>
      </c>
      <c r="DA167">
        <f t="shared" si="20"/>
        <v>1</v>
      </c>
      <c r="DB167">
        <v>0</v>
      </c>
    </row>
    <row r="168" spans="1:106" x14ac:dyDescent="0.25">
      <c r="A168">
        <f>ROW(Source!A66)</f>
        <v>66</v>
      </c>
      <c r="B168">
        <v>16671550</v>
      </c>
      <c r="C168">
        <v>16671910</v>
      </c>
      <c r="D168">
        <v>15202463</v>
      </c>
      <c r="E168">
        <v>1</v>
      </c>
      <c r="F168">
        <v>1</v>
      </c>
      <c r="G168">
        <v>1</v>
      </c>
      <c r="H168">
        <v>3</v>
      </c>
      <c r="I168" t="s">
        <v>141</v>
      </c>
      <c r="J168" t="s">
        <v>143</v>
      </c>
      <c r="K168" t="s">
        <v>142</v>
      </c>
      <c r="L168">
        <v>1346</v>
      </c>
      <c r="N168">
        <v>1009</v>
      </c>
      <c r="O168" t="s">
        <v>139</v>
      </c>
      <c r="P168" t="s">
        <v>139</v>
      </c>
      <c r="Q168">
        <v>1</v>
      </c>
      <c r="W168">
        <v>0</v>
      </c>
      <c r="X168">
        <v>-89726692</v>
      </c>
      <c r="Y168">
        <v>30</v>
      </c>
      <c r="AA168">
        <v>25.56</v>
      </c>
      <c r="AB168">
        <v>0</v>
      </c>
      <c r="AC168">
        <v>0</v>
      </c>
      <c r="AD168">
        <v>0</v>
      </c>
      <c r="AE168">
        <v>25.56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6</v>
      </c>
      <c r="AT168">
        <v>30</v>
      </c>
      <c r="AU168" t="s">
        <v>6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Y168*Source!I66</f>
        <v>5.7510000000000003</v>
      </c>
      <c r="CY168">
        <f t="shared" si="18"/>
        <v>25.56</v>
      </c>
      <c r="CZ168">
        <f t="shared" si="19"/>
        <v>25.56</v>
      </c>
      <c r="DA168">
        <f t="shared" si="20"/>
        <v>1</v>
      </c>
      <c r="DB168">
        <v>0</v>
      </c>
    </row>
    <row r="169" spans="1:106" x14ac:dyDescent="0.25">
      <c r="A169">
        <f>ROW(Source!A66)</f>
        <v>66</v>
      </c>
      <c r="B169">
        <v>16671550</v>
      </c>
      <c r="C169">
        <v>16671910</v>
      </c>
      <c r="D169">
        <v>15162257</v>
      </c>
      <c r="E169">
        <v>17</v>
      </c>
      <c r="F169">
        <v>1</v>
      </c>
      <c r="G169">
        <v>1</v>
      </c>
      <c r="H169">
        <v>3</v>
      </c>
      <c r="I169" t="s">
        <v>137</v>
      </c>
      <c r="J169" t="s">
        <v>6</v>
      </c>
      <c r="K169" t="s">
        <v>138</v>
      </c>
      <c r="L169">
        <v>1346</v>
      </c>
      <c r="N169">
        <v>1009</v>
      </c>
      <c r="O169" t="s">
        <v>139</v>
      </c>
      <c r="P169" t="s">
        <v>139</v>
      </c>
      <c r="Q169">
        <v>1</v>
      </c>
      <c r="W169">
        <v>0</v>
      </c>
      <c r="X169">
        <v>-1516100259</v>
      </c>
      <c r="Y169">
        <v>30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6</v>
      </c>
      <c r="AT169">
        <v>30</v>
      </c>
      <c r="AU169" t="s">
        <v>6</v>
      </c>
      <c r="AV169">
        <v>0</v>
      </c>
      <c r="AW169">
        <v>2</v>
      </c>
      <c r="AX169">
        <v>16671928</v>
      </c>
      <c r="AY169">
        <v>1</v>
      </c>
      <c r="AZ169">
        <v>0</v>
      </c>
      <c r="BA169">
        <v>179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Y169*Source!I66</f>
        <v>5.7510000000000003</v>
      </c>
      <c r="CY169">
        <f t="shared" si="18"/>
        <v>0</v>
      </c>
      <c r="CZ169">
        <f t="shared" si="19"/>
        <v>0</v>
      </c>
      <c r="DA169">
        <f t="shared" si="20"/>
        <v>1</v>
      </c>
      <c r="DB169">
        <v>0</v>
      </c>
    </row>
    <row r="170" spans="1:106" x14ac:dyDescent="0.25">
      <c r="A170">
        <f>ROW(Source!A66)</f>
        <v>66</v>
      </c>
      <c r="B170">
        <v>16671550</v>
      </c>
      <c r="C170">
        <v>16671910</v>
      </c>
      <c r="D170">
        <v>15203211</v>
      </c>
      <c r="E170">
        <v>1</v>
      </c>
      <c r="F170">
        <v>1</v>
      </c>
      <c r="G170">
        <v>1</v>
      </c>
      <c r="H170">
        <v>3</v>
      </c>
      <c r="I170" t="s">
        <v>149</v>
      </c>
      <c r="J170" t="s">
        <v>151</v>
      </c>
      <c r="K170" t="s">
        <v>150</v>
      </c>
      <c r="L170">
        <v>1346</v>
      </c>
      <c r="N170">
        <v>1009</v>
      </c>
      <c r="O170" t="s">
        <v>139</v>
      </c>
      <c r="P170" t="s">
        <v>139</v>
      </c>
      <c r="Q170">
        <v>1</v>
      </c>
      <c r="W170">
        <v>0</v>
      </c>
      <c r="X170">
        <v>1453462043</v>
      </c>
      <c r="Y170">
        <v>8.8993219999999997</v>
      </c>
      <c r="AA170">
        <v>15.09</v>
      </c>
      <c r="AB170">
        <v>0</v>
      </c>
      <c r="AC170">
        <v>0</v>
      </c>
      <c r="AD170">
        <v>0</v>
      </c>
      <c r="AE170">
        <v>15.09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6</v>
      </c>
      <c r="AT170">
        <v>8.8993219999999997</v>
      </c>
      <c r="AU170" t="s">
        <v>6</v>
      </c>
      <c r="AV170">
        <v>0</v>
      </c>
      <c r="AW170">
        <v>1</v>
      </c>
      <c r="AX170">
        <v>-1</v>
      </c>
      <c r="AY170">
        <v>0</v>
      </c>
      <c r="AZ170">
        <v>0</v>
      </c>
      <c r="BA170" t="s">
        <v>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Y170*Source!I66</f>
        <v>1.7060000274</v>
      </c>
      <c r="CY170">
        <f t="shared" si="18"/>
        <v>15.09</v>
      </c>
      <c r="CZ170">
        <f t="shared" si="19"/>
        <v>15.09</v>
      </c>
      <c r="DA170">
        <f t="shared" si="20"/>
        <v>1</v>
      </c>
      <c r="DB170">
        <v>0</v>
      </c>
    </row>
    <row r="171" spans="1:106" x14ac:dyDescent="0.25">
      <c r="A171">
        <f>ROW(Source!A66)</f>
        <v>66</v>
      </c>
      <c r="B171">
        <v>16671550</v>
      </c>
      <c r="C171">
        <v>16671910</v>
      </c>
      <c r="D171">
        <v>15162572</v>
      </c>
      <c r="E171">
        <v>17</v>
      </c>
      <c r="F171">
        <v>1</v>
      </c>
      <c r="G171">
        <v>1</v>
      </c>
      <c r="H171">
        <v>3</v>
      </c>
      <c r="I171" t="s">
        <v>145</v>
      </c>
      <c r="J171" t="s">
        <v>6</v>
      </c>
      <c r="K171" t="s">
        <v>146</v>
      </c>
      <c r="L171">
        <v>1348</v>
      </c>
      <c r="N171">
        <v>1009</v>
      </c>
      <c r="O171" t="s">
        <v>147</v>
      </c>
      <c r="P171" t="s">
        <v>147</v>
      </c>
      <c r="Q171">
        <v>1000</v>
      </c>
      <c r="W171">
        <v>0</v>
      </c>
      <c r="X171">
        <v>-1212923053</v>
      </c>
      <c r="Y171">
        <v>8.8999999999999999E-3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6</v>
      </c>
      <c r="AT171">
        <v>8.8999999999999999E-3</v>
      </c>
      <c r="AU171" t="s">
        <v>6</v>
      </c>
      <c r="AV171">
        <v>0</v>
      </c>
      <c r="AW171">
        <v>2</v>
      </c>
      <c r="AX171">
        <v>16671929</v>
      </c>
      <c r="AY171">
        <v>1</v>
      </c>
      <c r="AZ171">
        <v>0</v>
      </c>
      <c r="BA171">
        <v>180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Y171*Source!I66</f>
        <v>1.7061300000000001E-3</v>
      </c>
      <c r="CY171">
        <f t="shared" si="18"/>
        <v>0</v>
      </c>
      <c r="CZ171">
        <f t="shared" si="19"/>
        <v>0</v>
      </c>
      <c r="DA171">
        <f t="shared" si="20"/>
        <v>1</v>
      </c>
      <c r="DB171">
        <v>0</v>
      </c>
    </row>
    <row r="172" spans="1:106" x14ac:dyDescent="0.25">
      <c r="A172">
        <f>ROW(Source!A67)</f>
        <v>67</v>
      </c>
      <c r="B172">
        <v>16671551</v>
      </c>
      <c r="C172">
        <v>16671910</v>
      </c>
      <c r="D172">
        <v>15438286</v>
      </c>
      <c r="E172">
        <v>1</v>
      </c>
      <c r="F172">
        <v>1</v>
      </c>
      <c r="G172">
        <v>1</v>
      </c>
      <c r="H172">
        <v>1</v>
      </c>
      <c r="I172" t="s">
        <v>492</v>
      </c>
      <c r="J172" t="s">
        <v>6</v>
      </c>
      <c r="K172" t="s">
        <v>493</v>
      </c>
      <c r="L172">
        <v>1191</v>
      </c>
      <c r="N172">
        <v>1013</v>
      </c>
      <c r="O172" t="s">
        <v>416</v>
      </c>
      <c r="P172" t="s">
        <v>416</v>
      </c>
      <c r="Q172">
        <v>1</v>
      </c>
      <c r="W172">
        <v>0</v>
      </c>
      <c r="X172">
        <v>-1027537862</v>
      </c>
      <c r="Y172">
        <v>191.44049999999999</v>
      </c>
      <c r="AA172">
        <v>0</v>
      </c>
      <c r="AB172">
        <v>0</v>
      </c>
      <c r="AC172">
        <v>0</v>
      </c>
      <c r="AD172">
        <v>54.99</v>
      </c>
      <c r="AE172">
        <v>0</v>
      </c>
      <c r="AF172">
        <v>0</v>
      </c>
      <c r="AG172">
        <v>0</v>
      </c>
      <c r="AH172">
        <v>9.18</v>
      </c>
      <c r="AI172">
        <v>1</v>
      </c>
      <c r="AJ172">
        <v>1</v>
      </c>
      <c r="AK172">
        <v>1</v>
      </c>
      <c r="AL172">
        <v>5.99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</v>
      </c>
      <c r="AT172">
        <v>166.47</v>
      </c>
      <c r="AU172" t="s">
        <v>71</v>
      </c>
      <c r="AV172">
        <v>1</v>
      </c>
      <c r="AW172">
        <v>2</v>
      </c>
      <c r="AX172">
        <v>16671922</v>
      </c>
      <c r="AY172">
        <v>1</v>
      </c>
      <c r="AZ172">
        <v>0</v>
      </c>
      <c r="BA172">
        <v>181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Y172*Source!I67</f>
        <v>36.699143849999999</v>
      </c>
      <c r="CY172">
        <f>AD172</f>
        <v>54.99</v>
      </c>
      <c r="CZ172">
        <f>AH172</f>
        <v>9.18</v>
      </c>
      <c r="DA172">
        <f>AL172</f>
        <v>5.99</v>
      </c>
      <c r="DB172">
        <v>0</v>
      </c>
    </row>
    <row r="173" spans="1:106" x14ac:dyDescent="0.25">
      <c r="A173">
        <f>ROW(Source!A67)</f>
        <v>67</v>
      </c>
      <c r="B173">
        <v>16671551</v>
      </c>
      <c r="C173">
        <v>16671910</v>
      </c>
      <c r="D173">
        <v>15430395</v>
      </c>
      <c r="E173">
        <v>1</v>
      </c>
      <c r="F173">
        <v>1</v>
      </c>
      <c r="G173">
        <v>1</v>
      </c>
      <c r="H173">
        <v>1</v>
      </c>
      <c r="I173" t="s">
        <v>417</v>
      </c>
      <c r="J173" t="s">
        <v>6</v>
      </c>
      <c r="K173" t="s">
        <v>418</v>
      </c>
      <c r="L173">
        <v>1191</v>
      </c>
      <c r="N173">
        <v>1013</v>
      </c>
      <c r="O173" t="s">
        <v>416</v>
      </c>
      <c r="P173" t="s">
        <v>416</v>
      </c>
      <c r="Q173">
        <v>1</v>
      </c>
      <c r="W173">
        <v>0</v>
      </c>
      <c r="X173">
        <v>-1417349443</v>
      </c>
      <c r="Y173">
        <v>0.57999999999999996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5.99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0.57999999999999996</v>
      </c>
      <c r="AU173" t="s">
        <v>6</v>
      </c>
      <c r="AV173">
        <v>2</v>
      </c>
      <c r="AW173">
        <v>2</v>
      </c>
      <c r="AX173">
        <v>16671923</v>
      </c>
      <c r="AY173">
        <v>1</v>
      </c>
      <c r="AZ173">
        <v>2048</v>
      </c>
      <c r="BA173">
        <v>182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Y173*Source!I67</f>
        <v>0.11118599999999999</v>
      </c>
      <c r="CY173">
        <f>AD173</f>
        <v>0</v>
      </c>
      <c r="CZ173">
        <f>AH173</f>
        <v>0</v>
      </c>
      <c r="DA173">
        <f>AL173</f>
        <v>1</v>
      </c>
      <c r="DB173">
        <v>0</v>
      </c>
    </row>
    <row r="174" spans="1:106" x14ac:dyDescent="0.25">
      <c r="A174">
        <f>ROW(Source!A67)</f>
        <v>67</v>
      </c>
      <c r="B174">
        <v>16671551</v>
      </c>
      <c r="C174">
        <v>16671910</v>
      </c>
      <c r="D174">
        <v>15247974</v>
      </c>
      <c r="E174">
        <v>1</v>
      </c>
      <c r="F174">
        <v>1</v>
      </c>
      <c r="G174">
        <v>1</v>
      </c>
      <c r="H174">
        <v>2</v>
      </c>
      <c r="I174" t="s">
        <v>419</v>
      </c>
      <c r="J174" t="s">
        <v>420</v>
      </c>
      <c r="K174" t="s">
        <v>421</v>
      </c>
      <c r="L174">
        <v>1368</v>
      </c>
      <c r="N174">
        <v>1011</v>
      </c>
      <c r="O174" t="s">
        <v>422</v>
      </c>
      <c r="P174" t="s">
        <v>422</v>
      </c>
      <c r="Q174">
        <v>1</v>
      </c>
      <c r="W174">
        <v>0</v>
      </c>
      <c r="X174">
        <v>1188625873</v>
      </c>
      <c r="Y174">
        <v>0.1</v>
      </c>
      <c r="AA174">
        <v>0</v>
      </c>
      <c r="AB174">
        <v>187.25</v>
      </c>
      <c r="AC174">
        <v>13.5</v>
      </c>
      <c r="AD174">
        <v>0</v>
      </c>
      <c r="AE174">
        <v>0</v>
      </c>
      <c r="AF174">
        <v>31.26</v>
      </c>
      <c r="AG174">
        <v>13.5</v>
      </c>
      <c r="AH174">
        <v>0</v>
      </c>
      <c r="AI174">
        <v>1</v>
      </c>
      <c r="AJ174">
        <v>5.99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6</v>
      </c>
      <c r="AT174">
        <v>0.08</v>
      </c>
      <c r="AU174" t="s">
        <v>70</v>
      </c>
      <c r="AV174">
        <v>0</v>
      </c>
      <c r="AW174">
        <v>2</v>
      </c>
      <c r="AX174">
        <v>16671924</v>
      </c>
      <c r="AY174">
        <v>1</v>
      </c>
      <c r="AZ174">
        <v>0</v>
      </c>
      <c r="BA174">
        <v>183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Y174*Source!I67</f>
        <v>1.9170000000000003E-2</v>
      </c>
      <c r="CY174">
        <f>AB174</f>
        <v>187.25</v>
      </c>
      <c r="CZ174">
        <f>AF174</f>
        <v>31.26</v>
      </c>
      <c r="DA174">
        <f>AJ174</f>
        <v>5.99</v>
      </c>
      <c r="DB174">
        <v>0</v>
      </c>
    </row>
    <row r="175" spans="1:106" x14ac:dyDescent="0.25">
      <c r="A175">
        <f>ROW(Source!A67)</f>
        <v>67</v>
      </c>
      <c r="B175">
        <v>16671551</v>
      </c>
      <c r="C175">
        <v>16671910</v>
      </c>
      <c r="D175">
        <v>15249073</v>
      </c>
      <c r="E175">
        <v>1</v>
      </c>
      <c r="F175">
        <v>1</v>
      </c>
      <c r="G175">
        <v>1</v>
      </c>
      <c r="H175">
        <v>2</v>
      </c>
      <c r="I175" t="s">
        <v>428</v>
      </c>
      <c r="J175" t="s">
        <v>429</v>
      </c>
      <c r="K175" t="s">
        <v>430</v>
      </c>
      <c r="L175">
        <v>1368</v>
      </c>
      <c r="N175">
        <v>1011</v>
      </c>
      <c r="O175" t="s">
        <v>422</v>
      </c>
      <c r="P175" t="s">
        <v>422</v>
      </c>
      <c r="Q175">
        <v>1</v>
      </c>
      <c r="W175">
        <v>0</v>
      </c>
      <c r="X175">
        <v>1372534845</v>
      </c>
      <c r="Y175">
        <v>0.625</v>
      </c>
      <c r="AA175">
        <v>0</v>
      </c>
      <c r="AB175">
        <v>393.6</v>
      </c>
      <c r="AC175">
        <v>11.6</v>
      </c>
      <c r="AD175">
        <v>0</v>
      </c>
      <c r="AE175">
        <v>0</v>
      </c>
      <c r="AF175">
        <v>65.709999999999994</v>
      </c>
      <c r="AG175">
        <v>11.6</v>
      </c>
      <c r="AH175">
        <v>0</v>
      </c>
      <c r="AI175">
        <v>1</v>
      </c>
      <c r="AJ175">
        <v>5.99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0.5</v>
      </c>
      <c r="AU175" t="s">
        <v>70</v>
      </c>
      <c r="AV175">
        <v>0</v>
      </c>
      <c r="AW175">
        <v>2</v>
      </c>
      <c r="AX175">
        <v>16671925</v>
      </c>
      <c r="AY175">
        <v>1</v>
      </c>
      <c r="AZ175">
        <v>0</v>
      </c>
      <c r="BA175">
        <v>184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Y175*Source!I67</f>
        <v>0.1198125</v>
      </c>
      <c r="CY175">
        <f>AB175</f>
        <v>393.6</v>
      </c>
      <c r="CZ175">
        <f>AF175</f>
        <v>65.709999999999994</v>
      </c>
      <c r="DA175">
        <f>AJ175</f>
        <v>5.99</v>
      </c>
      <c r="DB175">
        <v>0</v>
      </c>
    </row>
    <row r="176" spans="1:106" x14ac:dyDescent="0.25">
      <c r="A176">
        <f>ROW(Source!A67)</f>
        <v>67</v>
      </c>
      <c r="B176">
        <v>16671551</v>
      </c>
      <c r="C176">
        <v>16671910</v>
      </c>
      <c r="D176">
        <v>15162966</v>
      </c>
      <c r="E176">
        <v>17</v>
      </c>
      <c r="F176">
        <v>1</v>
      </c>
      <c r="G176">
        <v>1</v>
      </c>
      <c r="H176">
        <v>3</v>
      </c>
      <c r="I176" t="s">
        <v>130</v>
      </c>
      <c r="J176" t="s">
        <v>6</v>
      </c>
      <c r="K176" t="s">
        <v>131</v>
      </c>
      <c r="L176">
        <v>1327</v>
      </c>
      <c r="N176">
        <v>1005</v>
      </c>
      <c r="O176" t="s">
        <v>78</v>
      </c>
      <c r="P176" t="s">
        <v>78</v>
      </c>
      <c r="Q176">
        <v>1</v>
      </c>
      <c r="W176">
        <v>0</v>
      </c>
      <c r="X176">
        <v>-112006704</v>
      </c>
      <c r="Y176">
        <v>105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5.99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6</v>
      </c>
      <c r="AT176">
        <v>105</v>
      </c>
      <c r="AU176" t="s">
        <v>6</v>
      </c>
      <c r="AV176">
        <v>0</v>
      </c>
      <c r="AW176">
        <v>2</v>
      </c>
      <c r="AX176">
        <v>16671926</v>
      </c>
      <c r="AY176">
        <v>1</v>
      </c>
      <c r="AZ176">
        <v>0</v>
      </c>
      <c r="BA176">
        <v>185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Y176*Source!I67</f>
        <v>20.128500000000003</v>
      </c>
      <c r="CY176">
        <f t="shared" ref="CY176:CY182" si="21">AA176</f>
        <v>0</v>
      </c>
      <c r="CZ176">
        <f t="shared" ref="CZ176:CZ182" si="22">AE176</f>
        <v>0</v>
      </c>
      <c r="DA176">
        <f t="shared" ref="DA176:DA182" si="23">AI176</f>
        <v>5.99</v>
      </c>
      <c r="DB176">
        <v>0</v>
      </c>
    </row>
    <row r="177" spans="1:106" x14ac:dyDescent="0.25">
      <c r="A177">
        <f>ROW(Source!A67)</f>
        <v>67</v>
      </c>
      <c r="B177">
        <v>16671551</v>
      </c>
      <c r="C177">
        <v>16671910</v>
      </c>
      <c r="D177">
        <v>15171018</v>
      </c>
      <c r="E177">
        <v>1</v>
      </c>
      <c r="F177">
        <v>1</v>
      </c>
      <c r="G177">
        <v>1</v>
      </c>
      <c r="H177">
        <v>3</v>
      </c>
      <c r="I177" t="s">
        <v>461</v>
      </c>
      <c r="J177" t="s">
        <v>462</v>
      </c>
      <c r="K177" t="s">
        <v>463</v>
      </c>
      <c r="L177">
        <v>1346</v>
      </c>
      <c r="N177">
        <v>1009</v>
      </c>
      <c r="O177" t="s">
        <v>139</v>
      </c>
      <c r="P177" t="s">
        <v>139</v>
      </c>
      <c r="Q177">
        <v>1</v>
      </c>
      <c r="W177">
        <v>0</v>
      </c>
      <c r="X177">
        <v>813963326</v>
      </c>
      <c r="Y177">
        <v>0.2</v>
      </c>
      <c r="AA177">
        <v>10.9</v>
      </c>
      <c r="AB177">
        <v>0</v>
      </c>
      <c r="AC177">
        <v>0</v>
      </c>
      <c r="AD177">
        <v>0</v>
      </c>
      <c r="AE177">
        <v>1.82</v>
      </c>
      <c r="AF177">
        <v>0</v>
      </c>
      <c r="AG177">
        <v>0</v>
      </c>
      <c r="AH177">
        <v>0</v>
      </c>
      <c r="AI177">
        <v>5.99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0.2</v>
      </c>
      <c r="AU177" t="s">
        <v>6</v>
      </c>
      <c r="AV177">
        <v>0</v>
      </c>
      <c r="AW177">
        <v>2</v>
      </c>
      <c r="AX177">
        <v>16671927</v>
      </c>
      <c r="AY177">
        <v>1</v>
      </c>
      <c r="AZ177">
        <v>0</v>
      </c>
      <c r="BA177">
        <v>186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Y177*Source!I67</f>
        <v>3.8340000000000006E-2</v>
      </c>
      <c r="CY177">
        <f t="shared" si="21"/>
        <v>10.9</v>
      </c>
      <c r="CZ177">
        <f t="shared" si="22"/>
        <v>1.82</v>
      </c>
      <c r="DA177">
        <f t="shared" si="23"/>
        <v>5.99</v>
      </c>
      <c r="DB177">
        <v>0</v>
      </c>
    </row>
    <row r="178" spans="1:106" x14ac:dyDescent="0.25">
      <c r="A178">
        <f>ROW(Source!A67)</f>
        <v>67</v>
      </c>
      <c r="B178">
        <v>16671551</v>
      </c>
      <c r="C178">
        <v>16671910</v>
      </c>
      <c r="D178">
        <v>15197671</v>
      </c>
      <c r="E178">
        <v>1</v>
      </c>
      <c r="F178">
        <v>1</v>
      </c>
      <c r="G178">
        <v>1</v>
      </c>
      <c r="H178">
        <v>3</v>
      </c>
      <c r="I178" t="s">
        <v>133</v>
      </c>
      <c r="J178" t="s">
        <v>135</v>
      </c>
      <c r="K178" t="s">
        <v>134</v>
      </c>
      <c r="L178">
        <v>1327</v>
      </c>
      <c r="N178">
        <v>1005</v>
      </c>
      <c r="O178" t="s">
        <v>78</v>
      </c>
      <c r="P178" t="s">
        <v>78</v>
      </c>
      <c r="Q178">
        <v>1</v>
      </c>
      <c r="W178">
        <v>0</v>
      </c>
      <c r="X178">
        <v>-956992290</v>
      </c>
      <c r="Y178">
        <v>105</v>
      </c>
      <c r="AA178">
        <v>205.94</v>
      </c>
      <c r="AB178">
        <v>0</v>
      </c>
      <c r="AC178">
        <v>0</v>
      </c>
      <c r="AD178">
        <v>0</v>
      </c>
      <c r="AE178">
        <v>34.380000000000003</v>
      </c>
      <c r="AF178">
        <v>0</v>
      </c>
      <c r="AG178">
        <v>0</v>
      </c>
      <c r="AH178">
        <v>0</v>
      </c>
      <c r="AI178">
        <v>5.99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6</v>
      </c>
      <c r="AT178">
        <v>105</v>
      </c>
      <c r="AU178" t="s">
        <v>6</v>
      </c>
      <c r="AV178">
        <v>0</v>
      </c>
      <c r="AW178">
        <v>1</v>
      </c>
      <c r="AX178">
        <v>-1</v>
      </c>
      <c r="AY178">
        <v>0</v>
      </c>
      <c r="AZ178">
        <v>0</v>
      </c>
      <c r="BA178" t="s">
        <v>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Y178*Source!I67</f>
        <v>20.128500000000003</v>
      </c>
      <c r="CY178">
        <f t="shared" si="21"/>
        <v>205.94</v>
      </c>
      <c r="CZ178">
        <f t="shared" si="22"/>
        <v>34.380000000000003</v>
      </c>
      <c r="DA178">
        <f t="shared" si="23"/>
        <v>5.99</v>
      </c>
      <c r="DB178">
        <v>0</v>
      </c>
    </row>
    <row r="179" spans="1:106" x14ac:dyDescent="0.25">
      <c r="A179">
        <f>ROW(Source!A67)</f>
        <v>67</v>
      </c>
      <c r="B179">
        <v>16671551</v>
      </c>
      <c r="C179">
        <v>16671910</v>
      </c>
      <c r="D179">
        <v>15202463</v>
      </c>
      <c r="E179">
        <v>1</v>
      </c>
      <c r="F179">
        <v>1</v>
      </c>
      <c r="G179">
        <v>1</v>
      </c>
      <c r="H179">
        <v>3</v>
      </c>
      <c r="I179" t="s">
        <v>141</v>
      </c>
      <c r="J179" t="s">
        <v>143</v>
      </c>
      <c r="K179" t="s">
        <v>142</v>
      </c>
      <c r="L179">
        <v>1346</v>
      </c>
      <c r="N179">
        <v>1009</v>
      </c>
      <c r="O179" t="s">
        <v>139</v>
      </c>
      <c r="P179" t="s">
        <v>139</v>
      </c>
      <c r="Q179">
        <v>1</v>
      </c>
      <c r="W179">
        <v>0</v>
      </c>
      <c r="X179">
        <v>-89726692</v>
      </c>
      <c r="Y179">
        <v>30</v>
      </c>
      <c r="AA179">
        <v>153.1</v>
      </c>
      <c r="AB179">
        <v>0</v>
      </c>
      <c r="AC179">
        <v>0</v>
      </c>
      <c r="AD179">
        <v>0</v>
      </c>
      <c r="AE179">
        <v>25.56</v>
      </c>
      <c r="AF179">
        <v>0</v>
      </c>
      <c r="AG179">
        <v>0</v>
      </c>
      <c r="AH179">
        <v>0</v>
      </c>
      <c r="AI179">
        <v>5.99</v>
      </c>
      <c r="AJ179">
        <v>1</v>
      </c>
      <c r="AK179">
        <v>1</v>
      </c>
      <c r="AL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6</v>
      </c>
      <c r="AT179">
        <v>30</v>
      </c>
      <c r="AU179" t="s">
        <v>6</v>
      </c>
      <c r="AV179">
        <v>0</v>
      </c>
      <c r="AW179">
        <v>1</v>
      </c>
      <c r="AX179">
        <v>-1</v>
      </c>
      <c r="AY179">
        <v>0</v>
      </c>
      <c r="AZ179">
        <v>0</v>
      </c>
      <c r="BA179" t="s">
        <v>6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Y179*Source!I67</f>
        <v>5.7510000000000003</v>
      </c>
      <c r="CY179">
        <f t="shared" si="21"/>
        <v>153.1</v>
      </c>
      <c r="CZ179">
        <f t="shared" si="22"/>
        <v>25.56</v>
      </c>
      <c r="DA179">
        <f t="shared" si="23"/>
        <v>5.99</v>
      </c>
      <c r="DB179">
        <v>0</v>
      </c>
    </row>
    <row r="180" spans="1:106" x14ac:dyDescent="0.25">
      <c r="A180">
        <f>ROW(Source!A67)</f>
        <v>67</v>
      </c>
      <c r="B180">
        <v>16671551</v>
      </c>
      <c r="C180">
        <v>16671910</v>
      </c>
      <c r="D180">
        <v>15162257</v>
      </c>
      <c r="E180">
        <v>17</v>
      </c>
      <c r="F180">
        <v>1</v>
      </c>
      <c r="G180">
        <v>1</v>
      </c>
      <c r="H180">
        <v>3</v>
      </c>
      <c r="I180" t="s">
        <v>137</v>
      </c>
      <c r="J180" t="s">
        <v>6</v>
      </c>
      <c r="K180" t="s">
        <v>138</v>
      </c>
      <c r="L180">
        <v>1346</v>
      </c>
      <c r="N180">
        <v>1009</v>
      </c>
      <c r="O180" t="s">
        <v>139</v>
      </c>
      <c r="P180" t="s">
        <v>139</v>
      </c>
      <c r="Q180">
        <v>1</v>
      </c>
      <c r="W180">
        <v>0</v>
      </c>
      <c r="X180">
        <v>-1516100259</v>
      </c>
      <c r="Y180">
        <v>30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5.99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6</v>
      </c>
      <c r="AT180">
        <v>30</v>
      </c>
      <c r="AU180" t="s">
        <v>6</v>
      </c>
      <c r="AV180">
        <v>0</v>
      </c>
      <c r="AW180">
        <v>2</v>
      </c>
      <c r="AX180">
        <v>16671928</v>
      </c>
      <c r="AY180">
        <v>1</v>
      </c>
      <c r="AZ180">
        <v>0</v>
      </c>
      <c r="BA180">
        <v>187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Y180*Source!I67</f>
        <v>5.7510000000000003</v>
      </c>
      <c r="CY180">
        <f t="shared" si="21"/>
        <v>0</v>
      </c>
      <c r="CZ180">
        <f t="shared" si="22"/>
        <v>0</v>
      </c>
      <c r="DA180">
        <f t="shared" si="23"/>
        <v>5.99</v>
      </c>
      <c r="DB180">
        <v>0</v>
      </c>
    </row>
    <row r="181" spans="1:106" x14ac:dyDescent="0.25">
      <c r="A181">
        <f>ROW(Source!A67)</f>
        <v>67</v>
      </c>
      <c r="B181">
        <v>16671551</v>
      </c>
      <c r="C181">
        <v>16671910</v>
      </c>
      <c r="D181">
        <v>15203211</v>
      </c>
      <c r="E181">
        <v>1</v>
      </c>
      <c r="F181">
        <v>1</v>
      </c>
      <c r="G181">
        <v>1</v>
      </c>
      <c r="H181">
        <v>3</v>
      </c>
      <c r="I181" t="s">
        <v>149</v>
      </c>
      <c r="J181" t="s">
        <v>151</v>
      </c>
      <c r="K181" t="s">
        <v>150</v>
      </c>
      <c r="L181">
        <v>1346</v>
      </c>
      <c r="N181">
        <v>1009</v>
      </c>
      <c r="O181" t="s">
        <v>139</v>
      </c>
      <c r="P181" t="s">
        <v>139</v>
      </c>
      <c r="Q181">
        <v>1</v>
      </c>
      <c r="W181">
        <v>0</v>
      </c>
      <c r="X181">
        <v>1453462043</v>
      </c>
      <c r="Y181">
        <v>8.8993219999999997</v>
      </c>
      <c r="AA181">
        <v>90.39</v>
      </c>
      <c r="AB181">
        <v>0</v>
      </c>
      <c r="AC181">
        <v>0</v>
      </c>
      <c r="AD181">
        <v>0</v>
      </c>
      <c r="AE181">
        <v>15.09</v>
      </c>
      <c r="AF181">
        <v>0</v>
      </c>
      <c r="AG181">
        <v>0</v>
      </c>
      <c r="AH181">
        <v>0</v>
      </c>
      <c r="AI181">
        <v>5.99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6</v>
      </c>
      <c r="AT181">
        <v>8.8993219999999997</v>
      </c>
      <c r="AU181" t="s">
        <v>6</v>
      </c>
      <c r="AV181">
        <v>0</v>
      </c>
      <c r="AW181">
        <v>1</v>
      </c>
      <c r="AX181">
        <v>-1</v>
      </c>
      <c r="AY181">
        <v>0</v>
      </c>
      <c r="AZ181">
        <v>0</v>
      </c>
      <c r="BA181" t="s">
        <v>6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Y181*Source!I67</f>
        <v>1.7060000274</v>
      </c>
      <c r="CY181">
        <f t="shared" si="21"/>
        <v>90.39</v>
      </c>
      <c r="CZ181">
        <f t="shared" si="22"/>
        <v>15.09</v>
      </c>
      <c r="DA181">
        <f t="shared" si="23"/>
        <v>5.99</v>
      </c>
      <c r="DB181">
        <v>0</v>
      </c>
    </row>
    <row r="182" spans="1:106" x14ac:dyDescent="0.25">
      <c r="A182">
        <f>ROW(Source!A67)</f>
        <v>67</v>
      </c>
      <c r="B182">
        <v>16671551</v>
      </c>
      <c r="C182">
        <v>16671910</v>
      </c>
      <c r="D182">
        <v>15162572</v>
      </c>
      <c r="E182">
        <v>17</v>
      </c>
      <c r="F182">
        <v>1</v>
      </c>
      <c r="G182">
        <v>1</v>
      </c>
      <c r="H182">
        <v>3</v>
      </c>
      <c r="I182" t="s">
        <v>145</v>
      </c>
      <c r="J182" t="s">
        <v>6</v>
      </c>
      <c r="K182" t="s">
        <v>146</v>
      </c>
      <c r="L182">
        <v>1348</v>
      </c>
      <c r="N182">
        <v>1009</v>
      </c>
      <c r="O182" t="s">
        <v>147</v>
      </c>
      <c r="P182" t="s">
        <v>147</v>
      </c>
      <c r="Q182">
        <v>1000</v>
      </c>
      <c r="W182">
        <v>0</v>
      </c>
      <c r="X182">
        <v>-1212923053</v>
      </c>
      <c r="Y182">
        <v>8.8999999999999999E-3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5.99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6</v>
      </c>
      <c r="AT182">
        <v>8.8999999999999999E-3</v>
      </c>
      <c r="AU182" t="s">
        <v>6</v>
      </c>
      <c r="AV182">
        <v>0</v>
      </c>
      <c r="AW182">
        <v>2</v>
      </c>
      <c r="AX182">
        <v>16671929</v>
      </c>
      <c r="AY182">
        <v>1</v>
      </c>
      <c r="AZ182">
        <v>0</v>
      </c>
      <c r="BA182">
        <v>188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Y182*Source!I67</f>
        <v>1.7061300000000001E-3</v>
      </c>
      <c r="CY182">
        <f t="shared" si="21"/>
        <v>0</v>
      </c>
      <c r="CZ182">
        <f t="shared" si="22"/>
        <v>0</v>
      </c>
      <c r="DA182">
        <f t="shared" si="23"/>
        <v>5.99</v>
      </c>
      <c r="DB182">
        <v>0</v>
      </c>
    </row>
    <row r="183" spans="1:106" x14ac:dyDescent="0.25">
      <c r="A183">
        <f>ROW(Source!A80)</f>
        <v>80</v>
      </c>
      <c r="B183">
        <v>16671550</v>
      </c>
      <c r="C183">
        <v>16671936</v>
      </c>
      <c r="D183">
        <v>15430767</v>
      </c>
      <c r="E183">
        <v>1</v>
      </c>
      <c r="F183">
        <v>1</v>
      </c>
      <c r="G183">
        <v>1</v>
      </c>
      <c r="H183">
        <v>1</v>
      </c>
      <c r="I183" t="s">
        <v>445</v>
      </c>
      <c r="J183" t="s">
        <v>6</v>
      </c>
      <c r="K183" t="s">
        <v>446</v>
      </c>
      <c r="L183">
        <v>1191</v>
      </c>
      <c r="N183">
        <v>1013</v>
      </c>
      <c r="O183" t="s">
        <v>416</v>
      </c>
      <c r="P183" t="s">
        <v>416</v>
      </c>
      <c r="Q183">
        <v>1</v>
      </c>
      <c r="W183">
        <v>0</v>
      </c>
      <c r="X183">
        <v>-400197608</v>
      </c>
      <c r="Y183">
        <v>7.7049999999999992</v>
      </c>
      <c r="AA183">
        <v>0</v>
      </c>
      <c r="AB183">
        <v>0</v>
      </c>
      <c r="AC183">
        <v>0</v>
      </c>
      <c r="AD183">
        <v>8.5299999999999994</v>
      </c>
      <c r="AE183">
        <v>0</v>
      </c>
      <c r="AF183">
        <v>0</v>
      </c>
      <c r="AG183">
        <v>0</v>
      </c>
      <c r="AH183">
        <v>8.5299999999999994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6.7</v>
      </c>
      <c r="AU183" t="s">
        <v>71</v>
      </c>
      <c r="AV183">
        <v>1</v>
      </c>
      <c r="AW183">
        <v>2</v>
      </c>
      <c r="AX183">
        <v>16671941</v>
      </c>
      <c r="AY183">
        <v>1</v>
      </c>
      <c r="AZ183">
        <v>0</v>
      </c>
      <c r="BA183">
        <v>189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Y183*Source!I80</f>
        <v>4.923495</v>
      </c>
      <c r="CY183">
        <f>AD183</f>
        <v>8.5299999999999994</v>
      </c>
      <c r="CZ183">
        <f>AH183</f>
        <v>8.5299999999999994</v>
      </c>
      <c r="DA183">
        <f>AL183</f>
        <v>1</v>
      </c>
      <c r="DB183">
        <v>0</v>
      </c>
    </row>
    <row r="184" spans="1:106" x14ac:dyDescent="0.25">
      <c r="A184">
        <f>ROW(Source!A80)</f>
        <v>80</v>
      </c>
      <c r="B184">
        <v>16671550</v>
      </c>
      <c r="C184">
        <v>16671936</v>
      </c>
      <c r="D184">
        <v>15162472</v>
      </c>
      <c r="E184">
        <v>17</v>
      </c>
      <c r="F184">
        <v>1</v>
      </c>
      <c r="G184">
        <v>1</v>
      </c>
      <c r="H184">
        <v>3</v>
      </c>
      <c r="I184" t="s">
        <v>157</v>
      </c>
      <c r="J184" t="s">
        <v>6</v>
      </c>
      <c r="K184" t="s">
        <v>158</v>
      </c>
      <c r="L184">
        <v>2233</v>
      </c>
      <c r="N184">
        <v>1013</v>
      </c>
      <c r="O184" t="s">
        <v>159</v>
      </c>
      <c r="P184" t="s">
        <v>159</v>
      </c>
      <c r="Q184">
        <v>1</v>
      </c>
      <c r="W184">
        <v>0</v>
      </c>
      <c r="X184">
        <v>-1710570218</v>
      </c>
      <c r="Y184">
        <v>100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</v>
      </c>
      <c r="AT184">
        <v>100</v>
      </c>
      <c r="AU184" t="s">
        <v>6</v>
      </c>
      <c r="AV184">
        <v>0</v>
      </c>
      <c r="AW184">
        <v>2</v>
      </c>
      <c r="AX184">
        <v>16671942</v>
      </c>
      <c r="AY184">
        <v>1</v>
      </c>
      <c r="AZ184">
        <v>0</v>
      </c>
      <c r="BA184">
        <v>190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Y184*Source!I80</f>
        <v>63.9</v>
      </c>
      <c r="CY184">
        <f>AA184</f>
        <v>0</v>
      </c>
      <c r="CZ184">
        <f>AE184</f>
        <v>0</v>
      </c>
      <c r="DA184">
        <f>AI184</f>
        <v>1</v>
      </c>
      <c r="DB184">
        <v>0</v>
      </c>
    </row>
    <row r="185" spans="1:106" x14ac:dyDescent="0.25">
      <c r="A185">
        <f>ROW(Source!A80)</f>
        <v>80</v>
      </c>
      <c r="B185">
        <v>16671550</v>
      </c>
      <c r="C185">
        <v>16671936</v>
      </c>
      <c r="D185">
        <v>15197757</v>
      </c>
      <c r="E185">
        <v>1</v>
      </c>
      <c r="F185">
        <v>1</v>
      </c>
      <c r="G185">
        <v>1</v>
      </c>
      <c r="H185">
        <v>3</v>
      </c>
      <c r="I185" t="s">
        <v>161</v>
      </c>
      <c r="J185" t="s">
        <v>164</v>
      </c>
      <c r="K185" t="s">
        <v>162</v>
      </c>
      <c r="L185">
        <v>1302</v>
      </c>
      <c r="N185">
        <v>1003</v>
      </c>
      <c r="O185" t="s">
        <v>163</v>
      </c>
      <c r="P185" t="s">
        <v>163</v>
      </c>
      <c r="Q185">
        <v>10</v>
      </c>
      <c r="W185">
        <v>0</v>
      </c>
      <c r="X185">
        <v>-1113193828</v>
      </c>
      <c r="Y185">
        <v>10</v>
      </c>
      <c r="AA185">
        <v>29.9</v>
      </c>
      <c r="AB185">
        <v>0</v>
      </c>
      <c r="AC185">
        <v>0</v>
      </c>
      <c r="AD185">
        <v>0</v>
      </c>
      <c r="AE185">
        <v>29.9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6</v>
      </c>
      <c r="AT185">
        <v>10</v>
      </c>
      <c r="AU185" t="s">
        <v>6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Y185*Source!I80</f>
        <v>6.3900000000000006</v>
      </c>
      <c r="CY185">
        <f>AA185</f>
        <v>29.9</v>
      </c>
      <c r="CZ185">
        <f>AE185</f>
        <v>29.9</v>
      </c>
      <c r="DA185">
        <f>AI185</f>
        <v>1</v>
      </c>
      <c r="DB185">
        <v>0</v>
      </c>
    </row>
    <row r="186" spans="1:106" x14ac:dyDescent="0.25">
      <c r="A186">
        <f>ROW(Source!A80)</f>
        <v>80</v>
      </c>
      <c r="B186">
        <v>16671550</v>
      </c>
      <c r="C186">
        <v>16671936</v>
      </c>
      <c r="D186">
        <v>15202504</v>
      </c>
      <c r="E186">
        <v>1</v>
      </c>
      <c r="F186">
        <v>1</v>
      </c>
      <c r="G186">
        <v>1</v>
      </c>
      <c r="H186">
        <v>3</v>
      </c>
      <c r="I186" t="s">
        <v>518</v>
      </c>
      <c r="J186" t="s">
        <v>519</v>
      </c>
      <c r="K186" t="s">
        <v>520</v>
      </c>
      <c r="L186">
        <v>1346</v>
      </c>
      <c r="N186">
        <v>1009</v>
      </c>
      <c r="O186" t="s">
        <v>139</v>
      </c>
      <c r="P186" t="s">
        <v>139</v>
      </c>
      <c r="Q186">
        <v>1</v>
      </c>
      <c r="W186">
        <v>0</v>
      </c>
      <c r="X186">
        <v>-1230081286</v>
      </c>
      <c r="Y186">
        <v>0.8</v>
      </c>
      <c r="AA186">
        <v>45</v>
      </c>
      <c r="AB186">
        <v>0</v>
      </c>
      <c r="AC186">
        <v>0</v>
      </c>
      <c r="AD186">
        <v>0</v>
      </c>
      <c r="AE186">
        <v>45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0.8</v>
      </c>
      <c r="AU186" t="s">
        <v>6</v>
      </c>
      <c r="AV186">
        <v>0</v>
      </c>
      <c r="AW186">
        <v>2</v>
      </c>
      <c r="AX186">
        <v>16671943</v>
      </c>
      <c r="AY186">
        <v>1</v>
      </c>
      <c r="AZ186">
        <v>0</v>
      </c>
      <c r="BA186">
        <v>191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Y186*Source!I80</f>
        <v>0.51119999999999999</v>
      </c>
      <c r="CY186">
        <f>AA186</f>
        <v>45</v>
      </c>
      <c r="CZ186">
        <f>AE186</f>
        <v>45</v>
      </c>
      <c r="DA186">
        <f>AI186</f>
        <v>1</v>
      </c>
      <c r="DB186">
        <v>0</v>
      </c>
    </row>
    <row r="187" spans="1:106" x14ac:dyDescent="0.25">
      <c r="A187">
        <f>ROW(Source!A81)</f>
        <v>81</v>
      </c>
      <c r="B187">
        <v>16671551</v>
      </c>
      <c r="C187">
        <v>16671936</v>
      </c>
      <c r="D187">
        <v>15430767</v>
      </c>
      <c r="E187">
        <v>1</v>
      </c>
      <c r="F187">
        <v>1</v>
      </c>
      <c r="G187">
        <v>1</v>
      </c>
      <c r="H187">
        <v>1</v>
      </c>
      <c r="I187" t="s">
        <v>445</v>
      </c>
      <c r="J187" t="s">
        <v>6</v>
      </c>
      <c r="K187" t="s">
        <v>446</v>
      </c>
      <c r="L187">
        <v>1191</v>
      </c>
      <c r="N187">
        <v>1013</v>
      </c>
      <c r="O187" t="s">
        <v>416</v>
      </c>
      <c r="P187" t="s">
        <v>416</v>
      </c>
      <c r="Q187">
        <v>1</v>
      </c>
      <c r="W187">
        <v>0</v>
      </c>
      <c r="X187">
        <v>-400197608</v>
      </c>
      <c r="Y187">
        <v>7.7049999999999992</v>
      </c>
      <c r="AA187">
        <v>0</v>
      </c>
      <c r="AB187">
        <v>0</v>
      </c>
      <c r="AC187">
        <v>0</v>
      </c>
      <c r="AD187">
        <v>51.09</v>
      </c>
      <c r="AE187">
        <v>0</v>
      </c>
      <c r="AF187">
        <v>0</v>
      </c>
      <c r="AG187">
        <v>0</v>
      </c>
      <c r="AH187">
        <v>8.5299999999999994</v>
      </c>
      <c r="AI187">
        <v>1</v>
      </c>
      <c r="AJ187">
        <v>1</v>
      </c>
      <c r="AK187">
        <v>1</v>
      </c>
      <c r="AL187">
        <v>5.99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6.7</v>
      </c>
      <c r="AU187" t="s">
        <v>71</v>
      </c>
      <c r="AV187">
        <v>1</v>
      </c>
      <c r="AW187">
        <v>2</v>
      </c>
      <c r="AX187">
        <v>16671941</v>
      </c>
      <c r="AY187">
        <v>1</v>
      </c>
      <c r="AZ187">
        <v>0</v>
      </c>
      <c r="BA187">
        <v>192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Y187*Source!I81</f>
        <v>4.923495</v>
      </c>
      <c r="CY187">
        <f>AD187</f>
        <v>51.09</v>
      </c>
      <c r="CZ187">
        <f>AH187</f>
        <v>8.5299999999999994</v>
      </c>
      <c r="DA187">
        <f>AL187</f>
        <v>5.99</v>
      </c>
      <c r="DB187">
        <v>0</v>
      </c>
    </row>
    <row r="188" spans="1:106" x14ac:dyDescent="0.25">
      <c r="A188">
        <f>ROW(Source!A81)</f>
        <v>81</v>
      </c>
      <c r="B188">
        <v>16671551</v>
      </c>
      <c r="C188">
        <v>16671936</v>
      </c>
      <c r="D188">
        <v>15162472</v>
      </c>
      <c r="E188">
        <v>17</v>
      </c>
      <c r="F188">
        <v>1</v>
      </c>
      <c r="G188">
        <v>1</v>
      </c>
      <c r="H188">
        <v>3</v>
      </c>
      <c r="I188" t="s">
        <v>157</v>
      </c>
      <c r="J188" t="s">
        <v>6</v>
      </c>
      <c r="K188" t="s">
        <v>158</v>
      </c>
      <c r="L188">
        <v>2233</v>
      </c>
      <c r="N188">
        <v>1013</v>
      </c>
      <c r="O188" t="s">
        <v>159</v>
      </c>
      <c r="P188" t="s">
        <v>159</v>
      </c>
      <c r="Q188">
        <v>1</v>
      </c>
      <c r="W188">
        <v>0</v>
      </c>
      <c r="X188">
        <v>-1710570218</v>
      </c>
      <c r="Y188">
        <v>100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5.99</v>
      </c>
      <c r="AJ188">
        <v>1</v>
      </c>
      <c r="AK188">
        <v>1</v>
      </c>
      <c r="AL188">
        <v>1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6</v>
      </c>
      <c r="AT188">
        <v>100</v>
      </c>
      <c r="AU188" t="s">
        <v>6</v>
      </c>
      <c r="AV188">
        <v>0</v>
      </c>
      <c r="AW188">
        <v>2</v>
      </c>
      <c r="AX188">
        <v>16671942</v>
      </c>
      <c r="AY188">
        <v>1</v>
      </c>
      <c r="AZ188">
        <v>0</v>
      </c>
      <c r="BA188">
        <v>193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Y188*Source!I81</f>
        <v>63.9</v>
      </c>
      <c r="CY188">
        <f>AA188</f>
        <v>0</v>
      </c>
      <c r="CZ188">
        <f>AE188</f>
        <v>0</v>
      </c>
      <c r="DA188">
        <f>AI188</f>
        <v>5.99</v>
      </c>
      <c r="DB188">
        <v>0</v>
      </c>
    </row>
    <row r="189" spans="1:106" x14ac:dyDescent="0.25">
      <c r="A189">
        <f>ROW(Source!A81)</f>
        <v>81</v>
      </c>
      <c r="B189">
        <v>16671551</v>
      </c>
      <c r="C189">
        <v>16671936</v>
      </c>
      <c r="D189">
        <v>15197757</v>
      </c>
      <c r="E189">
        <v>1</v>
      </c>
      <c r="F189">
        <v>1</v>
      </c>
      <c r="G189">
        <v>1</v>
      </c>
      <c r="H189">
        <v>3</v>
      </c>
      <c r="I189" t="s">
        <v>161</v>
      </c>
      <c r="J189" t="s">
        <v>164</v>
      </c>
      <c r="K189" t="s">
        <v>162</v>
      </c>
      <c r="L189">
        <v>1302</v>
      </c>
      <c r="N189">
        <v>1003</v>
      </c>
      <c r="O189" t="s">
        <v>163</v>
      </c>
      <c r="P189" t="s">
        <v>163</v>
      </c>
      <c r="Q189">
        <v>10</v>
      </c>
      <c r="W189">
        <v>0</v>
      </c>
      <c r="X189">
        <v>-1113193828</v>
      </c>
      <c r="Y189">
        <v>10</v>
      </c>
      <c r="AA189">
        <v>179.1</v>
      </c>
      <c r="AB189">
        <v>0</v>
      </c>
      <c r="AC189">
        <v>0</v>
      </c>
      <c r="AD189">
        <v>0</v>
      </c>
      <c r="AE189">
        <v>29.9</v>
      </c>
      <c r="AF189">
        <v>0</v>
      </c>
      <c r="AG189">
        <v>0</v>
      </c>
      <c r="AH189">
        <v>0</v>
      </c>
      <c r="AI189">
        <v>5.99</v>
      </c>
      <c r="AJ189">
        <v>1</v>
      </c>
      <c r="AK189">
        <v>1</v>
      </c>
      <c r="AL189">
        <v>1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6</v>
      </c>
      <c r="AT189">
        <v>10</v>
      </c>
      <c r="AU189" t="s">
        <v>6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Y189*Source!I81</f>
        <v>6.3900000000000006</v>
      </c>
      <c r="CY189">
        <f>AA189</f>
        <v>179.1</v>
      </c>
      <c r="CZ189">
        <f>AE189</f>
        <v>29.9</v>
      </c>
      <c r="DA189">
        <f>AI189</f>
        <v>5.99</v>
      </c>
      <c r="DB189">
        <v>0</v>
      </c>
    </row>
    <row r="190" spans="1:106" x14ac:dyDescent="0.25">
      <c r="A190">
        <f>ROW(Source!A81)</f>
        <v>81</v>
      </c>
      <c r="B190">
        <v>16671551</v>
      </c>
      <c r="C190">
        <v>16671936</v>
      </c>
      <c r="D190">
        <v>15202504</v>
      </c>
      <c r="E190">
        <v>1</v>
      </c>
      <c r="F190">
        <v>1</v>
      </c>
      <c r="G190">
        <v>1</v>
      </c>
      <c r="H190">
        <v>3</v>
      </c>
      <c r="I190" t="s">
        <v>518</v>
      </c>
      <c r="J190" t="s">
        <v>519</v>
      </c>
      <c r="K190" t="s">
        <v>520</v>
      </c>
      <c r="L190">
        <v>1346</v>
      </c>
      <c r="N190">
        <v>1009</v>
      </c>
      <c r="O190" t="s">
        <v>139</v>
      </c>
      <c r="P190" t="s">
        <v>139</v>
      </c>
      <c r="Q190">
        <v>1</v>
      </c>
      <c r="W190">
        <v>0</v>
      </c>
      <c r="X190">
        <v>-1230081286</v>
      </c>
      <c r="Y190">
        <v>0.8</v>
      </c>
      <c r="AA190">
        <v>269.55</v>
      </c>
      <c r="AB190">
        <v>0</v>
      </c>
      <c r="AC190">
        <v>0</v>
      </c>
      <c r="AD190">
        <v>0</v>
      </c>
      <c r="AE190">
        <v>45</v>
      </c>
      <c r="AF190">
        <v>0</v>
      </c>
      <c r="AG190">
        <v>0</v>
      </c>
      <c r="AH190">
        <v>0</v>
      </c>
      <c r="AI190">
        <v>5.99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0.8</v>
      </c>
      <c r="AU190" t="s">
        <v>6</v>
      </c>
      <c r="AV190">
        <v>0</v>
      </c>
      <c r="AW190">
        <v>2</v>
      </c>
      <c r="AX190">
        <v>16671943</v>
      </c>
      <c r="AY190">
        <v>1</v>
      </c>
      <c r="AZ190">
        <v>0</v>
      </c>
      <c r="BA190">
        <v>194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Y190*Source!I81</f>
        <v>0.51119999999999999</v>
      </c>
      <c r="CY190">
        <f>AA190</f>
        <v>269.55</v>
      </c>
      <c r="CZ190">
        <f>AE190</f>
        <v>45</v>
      </c>
      <c r="DA190">
        <f>AI190</f>
        <v>5.99</v>
      </c>
      <c r="DB190">
        <v>0</v>
      </c>
    </row>
    <row r="191" spans="1:106" x14ac:dyDescent="0.25">
      <c r="A191">
        <f>ROW(Source!A86)</f>
        <v>86</v>
      </c>
      <c r="B191">
        <v>16671550</v>
      </c>
      <c r="C191">
        <v>16671946</v>
      </c>
      <c r="D191">
        <v>15430497</v>
      </c>
      <c r="E191">
        <v>1</v>
      </c>
      <c r="F191">
        <v>1</v>
      </c>
      <c r="G191">
        <v>1</v>
      </c>
      <c r="H191">
        <v>1</v>
      </c>
      <c r="I191" t="s">
        <v>471</v>
      </c>
      <c r="J191" t="s">
        <v>6</v>
      </c>
      <c r="K191" t="s">
        <v>472</v>
      </c>
      <c r="L191">
        <v>1191</v>
      </c>
      <c r="N191">
        <v>1013</v>
      </c>
      <c r="O191" t="s">
        <v>416</v>
      </c>
      <c r="P191" t="s">
        <v>416</v>
      </c>
      <c r="Q191">
        <v>1</v>
      </c>
      <c r="W191">
        <v>0</v>
      </c>
      <c r="X191">
        <v>-719309759</v>
      </c>
      <c r="Y191">
        <v>102.71799999999999</v>
      </c>
      <c r="AA191">
        <v>0</v>
      </c>
      <c r="AB191">
        <v>0</v>
      </c>
      <c r="AC191">
        <v>0</v>
      </c>
      <c r="AD191">
        <v>8.86</v>
      </c>
      <c r="AE191">
        <v>0</v>
      </c>
      <c r="AF191">
        <v>0</v>
      </c>
      <c r="AG191">
        <v>0</v>
      </c>
      <c r="AH191">
        <v>8.86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89.32</v>
      </c>
      <c r="AU191" t="s">
        <v>71</v>
      </c>
      <c r="AV191">
        <v>1</v>
      </c>
      <c r="AW191">
        <v>2</v>
      </c>
      <c r="AX191">
        <v>16671961</v>
      </c>
      <c r="AY191">
        <v>1</v>
      </c>
      <c r="AZ191">
        <v>0</v>
      </c>
      <c r="BA191">
        <v>195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Y191*Source!I86</f>
        <v>139.54240299999998</v>
      </c>
      <c r="CY191">
        <f>AD191</f>
        <v>8.86</v>
      </c>
      <c r="CZ191">
        <f>AH191</f>
        <v>8.86</v>
      </c>
      <c r="DA191">
        <f>AL191</f>
        <v>1</v>
      </c>
      <c r="DB191">
        <v>0</v>
      </c>
    </row>
    <row r="192" spans="1:106" x14ac:dyDescent="0.25">
      <c r="A192">
        <f>ROW(Source!A86)</f>
        <v>86</v>
      </c>
      <c r="B192">
        <v>16671550</v>
      </c>
      <c r="C192">
        <v>16671946</v>
      </c>
      <c r="D192">
        <v>15430395</v>
      </c>
      <c r="E192">
        <v>1</v>
      </c>
      <c r="F192">
        <v>1</v>
      </c>
      <c r="G192">
        <v>1</v>
      </c>
      <c r="H192">
        <v>1</v>
      </c>
      <c r="I192" t="s">
        <v>417</v>
      </c>
      <c r="J192" t="s">
        <v>6</v>
      </c>
      <c r="K192" t="s">
        <v>418</v>
      </c>
      <c r="L192">
        <v>1191</v>
      </c>
      <c r="N192">
        <v>1013</v>
      </c>
      <c r="O192" t="s">
        <v>416</v>
      </c>
      <c r="P192" t="s">
        <v>416</v>
      </c>
      <c r="Q192">
        <v>1</v>
      </c>
      <c r="W192">
        <v>0</v>
      </c>
      <c r="X192">
        <v>-1417349443</v>
      </c>
      <c r="Y192">
        <v>22.65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22.65</v>
      </c>
      <c r="AU192" t="s">
        <v>6</v>
      </c>
      <c r="AV192">
        <v>2</v>
      </c>
      <c r="AW192">
        <v>2</v>
      </c>
      <c r="AX192">
        <v>16671962</v>
      </c>
      <c r="AY192">
        <v>1</v>
      </c>
      <c r="AZ192">
        <v>2048</v>
      </c>
      <c r="BA192">
        <v>196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Y192*Source!I86</f>
        <v>30.770025</v>
      </c>
      <c r="CY192">
        <f>AD192</f>
        <v>0</v>
      </c>
      <c r="CZ192">
        <f>AH192</f>
        <v>0</v>
      </c>
      <c r="DA192">
        <f>AL192</f>
        <v>1</v>
      </c>
      <c r="DB192">
        <v>0</v>
      </c>
    </row>
    <row r="193" spans="1:106" x14ac:dyDescent="0.25">
      <c r="A193">
        <f>ROW(Source!A86)</f>
        <v>86</v>
      </c>
      <c r="B193">
        <v>16671550</v>
      </c>
      <c r="C193">
        <v>16671946</v>
      </c>
      <c r="D193">
        <v>15247974</v>
      </c>
      <c r="E193">
        <v>1</v>
      </c>
      <c r="F193">
        <v>1</v>
      </c>
      <c r="G193">
        <v>1</v>
      </c>
      <c r="H193">
        <v>2</v>
      </c>
      <c r="I193" t="s">
        <v>419</v>
      </c>
      <c r="J193" t="s">
        <v>420</v>
      </c>
      <c r="K193" t="s">
        <v>421</v>
      </c>
      <c r="L193">
        <v>1368</v>
      </c>
      <c r="N193">
        <v>1011</v>
      </c>
      <c r="O193" t="s">
        <v>422</v>
      </c>
      <c r="P193" t="s">
        <v>422</v>
      </c>
      <c r="Q193">
        <v>1</v>
      </c>
      <c r="W193">
        <v>0</v>
      </c>
      <c r="X193">
        <v>1188625873</v>
      </c>
      <c r="Y193">
        <v>0.92500000000000004</v>
      </c>
      <c r="AA193">
        <v>0</v>
      </c>
      <c r="AB193">
        <v>31.26</v>
      </c>
      <c r="AC193">
        <v>13.5</v>
      </c>
      <c r="AD193">
        <v>0</v>
      </c>
      <c r="AE193">
        <v>0</v>
      </c>
      <c r="AF193">
        <v>31.26</v>
      </c>
      <c r="AG193">
        <v>13.5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0.74</v>
      </c>
      <c r="AU193" t="s">
        <v>70</v>
      </c>
      <c r="AV193">
        <v>0</v>
      </c>
      <c r="AW193">
        <v>2</v>
      </c>
      <c r="AX193">
        <v>16671963</v>
      </c>
      <c r="AY193">
        <v>1</v>
      </c>
      <c r="AZ193">
        <v>0</v>
      </c>
      <c r="BA193">
        <v>197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Y193*Source!I86</f>
        <v>1.2566125000000001</v>
      </c>
      <c r="CY193">
        <f>AB193</f>
        <v>31.26</v>
      </c>
      <c r="CZ193">
        <f>AF193</f>
        <v>31.26</v>
      </c>
      <c r="DA193">
        <f>AJ193</f>
        <v>1</v>
      </c>
      <c r="DB193">
        <v>0</v>
      </c>
    </row>
    <row r="194" spans="1:106" x14ac:dyDescent="0.25">
      <c r="A194">
        <f>ROW(Source!A86)</f>
        <v>86</v>
      </c>
      <c r="B194">
        <v>16671550</v>
      </c>
      <c r="C194">
        <v>16671946</v>
      </c>
      <c r="D194">
        <v>15248144</v>
      </c>
      <c r="E194">
        <v>1</v>
      </c>
      <c r="F194">
        <v>1</v>
      </c>
      <c r="G194">
        <v>1</v>
      </c>
      <c r="H194">
        <v>2</v>
      </c>
      <c r="I194" t="s">
        <v>521</v>
      </c>
      <c r="J194" t="s">
        <v>522</v>
      </c>
      <c r="K194" t="s">
        <v>523</v>
      </c>
      <c r="L194">
        <v>1368</v>
      </c>
      <c r="N194">
        <v>1011</v>
      </c>
      <c r="O194" t="s">
        <v>422</v>
      </c>
      <c r="P194" t="s">
        <v>422</v>
      </c>
      <c r="Q194">
        <v>1</v>
      </c>
      <c r="W194">
        <v>0</v>
      </c>
      <c r="X194">
        <v>-869778346</v>
      </c>
      <c r="Y194">
        <v>26.0625</v>
      </c>
      <c r="AA194">
        <v>0</v>
      </c>
      <c r="AB194">
        <v>16.309999999999999</v>
      </c>
      <c r="AC194">
        <v>10.06</v>
      </c>
      <c r="AD194">
        <v>0</v>
      </c>
      <c r="AE194">
        <v>0</v>
      </c>
      <c r="AF194">
        <v>16.309999999999999</v>
      </c>
      <c r="AG194">
        <v>10.06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20.85</v>
      </c>
      <c r="AU194" t="s">
        <v>70</v>
      </c>
      <c r="AV194">
        <v>0</v>
      </c>
      <c r="AW194">
        <v>2</v>
      </c>
      <c r="AX194">
        <v>16671964</v>
      </c>
      <c r="AY194">
        <v>1</v>
      </c>
      <c r="AZ194">
        <v>0</v>
      </c>
      <c r="BA194">
        <v>198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Y194*Source!I86</f>
        <v>35.405906250000001</v>
      </c>
      <c r="CY194">
        <f>AB194</f>
        <v>16.309999999999999</v>
      </c>
      <c r="CZ194">
        <f>AF194</f>
        <v>16.309999999999999</v>
      </c>
      <c r="DA194">
        <f>AJ194</f>
        <v>1</v>
      </c>
      <c r="DB194">
        <v>0</v>
      </c>
    </row>
    <row r="195" spans="1:106" x14ac:dyDescent="0.25">
      <c r="A195">
        <f>ROW(Source!A86)</f>
        <v>86</v>
      </c>
      <c r="B195">
        <v>16671550</v>
      </c>
      <c r="C195">
        <v>16671946</v>
      </c>
      <c r="D195">
        <v>15249073</v>
      </c>
      <c r="E195">
        <v>1</v>
      </c>
      <c r="F195">
        <v>1</v>
      </c>
      <c r="G195">
        <v>1</v>
      </c>
      <c r="H195">
        <v>2</v>
      </c>
      <c r="I195" t="s">
        <v>428</v>
      </c>
      <c r="J195" t="s">
        <v>429</v>
      </c>
      <c r="K195" t="s">
        <v>430</v>
      </c>
      <c r="L195">
        <v>1368</v>
      </c>
      <c r="N195">
        <v>1011</v>
      </c>
      <c r="O195" t="s">
        <v>422</v>
      </c>
      <c r="P195" t="s">
        <v>422</v>
      </c>
      <c r="Q195">
        <v>1</v>
      </c>
      <c r="W195">
        <v>0</v>
      </c>
      <c r="X195">
        <v>1372534845</v>
      </c>
      <c r="Y195">
        <v>1.3250000000000002</v>
      </c>
      <c r="AA195">
        <v>0</v>
      </c>
      <c r="AB195">
        <v>65.709999999999994</v>
      </c>
      <c r="AC195">
        <v>11.6</v>
      </c>
      <c r="AD195">
        <v>0</v>
      </c>
      <c r="AE195">
        <v>0</v>
      </c>
      <c r="AF195">
        <v>65.709999999999994</v>
      </c>
      <c r="AG195">
        <v>11.6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1.06</v>
      </c>
      <c r="AU195" t="s">
        <v>70</v>
      </c>
      <c r="AV195">
        <v>0</v>
      </c>
      <c r="AW195">
        <v>2</v>
      </c>
      <c r="AX195">
        <v>16671965</v>
      </c>
      <c r="AY195">
        <v>1</v>
      </c>
      <c r="AZ195">
        <v>0</v>
      </c>
      <c r="BA195">
        <v>199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Y195*Source!I86</f>
        <v>1.8000125000000002</v>
      </c>
      <c r="CY195">
        <f>AB195</f>
        <v>65.709999999999994</v>
      </c>
      <c r="CZ195">
        <f>AF195</f>
        <v>65.709999999999994</v>
      </c>
      <c r="DA195">
        <f>AJ195</f>
        <v>1</v>
      </c>
      <c r="DB195">
        <v>0</v>
      </c>
    </row>
    <row r="196" spans="1:106" x14ac:dyDescent="0.25">
      <c r="A196">
        <f>ROW(Source!A86)</f>
        <v>86</v>
      </c>
      <c r="B196">
        <v>16671550</v>
      </c>
      <c r="C196">
        <v>16671946</v>
      </c>
      <c r="D196">
        <v>15249979</v>
      </c>
      <c r="E196">
        <v>1</v>
      </c>
      <c r="F196">
        <v>1</v>
      </c>
      <c r="G196">
        <v>1</v>
      </c>
      <c r="H196">
        <v>2</v>
      </c>
      <c r="I196" t="s">
        <v>524</v>
      </c>
      <c r="J196" t="s">
        <v>525</v>
      </c>
      <c r="K196" t="s">
        <v>526</v>
      </c>
      <c r="L196">
        <v>1368</v>
      </c>
      <c r="N196">
        <v>1011</v>
      </c>
      <c r="O196" t="s">
        <v>422</v>
      </c>
      <c r="P196" t="s">
        <v>422</v>
      </c>
      <c r="Q196">
        <v>1</v>
      </c>
      <c r="W196">
        <v>0</v>
      </c>
      <c r="X196">
        <v>2131372584</v>
      </c>
      <c r="Y196">
        <v>5</v>
      </c>
      <c r="AA196">
        <v>0</v>
      </c>
      <c r="AB196">
        <v>1.5</v>
      </c>
      <c r="AC196">
        <v>0</v>
      </c>
      <c r="AD196">
        <v>0</v>
      </c>
      <c r="AE196">
        <v>0</v>
      </c>
      <c r="AF196">
        <v>1.5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4</v>
      </c>
      <c r="AU196" t="s">
        <v>70</v>
      </c>
      <c r="AV196">
        <v>0</v>
      </c>
      <c r="AW196">
        <v>2</v>
      </c>
      <c r="AX196">
        <v>16671966</v>
      </c>
      <c r="AY196">
        <v>1</v>
      </c>
      <c r="AZ196">
        <v>0</v>
      </c>
      <c r="BA196">
        <v>200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Y196*Source!I86</f>
        <v>6.7925000000000004</v>
      </c>
      <c r="CY196">
        <f>AB196</f>
        <v>1.5</v>
      </c>
      <c r="CZ196">
        <f>AF196</f>
        <v>1.5</v>
      </c>
      <c r="DA196">
        <f>AJ196</f>
        <v>1</v>
      </c>
      <c r="DB196">
        <v>0</v>
      </c>
    </row>
    <row r="197" spans="1:106" x14ac:dyDescent="0.25">
      <c r="A197">
        <f>ROW(Source!A86)</f>
        <v>86</v>
      </c>
      <c r="B197">
        <v>16671550</v>
      </c>
      <c r="C197">
        <v>16671946</v>
      </c>
      <c r="D197">
        <v>15165912</v>
      </c>
      <c r="E197">
        <v>1</v>
      </c>
      <c r="F197">
        <v>1</v>
      </c>
      <c r="G197">
        <v>1</v>
      </c>
      <c r="H197">
        <v>3</v>
      </c>
      <c r="I197" t="s">
        <v>527</v>
      </c>
      <c r="J197" t="s">
        <v>528</v>
      </c>
      <c r="K197" t="s">
        <v>529</v>
      </c>
      <c r="L197">
        <v>1348</v>
      </c>
      <c r="N197">
        <v>1009</v>
      </c>
      <c r="O197" t="s">
        <v>147</v>
      </c>
      <c r="P197" t="s">
        <v>147</v>
      </c>
      <c r="Q197">
        <v>1000</v>
      </c>
      <c r="W197">
        <v>0</v>
      </c>
      <c r="X197">
        <v>-581783442</v>
      </c>
      <c r="Y197">
        <v>3.0000000000000001E-3</v>
      </c>
      <c r="AA197">
        <v>3060</v>
      </c>
      <c r="AB197">
        <v>0</v>
      </c>
      <c r="AC197">
        <v>0</v>
      </c>
      <c r="AD197">
        <v>0</v>
      </c>
      <c r="AE197">
        <v>3060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3.0000000000000001E-3</v>
      </c>
      <c r="AU197" t="s">
        <v>6</v>
      </c>
      <c r="AV197">
        <v>0</v>
      </c>
      <c r="AW197">
        <v>2</v>
      </c>
      <c r="AX197">
        <v>16671967</v>
      </c>
      <c r="AY197">
        <v>1</v>
      </c>
      <c r="AZ197">
        <v>0</v>
      </c>
      <c r="BA197">
        <v>201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Y197*Source!I86</f>
        <v>4.0755000000000001E-3</v>
      </c>
      <c r="CY197">
        <f t="shared" ref="CY197:CY204" si="24">AA197</f>
        <v>3060</v>
      </c>
      <c r="CZ197">
        <f t="shared" ref="CZ197:CZ204" si="25">AE197</f>
        <v>3060</v>
      </c>
      <c r="DA197">
        <f t="shared" ref="DA197:DA204" si="26">AI197</f>
        <v>1</v>
      </c>
      <c r="DB197">
        <v>0</v>
      </c>
    </row>
    <row r="198" spans="1:106" x14ac:dyDescent="0.25">
      <c r="A198">
        <f>ROW(Source!A86)</f>
        <v>86</v>
      </c>
      <c r="B198">
        <v>16671550</v>
      </c>
      <c r="C198">
        <v>16671946</v>
      </c>
      <c r="D198">
        <v>15167286</v>
      </c>
      <c r="E198">
        <v>1</v>
      </c>
      <c r="F198">
        <v>1</v>
      </c>
      <c r="G198">
        <v>1</v>
      </c>
      <c r="H198">
        <v>3</v>
      </c>
      <c r="I198" t="s">
        <v>530</v>
      </c>
      <c r="J198" t="s">
        <v>531</v>
      </c>
      <c r="K198" t="s">
        <v>532</v>
      </c>
      <c r="L198">
        <v>1339</v>
      </c>
      <c r="N198">
        <v>1007</v>
      </c>
      <c r="O198" t="s">
        <v>467</v>
      </c>
      <c r="P198" t="s">
        <v>467</v>
      </c>
      <c r="Q198">
        <v>1</v>
      </c>
      <c r="W198">
        <v>0</v>
      </c>
      <c r="X198">
        <v>-1660354250</v>
      </c>
      <c r="Y198">
        <v>0.435</v>
      </c>
      <c r="AA198">
        <v>2.44</v>
      </c>
      <c r="AB198">
        <v>0</v>
      </c>
      <c r="AC198">
        <v>0</v>
      </c>
      <c r="AD198">
        <v>0</v>
      </c>
      <c r="AE198">
        <v>2.44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0.435</v>
      </c>
      <c r="AU198" t="s">
        <v>6</v>
      </c>
      <c r="AV198">
        <v>0</v>
      </c>
      <c r="AW198">
        <v>2</v>
      </c>
      <c r="AX198">
        <v>16671968</v>
      </c>
      <c r="AY198">
        <v>1</v>
      </c>
      <c r="AZ198">
        <v>0</v>
      </c>
      <c r="BA198">
        <v>202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Y198*Source!I86</f>
        <v>0.59094750000000007</v>
      </c>
      <c r="CY198">
        <f t="shared" si="24"/>
        <v>2.44</v>
      </c>
      <c r="CZ198">
        <f t="shared" si="25"/>
        <v>2.44</v>
      </c>
      <c r="DA198">
        <f t="shared" si="26"/>
        <v>1</v>
      </c>
      <c r="DB198">
        <v>0</v>
      </c>
    </row>
    <row r="199" spans="1:106" x14ac:dyDescent="0.25">
      <c r="A199">
        <f>ROW(Source!A86)</f>
        <v>86</v>
      </c>
      <c r="B199">
        <v>16671550</v>
      </c>
      <c r="C199">
        <v>16671946</v>
      </c>
      <c r="D199">
        <v>15167719</v>
      </c>
      <c r="E199">
        <v>1</v>
      </c>
      <c r="F199">
        <v>1</v>
      </c>
      <c r="G199">
        <v>1</v>
      </c>
      <c r="H199">
        <v>3</v>
      </c>
      <c r="I199" t="s">
        <v>533</v>
      </c>
      <c r="J199" t="s">
        <v>534</v>
      </c>
      <c r="K199" t="s">
        <v>535</v>
      </c>
      <c r="L199">
        <v>1346</v>
      </c>
      <c r="N199">
        <v>1009</v>
      </c>
      <c r="O199" t="s">
        <v>139</v>
      </c>
      <c r="P199" t="s">
        <v>139</v>
      </c>
      <c r="Q199">
        <v>1</v>
      </c>
      <c r="W199">
        <v>0</v>
      </c>
      <c r="X199">
        <v>-1575546811</v>
      </c>
      <c r="Y199">
        <v>232</v>
      </c>
      <c r="AA199">
        <v>16.600000000000001</v>
      </c>
      <c r="AB199">
        <v>0</v>
      </c>
      <c r="AC199">
        <v>0</v>
      </c>
      <c r="AD199">
        <v>0</v>
      </c>
      <c r="AE199">
        <v>16.600000000000001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232</v>
      </c>
      <c r="AU199" t="s">
        <v>6</v>
      </c>
      <c r="AV199">
        <v>0</v>
      </c>
      <c r="AW199">
        <v>2</v>
      </c>
      <c r="AX199">
        <v>16671969</v>
      </c>
      <c r="AY199">
        <v>1</v>
      </c>
      <c r="AZ199">
        <v>0</v>
      </c>
      <c r="BA199">
        <v>203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Y199*Source!I86</f>
        <v>315.17200000000003</v>
      </c>
      <c r="CY199">
        <f t="shared" si="24"/>
        <v>16.600000000000001</v>
      </c>
      <c r="CZ199">
        <f t="shared" si="25"/>
        <v>16.600000000000001</v>
      </c>
      <c r="DA199">
        <f t="shared" si="26"/>
        <v>1</v>
      </c>
      <c r="DB199">
        <v>0</v>
      </c>
    </row>
    <row r="200" spans="1:106" x14ac:dyDescent="0.25">
      <c r="A200">
        <f>ROW(Source!A86)</f>
        <v>86</v>
      </c>
      <c r="B200">
        <v>16671550</v>
      </c>
      <c r="C200">
        <v>16671946</v>
      </c>
      <c r="D200">
        <v>15167805</v>
      </c>
      <c r="E200">
        <v>1</v>
      </c>
      <c r="F200">
        <v>1</v>
      </c>
      <c r="G200">
        <v>1</v>
      </c>
      <c r="H200">
        <v>3</v>
      </c>
      <c r="I200" t="s">
        <v>536</v>
      </c>
      <c r="J200" t="s">
        <v>537</v>
      </c>
      <c r="K200" t="s">
        <v>538</v>
      </c>
      <c r="L200">
        <v>1348</v>
      </c>
      <c r="N200">
        <v>1009</v>
      </c>
      <c r="O200" t="s">
        <v>147</v>
      </c>
      <c r="P200" t="s">
        <v>147</v>
      </c>
      <c r="Q200">
        <v>1000</v>
      </c>
      <c r="W200">
        <v>0</v>
      </c>
      <c r="X200">
        <v>-167513407</v>
      </c>
      <c r="Y200">
        <v>1.0529999999999999</v>
      </c>
      <c r="AA200">
        <v>1234</v>
      </c>
      <c r="AB200">
        <v>0</v>
      </c>
      <c r="AC200">
        <v>0</v>
      </c>
      <c r="AD200">
        <v>0</v>
      </c>
      <c r="AE200">
        <v>1234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1.0529999999999999</v>
      </c>
      <c r="AU200" t="s">
        <v>6</v>
      </c>
      <c r="AV200">
        <v>0</v>
      </c>
      <c r="AW200">
        <v>2</v>
      </c>
      <c r="AX200">
        <v>16671970</v>
      </c>
      <c r="AY200">
        <v>1</v>
      </c>
      <c r="AZ200">
        <v>0</v>
      </c>
      <c r="BA200">
        <v>204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Y200*Source!I86</f>
        <v>1.4305005</v>
      </c>
      <c r="CY200">
        <f t="shared" si="24"/>
        <v>1234</v>
      </c>
      <c r="CZ200">
        <f t="shared" si="25"/>
        <v>1234</v>
      </c>
      <c r="DA200">
        <f t="shared" si="26"/>
        <v>1</v>
      </c>
      <c r="DB200">
        <v>0</v>
      </c>
    </row>
    <row r="201" spans="1:106" x14ac:dyDescent="0.25">
      <c r="A201">
        <f>ROW(Source!A86)</f>
        <v>86</v>
      </c>
      <c r="B201">
        <v>16671550</v>
      </c>
      <c r="C201">
        <v>16671946</v>
      </c>
      <c r="D201">
        <v>15170537</v>
      </c>
      <c r="E201">
        <v>1</v>
      </c>
      <c r="F201">
        <v>1</v>
      </c>
      <c r="G201">
        <v>1</v>
      </c>
      <c r="H201">
        <v>3</v>
      </c>
      <c r="I201" t="s">
        <v>539</v>
      </c>
      <c r="J201" t="s">
        <v>540</v>
      </c>
      <c r="K201" t="s">
        <v>541</v>
      </c>
      <c r="L201">
        <v>1346</v>
      </c>
      <c r="N201">
        <v>1009</v>
      </c>
      <c r="O201" t="s">
        <v>139</v>
      </c>
      <c r="P201" t="s">
        <v>139</v>
      </c>
      <c r="Q201">
        <v>1</v>
      </c>
      <c r="W201">
        <v>0</v>
      </c>
      <c r="X201">
        <v>-1110671496</v>
      </c>
      <c r="Y201">
        <v>0.7</v>
      </c>
      <c r="AA201">
        <v>5.71</v>
      </c>
      <c r="AB201">
        <v>0</v>
      </c>
      <c r="AC201">
        <v>0</v>
      </c>
      <c r="AD201">
        <v>0</v>
      </c>
      <c r="AE201">
        <v>5.71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0.7</v>
      </c>
      <c r="AU201" t="s">
        <v>6</v>
      </c>
      <c r="AV201">
        <v>0</v>
      </c>
      <c r="AW201">
        <v>2</v>
      </c>
      <c r="AX201">
        <v>16671971</v>
      </c>
      <c r="AY201">
        <v>1</v>
      </c>
      <c r="AZ201">
        <v>0</v>
      </c>
      <c r="BA201">
        <v>205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Y201*Source!I86</f>
        <v>0.95094999999999996</v>
      </c>
      <c r="CY201">
        <f t="shared" si="24"/>
        <v>5.71</v>
      </c>
      <c r="CZ201">
        <f t="shared" si="25"/>
        <v>5.71</v>
      </c>
      <c r="DA201">
        <f t="shared" si="26"/>
        <v>1</v>
      </c>
      <c r="DB201">
        <v>0</v>
      </c>
    </row>
    <row r="202" spans="1:106" x14ac:dyDescent="0.25">
      <c r="A202">
        <f>ROW(Source!A86)</f>
        <v>86</v>
      </c>
      <c r="B202">
        <v>16671550</v>
      </c>
      <c r="C202">
        <v>16671946</v>
      </c>
      <c r="D202">
        <v>15171018</v>
      </c>
      <c r="E202">
        <v>1</v>
      </c>
      <c r="F202">
        <v>1</v>
      </c>
      <c r="G202">
        <v>1</v>
      </c>
      <c r="H202">
        <v>3</v>
      </c>
      <c r="I202" t="s">
        <v>461</v>
      </c>
      <c r="J202" t="s">
        <v>462</v>
      </c>
      <c r="K202" t="s">
        <v>463</v>
      </c>
      <c r="L202">
        <v>1346</v>
      </c>
      <c r="N202">
        <v>1009</v>
      </c>
      <c r="O202" t="s">
        <v>139</v>
      </c>
      <c r="P202" t="s">
        <v>139</v>
      </c>
      <c r="Q202">
        <v>1</v>
      </c>
      <c r="W202">
        <v>0</v>
      </c>
      <c r="X202">
        <v>813963326</v>
      </c>
      <c r="Y202">
        <v>0.5</v>
      </c>
      <c r="AA202">
        <v>1.82</v>
      </c>
      <c r="AB202">
        <v>0</v>
      </c>
      <c r="AC202">
        <v>0</v>
      </c>
      <c r="AD202">
        <v>0</v>
      </c>
      <c r="AE202">
        <v>1.82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0.5</v>
      </c>
      <c r="AU202" t="s">
        <v>6</v>
      </c>
      <c r="AV202">
        <v>0</v>
      </c>
      <c r="AW202">
        <v>2</v>
      </c>
      <c r="AX202">
        <v>16671972</v>
      </c>
      <c r="AY202">
        <v>1</v>
      </c>
      <c r="AZ202">
        <v>0</v>
      </c>
      <c r="BA202">
        <v>206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Y202*Source!I86</f>
        <v>0.67925000000000002</v>
      </c>
      <c r="CY202">
        <f t="shared" si="24"/>
        <v>1.82</v>
      </c>
      <c r="CZ202">
        <f t="shared" si="25"/>
        <v>1.82</v>
      </c>
      <c r="DA202">
        <f t="shared" si="26"/>
        <v>1</v>
      </c>
      <c r="DB202">
        <v>0</v>
      </c>
    </row>
    <row r="203" spans="1:106" x14ac:dyDescent="0.25">
      <c r="A203">
        <f>ROW(Source!A86)</f>
        <v>86</v>
      </c>
      <c r="B203">
        <v>16671550</v>
      </c>
      <c r="C203">
        <v>16671946</v>
      </c>
      <c r="D203">
        <v>15172039</v>
      </c>
      <c r="E203">
        <v>1</v>
      </c>
      <c r="F203">
        <v>1</v>
      </c>
      <c r="G203">
        <v>1</v>
      </c>
      <c r="H203">
        <v>3</v>
      </c>
      <c r="I203" t="s">
        <v>542</v>
      </c>
      <c r="J203" t="s">
        <v>543</v>
      </c>
      <c r="K203" t="s">
        <v>544</v>
      </c>
      <c r="L203">
        <v>1348</v>
      </c>
      <c r="N203">
        <v>1009</v>
      </c>
      <c r="O203" t="s">
        <v>147</v>
      </c>
      <c r="P203" t="s">
        <v>147</v>
      </c>
      <c r="Q203">
        <v>1000</v>
      </c>
      <c r="W203">
        <v>0</v>
      </c>
      <c r="X203">
        <v>-1187323236</v>
      </c>
      <c r="Y203">
        <v>0.35499999999999998</v>
      </c>
      <c r="AA203">
        <v>412</v>
      </c>
      <c r="AB203">
        <v>0</v>
      </c>
      <c r="AC203">
        <v>0</v>
      </c>
      <c r="AD203">
        <v>0</v>
      </c>
      <c r="AE203">
        <v>412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0.35499999999999998</v>
      </c>
      <c r="AU203" t="s">
        <v>6</v>
      </c>
      <c r="AV203">
        <v>0</v>
      </c>
      <c r="AW203">
        <v>2</v>
      </c>
      <c r="AX203">
        <v>16671973</v>
      </c>
      <c r="AY203">
        <v>1</v>
      </c>
      <c r="AZ203">
        <v>0</v>
      </c>
      <c r="BA203">
        <v>207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Y203*Source!I86</f>
        <v>0.48226750000000002</v>
      </c>
      <c r="CY203">
        <f t="shared" si="24"/>
        <v>412</v>
      </c>
      <c r="CZ203">
        <f t="shared" si="25"/>
        <v>412</v>
      </c>
      <c r="DA203">
        <f t="shared" si="26"/>
        <v>1</v>
      </c>
      <c r="DB203">
        <v>0</v>
      </c>
    </row>
    <row r="204" spans="1:106" x14ac:dyDescent="0.25">
      <c r="A204">
        <f>ROW(Source!A86)</f>
        <v>86</v>
      </c>
      <c r="B204">
        <v>16671550</v>
      </c>
      <c r="C204">
        <v>16671946</v>
      </c>
      <c r="D204">
        <v>15203742</v>
      </c>
      <c r="E204">
        <v>1</v>
      </c>
      <c r="F204">
        <v>1</v>
      </c>
      <c r="G204">
        <v>1</v>
      </c>
      <c r="H204">
        <v>3</v>
      </c>
      <c r="I204" t="s">
        <v>545</v>
      </c>
      <c r="J204" t="s">
        <v>546</v>
      </c>
      <c r="K204" t="s">
        <v>547</v>
      </c>
      <c r="L204">
        <v>1348</v>
      </c>
      <c r="N204">
        <v>1009</v>
      </c>
      <c r="O204" t="s">
        <v>147</v>
      </c>
      <c r="P204" t="s">
        <v>147</v>
      </c>
      <c r="Q204">
        <v>1000</v>
      </c>
      <c r="W204">
        <v>0</v>
      </c>
      <c r="X204">
        <v>21731261</v>
      </c>
      <c r="Y204">
        <v>7.0999999999999994E-2</v>
      </c>
      <c r="AA204">
        <v>15584</v>
      </c>
      <c r="AB204">
        <v>0</v>
      </c>
      <c r="AC204">
        <v>0</v>
      </c>
      <c r="AD204">
        <v>0</v>
      </c>
      <c r="AE204">
        <v>15584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7.0999999999999994E-2</v>
      </c>
      <c r="AU204" t="s">
        <v>6</v>
      </c>
      <c r="AV204">
        <v>0</v>
      </c>
      <c r="AW204">
        <v>2</v>
      </c>
      <c r="AX204">
        <v>16671974</v>
      </c>
      <c r="AY204">
        <v>1</v>
      </c>
      <c r="AZ204">
        <v>0</v>
      </c>
      <c r="BA204">
        <v>208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Y204*Source!I86</f>
        <v>9.6453499999999998E-2</v>
      </c>
      <c r="CY204">
        <f t="shared" si="24"/>
        <v>15584</v>
      </c>
      <c r="CZ204">
        <f t="shared" si="25"/>
        <v>15584</v>
      </c>
      <c r="DA204">
        <f t="shared" si="26"/>
        <v>1</v>
      </c>
      <c r="DB204">
        <v>0</v>
      </c>
    </row>
    <row r="205" spans="1:106" x14ac:dyDescent="0.25">
      <c r="A205">
        <f>ROW(Source!A87)</f>
        <v>87</v>
      </c>
      <c r="B205">
        <v>16671551</v>
      </c>
      <c r="C205">
        <v>16671946</v>
      </c>
      <c r="D205">
        <v>15430497</v>
      </c>
      <c r="E205">
        <v>1</v>
      </c>
      <c r="F205">
        <v>1</v>
      </c>
      <c r="G205">
        <v>1</v>
      </c>
      <c r="H205">
        <v>1</v>
      </c>
      <c r="I205" t="s">
        <v>471</v>
      </c>
      <c r="J205" t="s">
        <v>6</v>
      </c>
      <c r="K205" t="s">
        <v>472</v>
      </c>
      <c r="L205">
        <v>1191</v>
      </c>
      <c r="N205">
        <v>1013</v>
      </c>
      <c r="O205" t="s">
        <v>416</v>
      </c>
      <c r="P205" t="s">
        <v>416</v>
      </c>
      <c r="Q205">
        <v>1</v>
      </c>
      <c r="W205">
        <v>0</v>
      </c>
      <c r="X205">
        <v>-719309759</v>
      </c>
      <c r="Y205">
        <v>102.71799999999999</v>
      </c>
      <c r="AA205">
        <v>0</v>
      </c>
      <c r="AB205">
        <v>0</v>
      </c>
      <c r="AC205">
        <v>0</v>
      </c>
      <c r="AD205">
        <v>53.07</v>
      </c>
      <c r="AE205">
        <v>0</v>
      </c>
      <c r="AF205">
        <v>0</v>
      </c>
      <c r="AG205">
        <v>0</v>
      </c>
      <c r="AH205">
        <v>8.86</v>
      </c>
      <c r="AI205">
        <v>1</v>
      </c>
      <c r="AJ205">
        <v>1</v>
      </c>
      <c r="AK205">
        <v>1</v>
      </c>
      <c r="AL205">
        <v>5.99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89.32</v>
      </c>
      <c r="AU205" t="s">
        <v>71</v>
      </c>
      <c r="AV205">
        <v>1</v>
      </c>
      <c r="AW205">
        <v>2</v>
      </c>
      <c r="AX205">
        <v>16671961</v>
      </c>
      <c r="AY205">
        <v>1</v>
      </c>
      <c r="AZ205">
        <v>0</v>
      </c>
      <c r="BA205">
        <v>209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Y205*Source!I87</f>
        <v>139.54240299999998</v>
      </c>
      <c r="CY205">
        <f>AD205</f>
        <v>53.07</v>
      </c>
      <c r="CZ205">
        <f>AH205</f>
        <v>8.86</v>
      </c>
      <c r="DA205">
        <f>AL205</f>
        <v>5.99</v>
      </c>
      <c r="DB205">
        <v>0</v>
      </c>
    </row>
    <row r="206" spans="1:106" x14ac:dyDescent="0.25">
      <c r="A206">
        <f>ROW(Source!A87)</f>
        <v>87</v>
      </c>
      <c r="B206">
        <v>16671551</v>
      </c>
      <c r="C206">
        <v>16671946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417</v>
      </c>
      <c r="J206" t="s">
        <v>6</v>
      </c>
      <c r="K206" t="s">
        <v>418</v>
      </c>
      <c r="L206">
        <v>1191</v>
      </c>
      <c r="N206">
        <v>1013</v>
      </c>
      <c r="O206" t="s">
        <v>416</v>
      </c>
      <c r="P206" t="s">
        <v>416</v>
      </c>
      <c r="Q206">
        <v>1</v>
      </c>
      <c r="W206">
        <v>0</v>
      </c>
      <c r="X206">
        <v>-1417349443</v>
      </c>
      <c r="Y206">
        <v>22.65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5.99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22.65</v>
      </c>
      <c r="AU206" t="s">
        <v>6</v>
      </c>
      <c r="AV206">
        <v>2</v>
      </c>
      <c r="AW206">
        <v>2</v>
      </c>
      <c r="AX206">
        <v>16671962</v>
      </c>
      <c r="AY206">
        <v>1</v>
      </c>
      <c r="AZ206">
        <v>2048</v>
      </c>
      <c r="BA206">
        <v>210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Y206*Source!I87</f>
        <v>30.770025</v>
      </c>
      <c r="CY206">
        <f>AD206</f>
        <v>0</v>
      </c>
      <c r="CZ206">
        <f>AH206</f>
        <v>0</v>
      </c>
      <c r="DA206">
        <f>AL206</f>
        <v>1</v>
      </c>
      <c r="DB206">
        <v>0</v>
      </c>
    </row>
    <row r="207" spans="1:106" x14ac:dyDescent="0.25">
      <c r="A207">
        <f>ROW(Source!A87)</f>
        <v>87</v>
      </c>
      <c r="B207">
        <v>16671551</v>
      </c>
      <c r="C207">
        <v>16671946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419</v>
      </c>
      <c r="J207" t="s">
        <v>420</v>
      </c>
      <c r="K207" t="s">
        <v>421</v>
      </c>
      <c r="L207">
        <v>1368</v>
      </c>
      <c r="N207">
        <v>1011</v>
      </c>
      <c r="O207" t="s">
        <v>422</v>
      </c>
      <c r="P207" t="s">
        <v>422</v>
      </c>
      <c r="Q207">
        <v>1</v>
      </c>
      <c r="W207">
        <v>0</v>
      </c>
      <c r="X207">
        <v>1188625873</v>
      </c>
      <c r="Y207">
        <v>0.92500000000000004</v>
      </c>
      <c r="AA207">
        <v>0</v>
      </c>
      <c r="AB207">
        <v>187.25</v>
      </c>
      <c r="AC207">
        <v>13.5</v>
      </c>
      <c r="AD207">
        <v>0</v>
      </c>
      <c r="AE207">
        <v>0</v>
      </c>
      <c r="AF207">
        <v>31.26</v>
      </c>
      <c r="AG207">
        <v>13.5</v>
      </c>
      <c r="AH207">
        <v>0</v>
      </c>
      <c r="AI207">
        <v>1</v>
      </c>
      <c r="AJ207">
        <v>5.99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0.74</v>
      </c>
      <c r="AU207" t="s">
        <v>70</v>
      </c>
      <c r="AV207">
        <v>0</v>
      </c>
      <c r="AW207">
        <v>2</v>
      </c>
      <c r="AX207">
        <v>16671963</v>
      </c>
      <c r="AY207">
        <v>1</v>
      </c>
      <c r="AZ207">
        <v>0</v>
      </c>
      <c r="BA207">
        <v>211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Y207*Source!I87</f>
        <v>1.2566125000000001</v>
      </c>
      <c r="CY207">
        <f>AB207</f>
        <v>187.25</v>
      </c>
      <c r="CZ207">
        <f>AF207</f>
        <v>31.26</v>
      </c>
      <c r="DA207">
        <f>AJ207</f>
        <v>5.99</v>
      </c>
      <c r="DB207">
        <v>0</v>
      </c>
    </row>
    <row r="208" spans="1:106" x14ac:dyDescent="0.25">
      <c r="A208">
        <f>ROW(Source!A87)</f>
        <v>87</v>
      </c>
      <c r="B208">
        <v>16671551</v>
      </c>
      <c r="C208">
        <v>16671946</v>
      </c>
      <c r="D208">
        <v>15248144</v>
      </c>
      <c r="E208">
        <v>1</v>
      </c>
      <c r="F208">
        <v>1</v>
      </c>
      <c r="G208">
        <v>1</v>
      </c>
      <c r="H208">
        <v>2</v>
      </c>
      <c r="I208" t="s">
        <v>521</v>
      </c>
      <c r="J208" t="s">
        <v>522</v>
      </c>
      <c r="K208" t="s">
        <v>523</v>
      </c>
      <c r="L208">
        <v>1368</v>
      </c>
      <c r="N208">
        <v>1011</v>
      </c>
      <c r="O208" t="s">
        <v>422</v>
      </c>
      <c r="P208" t="s">
        <v>422</v>
      </c>
      <c r="Q208">
        <v>1</v>
      </c>
      <c r="W208">
        <v>0</v>
      </c>
      <c r="X208">
        <v>-869778346</v>
      </c>
      <c r="Y208">
        <v>26.0625</v>
      </c>
      <c r="AA208">
        <v>0</v>
      </c>
      <c r="AB208">
        <v>97.7</v>
      </c>
      <c r="AC208">
        <v>10.06</v>
      </c>
      <c r="AD208">
        <v>0</v>
      </c>
      <c r="AE208">
        <v>0</v>
      </c>
      <c r="AF208">
        <v>16.309999999999999</v>
      </c>
      <c r="AG208">
        <v>10.06</v>
      </c>
      <c r="AH208">
        <v>0</v>
      </c>
      <c r="AI208">
        <v>1</v>
      </c>
      <c r="AJ208">
        <v>5.99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</v>
      </c>
      <c r="AT208">
        <v>20.85</v>
      </c>
      <c r="AU208" t="s">
        <v>70</v>
      </c>
      <c r="AV208">
        <v>0</v>
      </c>
      <c r="AW208">
        <v>2</v>
      </c>
      <c r="AX208">
        <v>16671964</v>
      </c>
      <c r="AY208">
        <v>1</v>
      </c>
      <c r="AZ208">
        <v>0</v>
      </c>
      <c r="BA208">
        <v>212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Y208*Source!I87</f>
        <v>35.405906250000001</v>
      </c>
      <c r="CY208">
        <f>AB208</f>
        <v>97.7</v>
      </c>
      <c r="CZ208">
        <f>AF208</f>
        <v>16.309999999999999</v>
      </c>
      <c r="DA208">
        <f>AJ208</f>
        <v>5.99</v>
      </c>
      <c r="DB208">
        <v>0</v>
      </c>
    </row>
    <row r="209" spans="1:106" x14ac:dyDescent="0.25">
      <c r="A209">
        <f>ROW(Source!A87)</f>
        <v>87</v>
      </c>
      <c r="B209">
        <v>16671551</v>
      </c>
      <c r="C209">
        <v>16671946</v>
      </c>
      <c r="D209">
        <v>15249073</v>
      </c>
      <c r="E209">
        <v>1</v>
      </c>
      <c r="F209">
        <v>1</v>
      </c>
      <c r="G209">
        <v>1</v>
      </c>
      <c r="H209">
        <v>2</v>
      </c>
      <c r="I209" t="s">
        <v>428</v>
      </c>
      <c r="J209" t="s">
        <v>429</v>
      </c>
      <c r="K209" t="s">
        <v>430</v>
      </c>
      <c r="L209">
        <v>1368</v>
      </c>
      <c r="N209">
        <v>1011</v>
      </c>
      <c r="O209" t="s">
        <v>422</v>
      </c>
      <c r="P209" t="s">
        <v>422</v>
      </c>
      <c r="Q209">
        <v>1</v>
      </c>
      <c r="W209">
        <v>0</v>
      </c>
      <c r="X209">
        <v>1372534845</v>
      </c>
      <c r="Y209">
        <v>1.3250000000000002</v>
      </c>
      <c r="AA209">
        <v>0</v>
      </c>
      <c r="AB209">
        <v>393.6</v>
      </c>
      <c r="AC209">
        <v>11.6</v>
      </c>
      <c r="AD209">
        <v>0</v>
      </c>
      <c r="AE209">
        <v>0</v>
      </c>
      <c r="AF209">
        <v>65.709999999999994</v>
      </c>
      <c r="AG209">
        <v>11.6</v>
      </c>
      <c r="AH209">
        <v>0</v>
      </c>
      <c r="AI209">
        <v>1</v>
      </c>
      <c r="AJ209">
        <v>5.99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1.06</v>
      </c>
      <c r="AU209" t="s">
        <v>70</v>
      </c>
      <c r="AV209">
        <v>0</v>
      </c>
      <c r="AW209">
        <v>2</v>
      </c>
      <c r="AX209">
        <v>16671965</v>
      </c>
      <c r="AY209">
        <v>1</v>
      </c>
      <c r="AZ209">
        <v>0</v>
      </c>
      <c r="BA209">
        <v>213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Y209*Source!I87</f>
        <v>1.8000125000000002</v>
      </c>
      <c r="CY209">
        <f>AB209</f>
        <v>393.6</v>
      </c>
      <c r="CZ209">
        <f>AF209</f>
        <v>65.709999999999994</v>
      </c>
      <c r="DA209">
        <f>AJ209</f>
        <v>5.99</v>
      </c>
      <c r="DB209">
        <v>0</v>
      </c>
    </row>
    <row r="210" spans="1:106" x14ac:dyDescent="0.25">
      <c r="A210">
        <f>ROW(Source!A87)</f>
        <v>87</v>
      </c>
      <c r="B210">
        <v>16671551</v>
      </c>
      <c r="C210">
        <v>16671946</v>
      </c>
      <c r="D210">
        <v>15249979</v>
      </c>
      <c r="E210">
        <v>1</v>
      </c>
      <c r="F210">
        <v>1</v>
      </c>
      <c r="G210">
        <v>1</v>
      </c>
      <c r="H210">
        <v>2</v>
      </c>
      <c r="I210" t="s">
        <v>524</v>
      </c>
      <c r="J210" t="s">
        <v>525</v>
      </c>
      <c r="K210" t="s">
        <v>526</v>
      </c>
      <c r="L210">
        <v>1368</v>
      </c>
      <c r="N210">
        <v>1011</v>
      </c>
      <c r="O210" t="s">
        <v>422</v>
      </c>
      <c r="P210" t="s">
        <v>422</v>
      </c>
      <c r="Q210">
        <v>1</v>
      </c>
      <c r="W210">
        <v>0</v>
      </c>
      <c r="X210">
        <v>2131372584</v>
      </c>
      <c r="Y210">
        <v>5</v>
      </c>
      <c r="AA210">
        <v>0</v>
      </c>
      <c r="AB210">
        <v>8.99</v>
      </c>
      <c r="AC210">
        <v>0</v>
      </c>
      <c r="AD210">
        <v>0</v>
      </c>
      <c r="AE210">
        <v>0</v>
      </c>
      <c r="AF210">
        <v>1.5</v>
      </c>
      <c r="AG210">
        <v>0</v>
      </c>
      <c r="AH210">
        <v>0</v>
      </c>
      <c r="AI210">
        <v>1</v>
      </c>
      <c r="AJ210">
        <v>5.99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4</v>
      </c>
      <c r="AU210" t="s">
        <v>70</v>
      </c>
      <c r="AV210">
        <v>0</v>
      </c>
      <c r="AW210">
        <v>2</v>
      </c>
      <c r="AX210">
        <v>16671966</v>
      </c>
      <c r="AY210">
        <v>1</v>
      </c>
      <c r="AZ210">
        <v>0</v>
      </c>
      <c r="BA210">
        <v>214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Y210*Source!I87</f>
        <v>6.7925000000000004</v>
      </c>
      <c r="CY210">
        <f>AB210</f>
        <v>8.99</v>
      </c>
      <c r="CZ210">
        <f>AF210</f>
        <v>1.5</v>
      </c>
      <c r="DA210">
        <f>AJ210</f>
        <v>5.99</v>
      </c>
      <c r="DB210">
        <v>0</v>
      </c>
    </row>
    <row r="211" spans="1:106" x14ac:dyDescent="0.25">
      <c r="A211">
        <f>ROW(Source!A87)</f>
        <v>87</v>
      </c>
      <c r="B211">
        <v>16671551</v>
      </c>
      <c r="C211">
        <v>16671946</v>
      </c>
      <c r="D211">
        <v>15165912</v>
      </c>
      <c r="E211">
        <v>1</v>
      </c>
      <c r="F211">
        <v>1</v>
      </c>
      <c r="G211">
        <v>1</v>
      </c>
      <c r="H211">
        <v>3</v>
      </c>
      <c r="I211" t="s">
        <v>527</v>
      </c>
      <c r="J211" t="s">
        <v>528</v>
      </c>
      <c r="K211" t="s">
        <v>529</v>
      </c>
      <c r="L211">
        <v>1348</v>
      </c>
      <c r="N211">
        <v>1009</v>
      </c>
      <c r="O211" t="s">
        <v>147</v>
      </c>
      <c r="P211" t="s">
        <v>147</v>
      </c>
      <c r="Q211">
        <v>1000</v>
      </c>
      <c r="W211">
        <v>0</v>
      </c>
      <c r="X211">
        <v>-581783442</v>
      </c>
      <c r="Y211">
        <v>3.0000000000000001E-3</v>
      </c>
      <c r="AA211">
        <v>18329.400000000001</v>
      </c>
      <c r="AB211">
        <v>0</v>
      </c>
      <c r="AC211">
        <v>0</v>
      </c>
      <c r="AD211">
        <v>0</v>
      </c>
      <c r="AE211">
        <v>3060</v>
      </c>
      <c r="AF211">
        <v>0</v>
      </c>
      <c r="AG211">
        <v>0</v>
      </c>
      <c r="AH211">
        <v>0</v>
      </c>
      <c r="AI211">
        <v>5.99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3.0000000000000001E-3</v>
      </c>
      <c r="AU211" t="s">
        <v>6</v>
      </c>
      <c r="AV211">
        <v>0</v>
      </c>
      <c r="AW211">
        <v>2</v>
      </c>
      <c r="AX211">
        <v>16671967</v>
      </c>
      <c r="AY211">
        <v>1</v>
      </c>
      <c r="AZ211">
        <v>0</v>
      </c>
      <c r="BA211">
        <v>215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Y211*Source!I87</f>
        <v>4.0755000000000001E-3</v>
      </c>
      <c r="CY211">
        <f t="shared" ref="CY211:CY218" si="27">AA211</f>
        <v>18329.400000000001</v>
      </c>
      <c r="CZ211">
        <f t="shared" ref="CZ211:CZ218" si="28">AE211</f>
        <v>3060</v>
      </c>
      <c r="DA211">
        <f t="shared" ref="DA211:DA218" si="29">AI211</f>
        <v>5.99</v>
      </c>
      <c r="DB211">
        <v>0</v>
      </c>
    </row>
    <row r="212" spans="1:106" x14ac:dyDescent="0.25">
      <c r="A212">
        <f>ROW(Source!A87)</f>
        <v>87</v>
      </c>
      <c r="B212">
        <v>16671551</v>
      </c>
      <c r="C212">
        <v>16671946</v>
      </c>
      <c r="D212">
        <v>15167286</v>
      </c>
      <c r="E212">
        <v>1</v>
      </c>
      <c r="F212">
        <v>1</v>
      </c>
      <c r="G212">
        <v>1</v>
      </c>
      <c r="H212">
        <v>3</v>
      </c>
      <c r="I212" t="s">
        <v>530</v>
      </c>
      <c r="J212" t="s">
        <v>531</v>
      </c>
      <c r="K212" t="s">
        <v>532</v>
      </c>
      <c r="L212">
        <v>1339</v>
      </c>
      <c r="N212">
        <v>1007</v>
      </c>
      <c r="O212" t="s">
        <v>467</v>
      </c>
      <c r="P212" t="s">
        <v>467</v>
      </c>
      <c r="Q212">
        <v>1</v>
      </c>
      <c r="W212">
        <v>0</v>
      </c>
      <c r="X212">
        <v>-1660354250</v>
      </c>
      <c r="Y212">
        <v>0.435</v>
      </c>
      <c r="AA212">
        <v>14.62</v>
      </c>
      <c r="AB212">
        <v>0</v>
      </c>
      <c r="AC212">
        <v>0</v>
      </c>
      <c r="AD212">
        <v>0</v>
      </c>
      <c r="AE212">
        <v>2.44</v>
      </c>
      <c r="AF212">
        <v>0</v>
      </c>
      <c r="AG212">
        <v>0</v>
      </c>
      <c r="AH212">
        <v>0</v>
      </c>
      <c r="AI212">
        <v>5.99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0.435</v>
      </c>
      <c r="AU212" t="s">
        <v>6</v>
      </c>
      <c r="AV212">
        <v>0</v>
      </c>
      <c r="AW212">
        <v>2</v>
      </c>
      <c r="AX212">
        <v>16671968</v>
      </c>
      <c r="AY212">
        <v>1</v>
      </c>
      <c r="AZ212">
        <v>0</v>
      </c>
      <c r="BA212">
        <v>216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Y212*Source!I87</f>
        <v>0.59094750000000007</v>
      </c>
      <c r="CY212">
        <f t="shared" si="27"/>
        <v>14.62</v>
      </c>
      <c r="CZ212">
        <f t="shared" si="28"/>
        <v>2.44</v>
      </c>
      <c r="DA212">
        <f t="shared" si="29"/>
        <v>5.99</v>
      </c>
      <c r="DB212">
        <v>0</v>
      </c>
    </row>
    <row r="213" spans="1:106" x14ac:dyDescent="0.25">
      <c r="A213">
        <f>ROW(Source!A87)</f>
        <v>87</v>
      </c>
      <c r="B213">
        <v>16671551</v>
      </c>
      <c r="C213">
        <v>16671946</v>
      </c>
      <c r="D213">
        <v>15167719</v>
      </c>
      <c r="E213">
        <v>1</v>
      </c>
      <c r="F213">
        <v>1</v>
      </c>
      <c r="G213">
        <v>1</v>
      </c>
      <c r="H213">
        <v>3</v>
      </c>
      <c r="I213" t="s">
        <v>533</v>
      </c>
      <c r="J213" t="s">
        <v>534</v>
      </c>
      <c r="K213" t="s">
        <v>535</v>
      </c>
      <c r="L213">
        <v>1346</v>
      </c>
      <c r="N213">
        <v>1009</v>
      </c>
      <c r="O213" t="s">
        <v>139</v>
      </c>
      <c r="P213" t="s">
        <v>139</v>
      </c>
      <c r="Q213">
        <v>1</v>
      </c>
      <c r="W213">
        <v>0</v>
      </c>
      <c r="X213">
        <v>-1575546811</v>
      </c>
      <c r="Y213">
        <v>232</v>
      </c>
      <c r="AA213">
        <v>99.43</v>
      </c>
      <c r="AB213">
        <v>0</v>
      </c>
      <c r="AC213">
        <v>0</v>
      </c>
      <c r="AD213">
        <v>0</v>
      </c>
      <c r="AE213">
        <v>16.600000000000001</v>
      </c>
      <c r="AF213">
        <v>0</v>
      </c>
      <c r="AG213">
        <v>0</v>
      </c>
      <c r="AH213">
        <v>0</v>
      </c>
      <c r="AI213">
        <v>5.99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232</v>
      </c>
      <c r="AU213" t="s">
        <v>6</v>
      </c>
      <c r="AV213">
        <v>0</v>
      </c>
      <c r="AW213">
        <v>2</v>
      </c>
      <c r="AX213">
        <v>16671969</v>
      </c>
      <c r="AY213">
        <v>1</v>
      </c>
      <c r="AZ213">
        <v>0</v>
      </c>
      <c r="BA213">
        <v>217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Y213*Source!I87</f>
        <v>315.17200000000003</v>
      </c>
      <c r="CY213">
        <f t="shared" si="27"/>
        <v>99.43</v>
      </c>
      <c r="CZ213">
        <f t="shared" si="28"/>
        <v>16.600000000000001</v>
      </c>
      <c r="DA213">
        <f t="shared" si="29"/>
        <v>5.99</v>
      </c>
      <c r="DB213">
        <v>0</v>
      </c>
    </row>
    <row r="214" spans="1:106" x14ac:dyDescent="0.25">
      <c r="A214">
        <f>ROW(Source!A87)</f>
        <v>87</v>
      </c>
      <c r="B214">
        <v>16671551</v>
      </c>
      <c r="C214">
        <v>16671946</v>
      </c>
      <c r="D214">
        <v>15167805</v>
      </c>
      <c r="E214">
        <v>1</v>
      </c>
      <c r="F214">
        <v>1</v>
      </c>
      <c r="G214">
        <v>1</v>
      </c>
      <c r="H214">
        <v>3</v>
      </c>
      <c r="I214" t="s">
        <v>536</v>
      </c>
      <c r="J214" t="s">
        <v>537</v>
      </c>
      <c r="K214" t="s">
        <v>538</v>
      </c>
      <c r="L214">
        <v>1348</v>
      </c>
      <c r="N214">
        <v>1009</v>
      </c>
      <c r="O214" t="s">
        <v>147</v>
      </c>
      <c r="P214" t="s">
        <v>147</v>
      </c>
      <c r="Q214">
        <v>1000</v>
      </c>
      <c r="W214">
        <v>0</v>
      </c>
      <c r="X214">
        <v>-167513407</v>
      </c>
      <c r="Y214">
        <v>1.0529999999999999</v>
      </c>
      <c r="AA214">
        <v>7391.66</v>
      </c>
      <c r="AB214">
        <v>0</v>
      </c>
      <c r="AC214">
        <v>0</v>
      </c>
      <c r="AD214">
        <v>0</v>
      </c>
      <c r="AE214">
        <v>1234</v>
      </c>
      <c r="AF214">
        <v>0</v>
      </c>
      <c r="AG214">
        <v>0</v>
      </c>
      <c r="AH214">
        <v>0</v>
      </c>
      <c r="AI214">
        <v>5.99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1.0529999999999999</v>
      </c>
      <c r="AU214" t="s">
        <v>6</v>
      </c>
      <c r="AV214">
        <v>0</v>
      </c>
      <c r="AW214">
        <v>2</v>
      </c>
      <c r="AX214">
        <v>16671970</v>
      </c>
      <c r="AY214">
        <v>1</v>
      </c>
      <c r="AZ214">
        <v>0</v>
      </c>
      <c r="BA214">
        <v>218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Y214*Source!I87</f>
        <v>1.4305005</v>
      </c>
      <c r="CY214">
        <f t="shared" si="27"/>
        <v>7391.66</v>
      </c>
      <c r="CZ214">
        <f t="shared" si="28"/>
        <v>1234</v>
      </c>
      <c r="DA214">
        <f t="shared" si="29"/>
        <v>5.99</v>
      </c>
      <c r="DB214">
        <v>0</v>
      </c>
    </row>
    <row r="215" spans="1:106" x14ac:dyDescent="0.25">
      <c r="A215">
        <f>ROW(Source!A87)</f>
        <v>87</v>
      </c>
      <c r="B215">
        <v>16671551</v>
      </c>
      <c r="C215">
        <v>16671946</v>
      </c>
      <c r="D215">
        <v>15170537</v>
      </c>
      <c r="E215">
        <v>1</v>
      </c>
      <c r="F215">
        <v>1</v>
      </c>
      <c r="G215">
        <v>1</v>
      </c>
      <c r="H215">
        <v>3</v>
      </c>
      <c r="I215" t="s">
        <v>539</v>
      </c>
      <c r="J215" t="s">
        <v>540</v>
      </c>
      <c r="K215" t="s">
        <v>541</v>
      </c>
      <c r="L215">
        <v>1346</v>
      </c>
      <c r="N215">
        <v>1009</v>
      </c>
      <c r="O215" t="s">
        <v>139</v>
      </c>
      <c r="P215" t="s">
        <v>139</v>
      </c>
      <c r="Q215">
        <v>1</v>
      </c>
      <c r="W215">
        <v>0</v>
      </c>
      <c r="X215">
        <v>-1110671496</v>
      </c>
      <c r="Y215">
        <v>0.7</v>
      </c>
      <c r="AA215">
        <v>34.200000000000003</v>
      </c>
      <c r="AB215">
        <v>0</v>
      </c>
      <c r="AC215">
        <v>0</v>
      </c>
      <c r="AD215">
        <v>0</v>
      </c>
      <c r="AE215">
        <v>5.71</v>
      </c>
      <c r="AF215">
        <v>0</v>
      </c>
      <c r="AG215">
        <v>0</v>
      </c>
      <c r="AH215">
        <v>0</v>
      </c>
      <c r="AI215">
        <v>5.99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0.7</v>
      </c>
      <c r="AU215" t="s">
        <v>6</v>
      </c>
      <c r="AV215">
        <v>0</v>
      </c>
      <c r="AW215">
        <v>2</v>
      </c>
      <c r="AX215">
        <v>16671971</v>
      </c>
      <c r="AY215">
        <v>1</v>
      </c>
      <c r="AZ215">
        <v>0</v>
      </c>
      <c r="BA215">
        <v>219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Y215*Source!I87</f>
        <v>0.95094999999999996</v>
      </c>
      <c r="CY215">
        <f t="shared" si="27"/>
        <v>34.200000000000003</v>
      </c>
      <c r="CZ215">
        <f t="shared" si="28"/>
        <v>5.71</v>
      </c>
      <c r="DA215">
        <f t="shared" si="29"/>
        <v>5.99</v>
      </c>
      <c r="DB215">
        <v>0</v>
      </c>
    </row>
    <row r="216" spans="1:106" x14ac:dyDescent="0.25">
      <c r="A216">
        <f>ROW(Source!A87)</f>
        <v>87</v>
      </c>
      <c r="B216">
        <v>16671551</v>
      </c>
      <c r="C216">
        <v>16671946</v>
      </c>
      <c r="D216">
        <v>15171018</v>
      </c>
      <c r="E216">
        <v>1</v>
      </c>
      <c r="F216">
        <v>1</v>
      </c>
      <c r="G216">
        <v>1</v>
      </c>
      <c r="H216">
        <v>3</v>
      </c>
      <c r="I216" t="s">
        <v>461</v>
      </c>
      <c r="J216" t="s">
        <v>462</v>
      </c>
      <c r="K216" t="s">
        <v>463</v>
      </c>
      <c r="L216">
        <v>1346</v>
      </c>
      <c r="N216">
        <v>1009</v>
      </c>
      <c r="O216" t="s">
        <v>139</v>
      </c>
      <c r="P216" t="s">
        <v>139</v>
      </c>
      <c r="Q216">
        <v>1</v>
      </c>
      <c r="W216">
        <v>0</v>
      </c>
      <c r="X216">
        <v>813963326</v>
      </c>
      <c r="Y216">
        <v>0.5</v>
      </c>
      <c r="AA216">
        <v>10.9</v>
      </c>
      <c r="AB216">
        <v>0</v>
      </c>
      <c r="AC216">
        <v>0</v>
      </c>
      <c r="AD216">
        <v>0</v>
      </c>
      <c r="AE216">
        <v>1.82</v>
      </c>
      <c r="AF216">
        <v>0</v>
      </c>
      <c r="AG216">
        <v>0</v>
      </c>
      <c r="AH216">
        <v>0</v>
      </c>
      <c r="AI216">
        <v>5.99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0.5</v>
      </c>
      <c r="AU216" t="s">
        <v>6</v>
      </c>
      <c r="AV216">
        <v>0</v>
      </c>
      <c r="AW216">
        <v>2</v>
      </c>
      <c r="AX216">
        <v>16671972</v>
      </c>
      <c r="AY216">
        <v>1</v>
      </c>
      <c r="AZ216">
        <v>0</v>
      </c>
      <c r="BA216">
        <v>220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Y216*Source!I87</f>
        <v>0.67925000000000002</v>
      </c>
      <c r="CY216">
        <f t="shared" si="27"/>
        <v>10.9</v>
      </c>
      <c r="CZ216">
        <f t="shared" si="28"/>
        <v>1.82</v>
      </c>
      <c r="DA216">
        <f t="shared" si="29"/>
        <v>5.99</v>
      </c>
      <c r="DB216">
        <v>0</v>
      </c>
    </row>
    <row r="217" spans="1:106" x14ac:dyDescent="0.25">
      <c r="A217">
        <f>ROW(Source!A87)</f>
        <v>87</v>
      </c>
      <c r="B217">
        <v>16671551</v>
      </c>
      <c r="C217">
        <v>16671946</v>
      </c>
      <c r="D217">
        <v>15172039</v>
      </c>
      <c r="E217">
        <v>1</v>
      </c>
      <c r="F217">
        <v>1</v>
      </c>
      <c r="G217">
        <v>1</v>
      </c>
      <c r="H217">
        <v>3</v>
      </c>
      <c r="I217" t="s">
        <v>542</v>
      </c>
      <c r="J217" t="s">
        <v>543</v>
      </c>
      <c r="K217" t="s">
        <v>544</v>
      </c>
      <c r="L217">
        <v>1348</v>
      </c>
      <c r="N217">
        <v>1009</v>
      </c>
      <c r="O217" t="s">
        <v>147</v>
      </c>
      <c r="P217" t="s">
        <v>147</v>
      </c>
      <c r="Q217">
        <v>1000</v>
      </c>
      <c r="W217">
        <v>0</v>
      </c>
      <c r="X217">
        <v>-1187323236</v>
      </c>
      <c r="Y217">
        <v>0.35499999999999998</v>
      </c>
      <c r="AA217">
        <v>2467.88</v>
      </c>
      <c r="AB217">
        <v>0</v>
      </c>
      <c r="AC217">
        <v>0</v>
      </c>
      <c r="AD217">
        <v>0</v>
      </c>
      <c r="AE217">
        <v>412</v>
      </c>
      <c r="AF217">
        <v>0</v>
      </c>
      <c r="AG217">
        <v>0</v>
      </c>
      <c r="AH217">
        <v>0</v>
      </c>
      <c r="AI217">
        <v>5.99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0.35499999999999998</v>
      </c>
      <c r="AU217" t="s">
        <v>6</v>
      </c>
      <c r="AV217">
        <v>0</v>
      </c>
      <c r="AW217">
        <v>2</v>
      </c>
      <c r="AX217">
        <v>16671973</v>
      </c>
      <c r="AY217">
        <v>1</v>
      </c>
      <c r="AZ217">
        <v>0</v>
      </c>
      <c r="BA217">
        <v>221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Y217*Source!I87</f>
        <v>0.48226750000000002</v>
      </c>
      <c r="CY217">
        <f t="shared" si="27"/>
        <v>2467.88</v>
      </c>
      <c r="CZ217">
        <f t="shared" si="28"/>
        <v>412</v>
      </c>
      <c r="DA217">
        <f t="shared" si="29"/>
        <v>5.99</v>
      </c>
      <c r="DB217">
        <v>0</v>
      </c>
    </row>
    <row r="218" spans="1:106" x14ac:dyDescent="0.25">
      <c r="A218">
        <f>ROW(Source!A87)</f>
        <v>87</v>
      </c>
      <c r="B218">
        <v>16671551</v>
      </c>
      <c r="C218">
        <v>16671946</v>
      </c>
      <c r="D218">
        <v>15203742</v>
      </c>
      <c r="E218">
        <v>1</v>
      </c>
      <c r="F218">
        <v>1</v>
      </c>
      <c r="G218">
        <v>1</v>
      </c>
      <c r="H218">
        <v>3</v>
      </c>
      <c r="I218" t="s">
        <v>545</v>
      </c>
      <c r="J218" t="s">
        <v>546</v>
      </c>
      <c r="K218" t="s">
        <v>547</v>
      </c>
      <c r="L218">
        <v>1348</v>
      </c>
      <c r="N218">
        <v>1009</v>
      </c>
      <c r="O218" t="s">
        <v>147</v>
      </c>
      <c r="P218" t="s">
        <v>147</v>
      </c>
      <c r="Q218">
        <v>1000</v>
      </c>
      <c r="W218">
        <v>0</v>
      </c>
      <c r="X218">
        <v>21731261</v>
      </c>
      <c r="Y218">
        <v>7.0999999999999994E-2</v>
      </c>
      <c r="AA218">
        <v>93348.160000000003</v>
      </c>
      <c r="AB218">
        <v>0</v>
      </c>
      <c r="AC218">
        <v>0</v>
      </c>
      <c r="AD218">
        <v>0</v>
      </c>
      <c r="AE218">
        <v>15584</v>
      </c>
      <c r="AF218">
        <v>0</v>
      </c>
      <c r="AG218">
        <v>0</v>
      </c>
      <c r="AH218">
        <v>0</v>
      </c>
      <c r="AI218">
        <v>5.99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7.0999999999999994E-2</v>
      </c>
      <c r="AU218" t="s">
        <v>6</v>
      </c>
      <c r="AV218">
        <v>0</v>
      </c>
      <c r="AW218">
        <v>2</v>
      </c>
      <c r="AX218">
        <v>16671974</v>
      </c>
      <c r="AY218">
        <v>1</v>
      </c>
      <c r="AZ218">
        <v>0</v>
      </c>
      <c r="BA218">
        <v>222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Y218*Source!I87</f>
        <v>9.6453499999999998E-2</v>
      </c>
      <c r="CY218">
        <f t="shared" si="27"/>
        <v>93348.160000000003</v>
      </c>
      <c r="CZ218">
        <f t="shared" si="28"/>
        <v>15584</v>
      </c>
      <c r="DA218">
        <f t="shared" si="29"/>
        <v>5.99</v>
      </c>
      <c r="DB218">
        <v>0</v>
      </c>
    </row>
    <row r="219" spans="1:106" x14ac:dyDescent="0.25">
      <c r="A219">
        <f>ROW(Source!A88)</f>
        <v>88</v>
      </c>
      <c r="B219">
        <v>16671550</v>
      </c>
      <c r="C219">
        <v>16671975</v>
      </c>
      <c r="D219">
        <v>15435099</v>
      </c>
      <c r="E219">
        <v>1</v>
      </c>
      <c r="F219">
        <v>1</v>
      </c>
      <c r="G219">
        <v>1</v>
      </c>
      <c r="H219">
        <v>1</v>
      </c>
      <c r="I219" t="s">
        <v>548</v>
      </c>
      <c r="J219" t="s">
        <v>6</v>
      </c>
      <c r="K219" t="s">
        <v>549</v>
      </c>
      <c r="L219">
        <v>1191</v>
      </c>
      <c r="N219">
        <v>1013</v>
      </c>
      <c r="O219" t="s">
        <v>416</v>
      </c>
      <c r="P219" t="s">
        <v>416</v>
      </c>
      <c r="Q219">
        <v>1</v>
      </c>
      <c r="W219">
        <v>0</v>
      </c>
      <c r="X219">
        <v>1010519658</v>
      </c>
      <c r="Y219">
        <v>33.89</v>
      </c>
      <c r="AA219">
        <v>0</v>
      </c>
      <c r="AB219">
        <v>0</v>
      </c>
      <c r="AC219">
        <v>0</v>
      </c>
      <c r="AD219">
        <v>8.64</v>
      </c>
      <c r="AE219">
        <v>0</v>
      </c>
      <c r="AF219">
        <v>0</v>
      </c>
      <c r="AG219">
        <v>0</v>
      </c>
      <c r="AH219">
        <v>8.64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33.89</v>
      </c>
      <c r="AU219" t="s">
        <v>6</v>
      </c>
      <c r="AV219">
        <v>1</v>
      </c>
      <c r="AW219">
        <v>2</v>
      </c>
      <c r="AX219">
        <v>16671989</v>
      </c>
      <c r="AY219">
        <v>1</v>
      </c>
      <c r="AZ219">
        <v>0</v>
      </c>
      <c r="BA219">
        <v>223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Y219*Source!I88</f>
        <v>177.14641900000001</v>
      </c>
      <c r="CY219">
        <f>AD219</f>
        <v>8.64</v>
      </c>
      <c r="CZ219">
        <f>AH219</f>
        <v>8.64</v>
      </c>
      <c r="DA219">
        <f>AL219</f>
        <v>1</v>
      </c>
      <c r="DB219">
        <v>0</v>
      </c>
    </row>
    <row r="220" spans="1:106" x14ac:dyDescent="0.25">
      <c r="A220">
        <f>ROW(Source!A88)</f>
        <v>88</v>
      </c>
      <c r="B220">
        <v>16671550</v>
      </c>
      <c r="C220">
        <v>16671975</v>
      </c>
      <c r="D220">
        <v>15430395</v>
      </c>
      <c r="E220">
        <v>1</v>
      </c>
      <c r="F220">
        <v>1</v>
      </c>
      <c r="G220">
        <v>1</v>
      </c>
      <c r="H220">
        <v>1</v>
      </c>
      <c r="I220" t="s">
        <v>417</v>
      </c>
      <c r="J220" t="s">
        <v>6</v>
      </c>
      <c r="K220" t="s">
        <v>418</v>
      </c>
      <c r="L220">
        <v>1191</v>
      </c>
      <c r="N220">
        <v>1013</v>
      </c>
      <c r="O220" t="s">
        <v>416</v>
      </c>
      <c r="P220" t="s">
        <v>416</v>
      </c>
      <c r="Q220">
        <v>1</v>
      </c>
      <c r="W220">
        <v>0</v>
      </c>
      <c r="X220">
        <v>-1417349443</v>
      </c>
      <c r="Y220">
        <v>0.16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0.16</v>
      </c>
      <c r="AU220" t="s">
        <v>6</v>
      </c>
      <c r="AV220">
        <v>2</v>
      </c>
      <c r="AW220">
        <v>2</v>
      </c>
      <c r="AX220">
        <v>16671990</v>
      </c>
      <c r="AY220">
        <v>1</v>
      </c>
      <c r="AZ220">
        <v>0</v>
      </c>
      <c r="BA220">
        <v>224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Y220*Source!I88</f>
        <v>0.83633600000000008</v>
      </c>
      <c r="CY220">
        <f>AD220</f>
        <v>0</v>
      </c>
      <c r="CZ220">
        <f>AH220</f>
        <v>0</v>
      </c>
      <c r="DA220">
        <f>AL220</f>
        <v>1</v>
      </c>
      <c r="DB220">
        <v>0</v>
      </c>
    </row>
    <row r="221" spans="1:106" x14ac:dyDescent="0.25">
      <c r="A221">
        <f>ROW(Source!A88)</f>
        <v>88</v>
      </c>
      <c r="B221">
        <v>16671550</v>
      </c>
      <c r="C221">
        <v>16671975</v>
      </c>
      <c r="D221">
        <v>15247974</v>
      </c>
      <c r="E221">
        <v>1</v>
      </c>
      <c r="F221">
        <v>1</v>
      </c>
      <c r="G221">
        <v>1</v>
      </c>
      <c r="H221">
        <v>2</v>
      </c>
      <c r="I221" t="s">
        <v>419</v>
      </c>
      <c r="J221" t="s">
        <v>420</v>
      </c>
      <c r="K221" t="s">
        <v>421</v>
      </c>
      <c r="L221">
        <v>1368</v>
      </c>
      <c r="N221">
        <v>1011</v>
      </c>
      <c r="O221" t="s">
        <v>422</v>
      </c>
      <c r="P221" t="s">
        <v>422</v>
      </c>
      <c r="Q221">
        <v>1</v>
      </c>
      <c r="W221">
        <v>0</v>
      </c>
      <c r="X221">
        <v>1188625873</v>
      </c>
      <c r="Y221">
        <v>0.1</v>
      </c>
      <c r="AA221">
        <v>0</v>
      </c>
      <c r="AB221">
        <v>31.26</v>
      </c>
      <c r="AC221">
        <v>13.5</v>
      </c>
      <c r="AD221">
        <v>0</v>
      </c>
      <c r="AE221">
        <v>0</v>
      </c>
      <c r="AF221">
        <v>31.26</v>
      </c>
      <c r="AG221">
        <v>13.5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0.1</v>
      </c>
      <c r="AU221" t="s">
        <v>6</v>
      </c>
      <c r="AV221">
        <v>0</v>
      </c>
      <c r="AW221">
        <v>2</v>
      </c>
      <c r="AX221">
        <v>16671991</v>
      </c>
      <c r="AY221">
        <v>1</v>
      </c>
      <c r="AZ221">
        <v>0</v>
      </c>
      <c r="BA221">
        <v>225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Y221*Source!I88</f>
        <v>0.52271000000000001</v>
      </c>
      <c r="CY221">
        <f>AB221</f>
        <v>31.26</v>
      </c>
      <c r="CZ221">
        <f>AF221</f>
        <v>31.26</v>
      </c>
      <c r="DA221">
        <f>AJ221</f>
        <v>1</v>
      </c>
      <c r="DB221">
        <v>0</v>
      </c>
    </row>
    <row r="222" spans="1:106" x14ac:dyDescent="0.25">
      <c r="A222">
        <f>ROW(Source!A88)</f>
        <v>88</v>
      </c>
      <c r="B222">
        <v>16671550</v>
      </c>
      <c r="C222">
        <v>16671975</v>
      </c>
      <c r="D222">
        <v>15249073</v>
      </c>
      <c r="E222">
        <v>1</v>
      </c>
      <c r="F222">
        <v>1</v>
      </c>
      <c r="G222">
        <v>1</v>
      </c>
      <c r="H222">
        <v>2</v>
      </c>
      <c r="I222" t="s">
        <v>428</v>
      </c>
      <c r="J222" t="s">
        <v>429</v>
      </c>
      <c r="K222" t="s">
        <v>430</v>
      </c>
      <c r="L222">
        <v>1368</v>
      </c>
      <c r="N222">
        <v>1011</v>
      </c>
      <c r="O222" t="s">
        <v>422</v>
      </c>
      <c r="P222" t="s">
        <v>422</v>
      </c>
      <c r="Q222">
        <v>1</v>
      </c>
      <c r="W222">
        <v>0</v>
      </c>
      <c r="X222">
        <v>1372534845</v>
      </c>
      <c r="Y222">
        <v>0.06</v>
      </c>
      <c r="AA222">
        <v>0</v>
      </c>
      <c r="AB222">
        <v>65.709999999999994</v>
      </c>
      <c r="AC222">
        <v>11.6</v>
      </c>
      <c r="AD222">
        <v>0</v>
      </c>
      <c r="AE222">
        <v>0</v>
      </c>
      <c r="AF222">
        <v>65.709999999999994</v>
      </c>
      <c r="AG222">
        <v>11.6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0.06</v>
      </c>
      <c r="AU222" t="s">
        <v>6</v>
      </c>
      <c r="AV222">
        <v>0</v>
      </c>
      <c r="AW222">
        <v>2</v>
      </c>
      <c r="AX222">
        <v>16671992</v>
      </c>
      <c r="AY222">
        <v>1</v>
      </c>
      <c r="AZ222">
        <v>0</v>
      </c>
      <c r="BA222">
        <v>226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Y222*Source!I88</f>
        <v>0.31362600000000002</v>
      </c>
      <c r="CY222">
        <f>AB222</f>
        <v>65.709999999999994</v>
      </c>
      <c r="CZ222">
        <f>AF222</f>
        <v>65.709999999999994</v>
      </c>
      <c r="DA222">
        <f>AJ222</f>
        <v>1</v>
      </c>
      <c r="DB222">
        <v>0</v>
      </c>
    </row>
    <row r="223" spans="1:106" x14ac:dyDescent="0.25">
      <c r="A223">
        <f>ROW(Source!A88)</f>
        <v>88</v>
      </c>
      <c r="B223">
        <v>16671550</v>
      </c>
      <c r="C223">
        <v>16671975</v>
      </c>
      <c r="D223">
        <v>15167286</v>
      </c>
      <c r="E223">
        <v>1</v>
      </c>
      <c r="F223">
        <v>1</v>
      </c>
      <c r="G223">
        <v>1</v>
      </c>
      <c r="H223">
        <v>3</v>
      </c>
      <c r="I223" t="s">
        <v>530</v>
      </c>
      <c r="J223" t="s">
        <v>531</v>
      </c>
      <c r="K223" t="s">
        <v>532</v>
      </c>
      <c r="L223">
        <v>1339</v>
      </c>
      <c r="N223">
        <v>1007</v>
      </c>
      <c r="O223" t="s">
        <v>467</v>
      </c>
      <c r="P223" t="s">
        <v>467</v>
      </c>
      <c r="Q223">
        <v>1</v>
      </c>
      <c r="W223">
        <v>0</v>
      </c>
      <c r="X223">
        <v>-1660354250</v>
      </c>
      <c r="Y223">
        <v>0.24</v>
      </c>
      <c r="AA223">
        <v>2.44</v>
      </c>
      <c r="AB223">
        <v>0</v>
      </c>
      <c r="AC223">
        <v>0</v>
      </c>
      <c r="AD223">
        <v>0</v>
      </c>
      <c r="AE223">
        <v>2.44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0.24</v>
      </c>
      <c r="AU223" t="s">
        <v>6</v>
      </c>
      <c r="AV223">
        <v>0</v>
      </c>
      <c r="AW223">
        <v>2</v>
      </c>
      <c r="AX223">
        <v>16671993</v>
      </c>
      <c r="AY223">
        <v>1</v>
      </c>
      <c r="AZ223">
        <v>0</v>
      </c>
      <c r="BA223">
        <v>227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Y223*Source!I88</f>
        <v>1.2545040000000001</v>
      </c>
      <c r="CY223">
        <f t="shared" ref="CY223:CY231" si="30">AA223</f>
        <v>2.44</v>
      </c>
      <c r="CZ223">
        <f t="shared" ref="CZ223:CZ231" si="31">AE223</f>
        <v>2.44</v>
      </c>
      <c r="DA223">
        <f t="shared" ref="DA223:DA231" si="32">AI223</f>
        <v>1</v>
      </c>
      <c r="DB223">
        <v>0</v>
      </c>
    </row>
    <row r="224" spans="1:106" x14ac:dyDescent="0.25">
      <c r="A224">
        <f>ROW(Source!A88)</f>
        <v>88</v>
      </c>
      <c r="B224">
        <v>16671550</v>
      </c>
      <c r="C224">
        <v>16671975</v>
      </c>
      <c r="D224">
        <v>15167766</v>
      </c>
      <c r="E224">
        <v>1</v>
      </c>
      <c r="F224">
        <v>1</v>
      </c>
      <c r="G224">
        <v>1</v>
      </c>
      <c r="H224">
        <v>3</v>
      </c>
      <c r="I224" t="s">
        <v>550</v>
      </c>
      <c r="J224" t="s">
        <v>551</v>
      </c>
      <c r="K224" t="s">
        <v>552</v>
      </c>
      <c r="L224">
        <v>1354</v>
      </c>
      <c r="N224">
        <v>1010</v>
      </c>
      <c r="O224" t="s">
        <v>324</v>
      </c>
      <c r="P224" t="s">
        <v>324</v>
      </c>
      <c r="Q224">
        <v>1</v>
      </c>
      <c r="W224">
        <v>0</v>
      </c>
      <c r="X224">
        <v>-1046673864</v>
      </c>
      <c r="Y224">
        <v>5.0999999999999996</v>
      </c>
      <c r="AA224">
        <v>4.5</v>
      </c>
      <c r="AB224">
        <v>0</v>
      </c>
      <c r="AC224">
        <v>0</v>
      </c>
      <c r="AD224">
        <v>0</v>
      </c>
      <c r="AE224">
        <v>4.5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5.0999999999999996</v>
      </c>
      <c r="AU224" t="s">
        <v>6</v>
      </c>
      <c r="AV224">
        <v>0</v>
      </c>
      <c r="AW224">
        <v>2</v>
      </c>
      <c r="AX224">
        <v>16671994</v>
      </c>
      <c r="AY224">
        <v>1</v>
      </c>
      <c r="AZ224">
        <v>0</v>
      </c>
      <c r="BA224">
        <v>228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Y224*Source!I88</f>
        <v>26.658209999999997</v>
      </c>
      <c r="CY224">
        <f t="shared" si="30"/>
        <v>4.5</v>
      </c>
      <c r="CZ224">
        <f t="shared" si="31"/>
        <v>4.5</v>
      </c>
      <c r="DA224">
        <f t="shared" si="32"/>
        <v>1</v>
      </c>
      <c r="DB224">
        <v>0</v>
      </c>
    </row>
    <row r="225" spans="1:106" x14ac:dyDescent="0.25">
      <c r="A225">
        <f>ROW(Source!A88)</f>
        <v>88</v>
      </c>
      <c r="B225">
        <v>16671550</v>
      </c>
      <c r="C225">
        <v>16671975</v>
      </c>
      <c r="D225">
        <v>15168015</v>
      </c>
      <c r="E225">
        <v>1</v>
      </c>
      <c r="F225">
        <v>1</v>
      </c>
      <c r="G225">
        <v>1</v>
      </c>
      <c r="H225">
        <v>3</v>
      </c>
      <c r="I225" t="s">
        <v>553</v>
      </c>
      <c r="J225" t="s">
        <v>554</v>
      </c>
      <c r="K225" t="s">
        <v>555</v>
      </c>
      <c r="L225">
        <v>1348</v>
      </c>
      <c r="N225">
        <v>1009</v>
      </c>
      <c r="O225" t="s">
        <v>147</v>
      </c>
      <c r="P225" t="s">
        <v>147</v>
      </c>
      <c r="Q225">
        <v>1000</v>
      </c>
      <c r="W225">
        <v>0</v>
      </c>
      <c r="X225">
        <v>-526970962</v>
      </c>
      <c r="Y225">
        <v>2.5499999999999998E-2</v>
      </c>
      <c r="AA225">
        <v>586.47</v>
      </c>
      <c r="AB225">
        <v>0</v>
      </c>
      <c r="AC225">
        <v>0</v>
      </c>
      <c r="AD225">
        <v>0</v>
      </c>
      <c r="AE225">
        <v>586.47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2.5499999999999998E-2</v>
      </c>
      <c r="AU225" t="s">
        <v>6</v>
      </c>
      <c r="AV225">
        <v>0</v>
      </c>
      <c r="AW225">
        <v>2</v>
      </c>
      <c r="AX225">
        <v>16671995</v>
      </c>
      <c r="AY225">
        <v>1</v>
      </c>
      <c r="AZ225">
        <v>0</v>
      </c>
      <c r="BA225">
        <v>229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Y225*Source!I88</f>
        <v>0.13329104999999999</v>
      </c>
      <c r="CY225">
        <f t="shared" si="30"/>
        <v>586.47</v>
      </c>
      <c r="CZ225">
        <f t="shared" si="31"/>
        <v>586.47</v>
      </c>
      <c r="DA225">
        <f t="shared" si="32"/>
        <v>1</v>
      </c>
      <c r="DB225">
        <v>0</v>
      </c>
    </row>
    <row r="226" spans="1:106" x14ac:dyDescent="0.25">
      <c r="A226">
        <f>ROW(Source!A88)</f>
        <v>88</v>
      </c>
      <c r="B226">
        <v>16671550</v>
      </c>
      <c r="C226">
        <v>16671975</v>
      </c>
      <c r="D226">
        <v>15170682</v>
      </c>
      <c r="E226">
        <v>1</v>
      </c>
      <c r="F226">
        <v>1</v>
      </c>
      <c r="G226">
        <v>1</v>
      </c>
      <c r="H226">
        <v>3</v>
      </c>
      <c r="I226" t="s">
        <v>556</v>
      </c>
      <c r="J226" t="s">
        <v>557</v>
      </c>
      <c r="K226" t="s">
        <v>558</v>
      </c>
      <c r="L226">
        <v>1327</v>
      </c>
      <c r="N226">
        <v>1005</v>
      </c>
      <c r="O226" t="s">
        <v>78</v>
      </c>
      <c r="P226" t="s">
        <v>78</v>
      </c>
      <c r="Q226">
        <v>1</v>
      </c>
      <c r="W226">
        <v>0</v>
      </c>
      <c r="X226">
        <v>-1987926685</v>
      </c>
      <c r="Y226">
        <v>1.6</v>
      </c>
      <c r="AA226">
        <v>72.319999999999993</v>
      </c>
      <c r="AB226">
        <v>0</v>
      </c>
      <c r="AC226">
        <v>0</v>
      </c>
      <c r="AD226">
        <v>0</v>
      </c>
      <c r="AE226">
        <v>72.319999999999993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1.6</v>
      </c>
      <c r="AU226" t="s">
        <v>6</v>
      </c>
      <c r="AV226">
        <v>0</v>
      </c>
      <c r="AW226">
        <v>2</v>
      </c>
      <c r="AX226">
        <v>16671996</v>
      </c>
      <c r="AY226">
        <v>1</v>
      </c>
      <c r="AZ226">
        <v>0</v>
      </c>
      <c r="BA226">
        <v>230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Y226*Source!I88</f>
        <v>8.3633600000000001</v>
      </c>
      <c r="CY226">
        <f t="shared" si="30"/>
        <v>72.319999999999993</v>
      </c>
      <c r="CZ226">
        <f t="shared" si="31"/>
        <v>72.319999999999993</v>
      </c>
      <c r="DA226">
        <f t="shared" si="32"/>
        <v>1</v>
      </c>
      <c r="DB226">
        <v>0</v>
      </c>
    </row>
    <row r="227" spans="1:106" x14ac:dyDescent="0.25">
      <c r="A227">
        <f>ROW(Source!A88)</f>
        <v>88</v>
      </c>
      <c r="B227">
        <v>16671550</v>
      </c>
      <c r="C227">
        <v>16671975</v>
      </c>
      <c r="D227">
        <v>15171907</v>
      </c>
      <c r="E227">
        <v>1</v>
      </c>
      <c r="F227">
        <v>1</v>
      </c>
      <c r="G227">
        <v>1</v>
      </c>
      <c r="H227">
        <v>3</v>
      </c>
      <c r="I227" t="s">
        <v>559</v>
      </c>
      <c r="J227" t="s">
        <v>560</v>
      </c>
      <c r="K227" t="s">
        <v>561</v>
      </c>
      <c r="L227">
        <v>1339</v>
      </c>
      <c r="N227">
        <v>1007</v>
      </c>
      <c r="O227" t="s">
        <v>467</v>
      </c>
      <c r="P227" t="s">
        <v>467</v>
      </c>
      <c r="Q227">
        <v>1</v>
      </c>
      <c r="W227">
        <v>0</v>
      </c>
      <c r="X227">
        <v>1795918813</v>
      </c>
      <c r="Y227">
        <v>4.4000000000000003E-3</v>
      </c>
      <c r="AA227">
        <v>74.58</v>
      </c>
      <c r="AB227">
        <v>0</v>
      </c>
      <c r="AC227">
        <v>0</v>
      </c>
      <c r="AD227">
        <v>0</v>
      </c>
      <c r="AE227">
        <v>74.58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4.4000000000000003E-3</v>
      </c>
      <c r="AU227" t="s">
        <v>6</v>
      </c>
      <c r="AV227">
        <v>0</v>
      </c>
      <c r="AW227">
        <v>2</v>
      </c>
      <c r="AX227">
        <v>16671997</v>
      </c>
      <c r="AY227">
        <v>1</v>
      </c>
      <c r="AZ227">
        <v>0</v>
      </c>
      <c r="BA227">
        <v>231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Y227*Source!I88</f>
        <v>2.2999240000000001E-2</v>
      </c>
      <c r="CY227">
        <f t="shared" si="30"/>
        <v>74.58</v>
      </c>
      <c r="CZ227">
        <f t="shared" si="31"/>
        <v>74.58</v>
      </c>
      <c r="DA227">
        <f t="shared" si="32"/>
        <v>1</v>
      </c>
      <c r="DB227">
        <v>0</v>
      </c>
    </row>
    <row r="228" spans="1:106" x14ac:dyDescent="0.25">
      <c r="A228">
        <f>ROW(Source!A88)</f>
        <v>88</v>
      </c>
      <c r="B228">
        <v>16671550</v>
      </c>
      <c r="C228">
        <v>16671975</v>
      </c>
      <c r="D228">
        <v>15202490</v>
      </c>
      <c r="E228">
        <v>1</v>
      </c>
      <c r="F228">
        <v>1</v>
      </c>
      <c r="G228">
        <v>1</v>
      </c>
      <c r="H228">
        <v>3</v>
      </c>
      <c r="I228" t="s">
        <v>562</v>
      </c>
      <c r="J228" t="s">
        <v>563</v>
      </c>
      <c r="K228" t="s">
        <v>564</v>
      </c>
      <c r="L228">
        <v>1346</v>
      </c>
      <c r="N228">
        <v>1009</v>
      </c>
      <c r="O228" t="s">
        <v>139</v>
      </c>
      <c r="P228" t="s">
        <v>139</v>
      </c>
      <c r="Q228">
        <v>1</v>
      </c>
      <c r="W228">
        <v>0</v>
      </c>
      <c r="X228">
        <v>-1684093315</v>
      </c>
      <c r="Y228">
        <v>4.0199999999999996</v>
      </c>
      <c r="AA228">
        <v>8.09</v>
      </c>
      <c r="AB228">
        <v>0</v>
      </c>
      <c r="AC228">
        <v>0</v>
      </c>
      <c r="AD228">
        <v>0</v>
      </c>
      <c r="AE228">
        <v>8.09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4.0199999999999996</v>
      </c>
      <c r="AU228" t="s">
        <v>6</v>
      </c>
      <c r="AV228">
        <v>0</v>
      </c>
      <c r="AW228">
        <v>2</v>
      </c>
      <c r="AX228">
        <v>16671998</v>
      </c>
      <c r="AY228">
        <v>1</v>
      </c>
      <c r="AZ228">
        <v>0</v>
      </c>
      <c r="BA228">
        <v>232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Y228*Source!I88</f>
        <v>21.012941999999999</v>
      </c>
      <c r="CY228">
        <f t="shared" si="30"/>
        <v>8.09</v>
      </c>
      <c r="CZ228">
        <f t="shared" si="31"/>
        <v>8.09</v>
      </c>
      <c r="DA228">
        <f t="shared" si="32"/>
        <v>1</v>
      </c>
      <c r="DB228">
        <v>0</v>
      </c>
    </row>
    <row r="229" spans="1:106" x14ac:dyDescent="0.25">
      <c r="A229">
        <f>ROW(Source!A88)</f>
        <v>88</v>
      </c>
      <c r="B229">
        <v>16671550</v>
      </c>
      <c r="C229">
        <v>16671975</v>
      </c>
      <c r="D229">
        <v>15163054</v>
      </c>
      <c r="E229">
        <v>17</v>
      </c>
      <c r="F229">
        <v>1</v>
      </c>
      <c r="G229">
        <v>1</v>
      </c>
      <c r="H229">
        <v>3</v>
      </c>
      <c r="I229" t="s">
        <v>177</v>
      </c>
      <c r="J229" t="s">
        <v>6</v>
      </c>
      <c r="K229" t="s">
        <v>178</v>
      </c>
      <c r="L229">
        <v>1348</v>
      </c>
      <c r="N229">
        <v>1009</v>
      </c>
      <c r="O229" t="s">
        <v>147</v>
      </c>
      <c r="P229" t="s">
        <v>147</v>
      </c>
      <c r="Q229">
        <v>1000</v>
      </c>
      <c r="W229">
        <v>0</v>
      </c>
      <c r="X229">
        <v>1891904026</v>
      </c>
      <c r="Y229">
        <v>7.0999999999999994E-2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6</v>
      </c>
      <c r="AT229">
        <v>7.0999999999999994E-2</v>
      </c>
      <c r="AU229" t="s">
        <v>6</v>
      </c>
      <c r="AV229">
        <v>0</v>
      </c>
      <c r="AW229">
        <v>2</v>
      </c>
      <c r="AX229">
        <v>16671999</v>
      </c>
      <c r="AY229">
        <v>1</v>
      </c>
      <c r="AZ229">
        <v>0</v>
      </c>
      <c r="BA229">
        <v>233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Y229*Source!I88</f>
        <v>0.37112409999999996</v>
      </c>
      <c r="CY229">
        <f t="shared" si="30"/>
        <v>0</v>
      </c>
      <c r="CZ229">
        <f t="shared" si="31"/>
        <v>0</v>
      </c>
      <c r="DA229">
        <f t="shared" si="32"/>
        <v>1</v>
      </c>
      <c r="DB229">
        <v>0</v>
      </c>
    </row>
    <row r="230" spans="1:106" x14ac:dyDescent="0.25">
      <c r="A230">
        <f>ROW(Source!A88)</f>
        <v>88</v>
      </c>
      <c r="B230">
        <v>16671550</v>
      </c>
      <c r="C230">
        <v>16671975</v>
      </c>
      <c r="D230">
        <v>15203308</v>
      </c>
      <c r="E230">
        <v>1</v>
      </c>
      <c r="F230">
        <v>1</v>
      </c>
      <c r="G230">
        <v>1</v>
      </c>
      <c r="H230">
        <v>3</v>
      </c>
      <c r="I230" t="s">
        <v>180</v>
      </c>
      <c r="J230" t="s">
        <v>182</v>
      </c>
      <c r="K230" t="s">
        <v>181</v>
      </c>
      <c r="L230">
        <v>1348</v>
      </c>
      <c r="N230">
        <v>1009</v>
      </c>
      <c r="O230" t="s">
        <v>147</v>
      </c>
      <c r="P230" t="s">
        <v>147</v>
      </c>
      <c r="Q230">
        <v>1000</v>
      </c>
      <c r="W230">
        <v>0</v>
      </c>
      <c r="X230">
        <v>772632804</v>
      </c>
      <c r="Y230">
        <v>7.0999999999999994E-2</v>
      </c>
      <c r="AA230">
        <v>19973.669999999998</v>
      </c>
      <c r="AB230">
        <v>0</v>
      </c>
      <c r="AC230">
        <v>0</v>
      </c>
      <c r="AD230">
        <v>0</v>
      </c>
      <c r="AE230">
        <v>19973.669999999998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6</v>
      </c>
      <c r="AT230">
        <v>7.0999999999999994E-2</v>
      </c>
      <c r="AU230" t="s">
        <v>6</v>
      </c>
      <c r="AV230">
        <v>0</v>
      </c>
      <c r="AW230">
        <v>1</v>
      </c>
      <c r="AX230">
        <v>-1</v>
      </c>
      <c r="AY230">
        <v>0</v>
      </c>
      <c r="AZ230">
        <v>0</v>
      </c>
      <c r="BA230" t="s">
        <v>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Y230*Source!I88</f>
        <v>0.37112409999999996</v>
      </c>
      <c r="CY230">
        <f t="shared" si="30"/>
        <v>19973.669999999998</v>
      </c>
      <c r="CZ230">
        <f t="shared" si="31"/>
        <v>19973.669999999998</v>
      </c>
      <c r="DA230">
        <f t="shared" si="32"/>
        <v>1</v>
      </c>
      <c r="DB230">
        <v>0</v>
      </c>
    </row>
    <row r="231" spans="1:106" x14ac:dyDescent="0.25">
      <c r="A231">
        <f>ROW(Source!A88)</f>
        <v>88</v>
      </c>
      <c r="B231">
        <v>16671550</v>
      </c>
      <c r="C231">
        <v>16671975</v>
      </c>
      <c r="D231">
        <v>15204729</v>
      </c>
      <c r="E231">
        <v>1</v>
      </c>
      <c r="F231">
        <v>1</v>
      </c>
      <c r="G231">
        <v>1</v>
      </c>
      <c r="H231">
        <v>3</v>
      </c>
      <c r="I231" t="s">
        <v>565</v>
      </c>
      <c r="J231" t="s">
        <v>566</v>
      </c>
      <c r="K231" t="s">
        <v>567</v>
      </c>
      <c r="L231">
        <v>1348</v>
      </c>
      <c r="N231">
        <v>1009</v>
      </c>
      <c r="O231" t="s">
        <v>147</v>
      </c>
      <c r="P231" t="s">
        <v>147</v>
      </c>
      <c r="Q231">
        <v>1000</v>
      </c>
      <c r="W231">
        <v>0</v>
      </c>
      <c r="X231">
        <v>-2084827333</v>
      </c>
      <c r="Y231">
        <v>7.1999999999999995E-2</v>
      </c>
      <c r="AA231">
        <v>4294</v>
      </c>
      <c r="AB231">
        <v>0</v>
      </c>
      <c r="AC231">
        <v>0</v>
      </c>
      <c r="AD231">
        <v>0</v>
      </c>
      <c r="AE231">
        <v>4294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7.1999999999999995E-2</v>
      </c>
      <c r="AU231" t="s">
        <v>6</v>
      </c>
      <c r="AV231">
        <v>0</v>
      </c>
      <c r="AW231">
        <v>2</v>
      </c>
      <c r="AX231">
        <v>16672000</v>
      </c>
      <c r="AY231">
        <v>1</v>
      </c>
      <c r="AZ231">
        <v>0</v>
      </c>
      <c r="BA231">
        <v>234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Y231*Source!I88</f>
        <v>0.3763512</v>
      </c>
      <c r="CY231">
        <f t="shared" si="30"/>
        <v>4294</v>
      </c>
      <c r="CZ231">
        <f t="shared" si="31"/>
        <v>4294</v>
      </c>
      <c r="DA231">
        <f t="shared" si="32"/>
        <v>1</v>
      </c>
      <c r="DB231">
        <v>0</v>
      </c>
    </row>
    <row r="232" spans="1:106" x14ac:dyDescent="0.25">
      <c r="A232">
        <f>ROW(Source!A89)</f>
        <v>89</v>
      </c>
      <c r="B232">
        <v>16671551</v>
      </c>
      <c r="C232">
        <v>16671975</v>
      </c>
      <c r="D232">
        <v>15435099</v>
      </c>
      <c r="E232">
        <v>1</v>
      </c>
      <c r="F232">
        <v>1</v>
      </c>
      <c r="G232">
        <v>1</v>
      </c>
      <c r="H232">
        <v>1</v>
      </c>
      <c r="I232" t="s">
        <v>548</v>
      </c>
      <c r="J232" t="s">
        <v>6</v>
      </c>
      <c r="K232" t="s">
        <v>549</v>
      </c>
      <c r="L232">
        <v>1191</v>
      </c>
      <c r="N232">
        <v>1013</v>
      </c>
      <c r="O232" t="s">
        <v>416</v>
      </c>
      <c r="P232" t="s">
        <v>416</v>
      </c>
      <c r="Q232">
        <v>1</v>
      </c>
      <c r="W232">
        <v>0</v>
      </c>
      <c r="X232">
        <v>1010519658</v>
      </c>
      <c r="Y232">
        <v>33.89</v>
      </c>
      <c r="AA232">
        <v>0</v>
      </c>
      <c r="AB232">
        <v>0</v>
      </c>
      <c r="AC232">
        <v>0</v>
      </c>
      <c r="AD232">
        <v>51.75</v>
      </c>
      <c r="AE232">
        <v>0</v>
      </c>
      <c r="AF232">
        <v>0</v>
      </c>
      <c r="AG232">
        <v>0</v>
      </c>
      <c r="AH232">
        <v>8.64</v>
      </c>
      <c r="AI232">
        <v>1</v>
      </c>
      <c r="AJ232">
        <v>1</v>
      </c>
      <c r="AK232">
        <v>1</v>
      </c>
      <c r="AL232">
        <v>5.99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33.89</v>
      </c>
      <c r="AU232" t="s">
        <v>6</v>
      </c>
      <c r="AV232">
        <v>1</v>
      </c>
      <c r="AW232">
        <v>2</v>
      </c>
      <c r="AX232">
        <v>16671989</v>
      </c>
      <c r="AY232">
        <v>1</v>
      </c>
      <c r="AZ232">
        <v>0</v>
      </c>
      <c r="BA232">
        <v>235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Y232*Source!I89</f>
        <v>177.14641900000001</v>
      </c>
      <c r="CY232">
        <f>AD232</f>
        <v>51.75</v>
      </c>
      <c r="CZ232">
        <f>AH232</f>
        <v>8.64</v>
      </c>
      <c r="DA232">
        <f>AL232</f>
        <v>5.99</v>
      </c>
      <c r="DB232">
        <v>0</v>
      </c>
    </row>
    <row r="233" spans="1:106" x14ac:dyDescent="0.25">
      <c r="A233">
        <f>ROW(Source!A89)</f>
        <v>89</v>
      </c>
      <c r="B233">
        <v>16671551</v>
      </c>
      <c r="C233">
        <v>16671975</v>
      </c>
      <c r="D233">
        <v>15430395</v>
      </c>
      <c r="E233">
        <v>1</v>
      </c>
      <c r="F233">
        <v>1</v>
      </c>
      <c r="G233">
        <v>1</v>
      </c>
      <c r="H233">
        <v>1</v>
      </c>
      <c r="I233" t="s">
        <v>417</v>
      </c>
      <c r="J233" t="s">
        <v>6</v>
      </c>
      <c r="K233" t="s">
        <v>418</v>
      </c>
      <c r="L233">
        <v>1191</v>
      </c>
      <c r="N233">
        <v>1013</v>
      </c>
      <c r="O233" t="s">
        <v>416</v>
      </c>
      <c r="P233" t="s">
        <v>416</v>
      </c>
      <c r="Q233">
        <v>1</v>
      </c>
      <c r="W233">
        <v>0</v>
      </c>
      <c r="X233">
        <v>-1417349443</v>
      </c>
      <c r="Y233">
        <v>0.16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5.99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0.16</v>
      </c>
      <c r="AU233" t="s">
        <v>6</v>
      </c>
      <c r="AV233">
        <v>2</v>
      </c>
      <c r="AW233">
        <v>2</v>
      </c>
      <c r="AX233">
        <v>16671990</v>
      </c>
      <c r="AY233">
        <v>1</v>
      </c>
      <c r="AZ233">
        <v>0</v>
      </c>
      <c r="BA233">
        <v>236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Y233*Source!I89</f>
        <v>0.83633600000000008</v>
      </c>
      <c r="CY233">
        <f>AD233</f>
        <v>0</v>
      </c>
      <c r="CZ233">
        <f>AH233</f>
        <v>0</v>
      </c>
      <c r="DA233">
        <f>AL233</f>
        <v>1</v>
      </c>
      <c r="DB233">
        <v>0</v>
      </c>
    </row>
    <row r="234" spans="1:106" x14ac:dyDescent="0.25">
      <c r="A234">
        <f>ROW(Source!A89)</f>
        <v>89</v>
      </c>
      <c r="B234">
        <v>16671551</v>
      </c>
      <c r="C234">
        <v>16671975</v>
      </c>
      <c r="D234">
        <v>15247974</v>
      </c>
      <c r="E234">
        <v>1</v>
      </c>
      <c r="F234">
        <v>1</v>
      </c>
      <c r="G234">
        <v>1</v>
      </c>
      <c r="H234">
        <v>2</v>
      </c>
      <c r="I234" t="s">
        <v>419</v>
      </c>
      <c r="J234" t="s">
        <v>420</v>
      </c>
      <c r="K234" t="s">
        <v>421</v>
      </c>
      <c r="L234">
        <v>1368</v>
      </c>
      <c r="N234">
        <v>1011</v>
      </c>
      <c r="O234" t="s">
        <v>422</v>
      </c>
      <c r="P234" t="s">
        <v>422</v>
      </c>
      <c r="Q234">
        <v>1</v>
      </c>
      <c r="W234">
        <v>0</v>
      </c>
      <c r="X234">
        <v>1188625873</v>
      </c>
      <c r="Y234">
        <v>0.1</v>
      </c>
      <c r="AA234">
        <v>0</v>
      </c>
      <c r="AB234">
        <v>187.25</v>
      </c>
      <c r="AC234">
        <v>13.5</v>
      </c>
      <c r="AD234">
        <v>0</v>
      </c>
      <c r="AE234">
        <v>0</v>
      </c>
      <c r="AF234">
        <v>31.26</v>
      </c>
      <c r="AG234">
        <v>13.5</v>
      </c>
      <c r="AH234">
        <v>0</v>
      </c>
      <c r="AI234">
        <v>1</v>
      </c>
      <c r="AJ234">
        <v>5.99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0.1</v>
      </c>
      <c r="AU234" t="s">
        <v>6</v>
      </c>
      <c r="AV234">
        <v>0</v>
      </c>
      <c r="AW234">
        <v>2</v>
      </c>
      <c r="AX234">
        <v>16671991</v>
      </c>
      <c r="AY234">
        <v>1</v>
      </c>
      <c r="AZ234">
        <v>0</v>
      </c>
      <c r="BA234">
        <v>237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Y234*Source!I89</f>
        <v>0.52271000000000001</v>
      </c>
      <c r="CY234">
        <f>AB234</f>
        <v>187.25</v>
      </c>
      <c r="CZ234">
        <f>AF234</f>
        <v>31.26</v>
      </c>
      <c r="DA234">
        <f>AJ234</f>
        <v>5.99</v>
      </c>
      <c r="DB234">
        <v>0</v>
      </c>
    </row>
    <row r="235" spans="1:106" x14ac:dyDescent="0.25">
      <c r="A235">
        <f>ROW(Source!A89)</f>
        <v>89</v>
      </c>
      <c r="B235">
        <v>16671551</v>
      </c>
      <c r="C235">
        <v>16671975</v>
      </c>
      <c r="D235">
        <v>15249073</v>
      </c>
      <c r="E235">
        <v>1</v>
      </c>
      <c r="F235">
        <v>1</v>
      </c>
      <c r="G235">
        <v>1</v>
      </c>
      <c r="H235">
        <v>2</v>
      </c>
      <c r="I235" t="s">
        <v>428</v>
      </c>
      <c r="J235" t="s">
        <v>429</v>
      </c>
      <c r="K235" t="s">
        <v>430</v>
      </c>
      <c r="L235">
        <v>1368</v>
      </c>
      <c r="N235">
        <v>1011</v>
      </c>
      <c r="O235" t="s">
        <v>422</v>
      </c>
      <c r="P235" t="s">
        <v>422</v>
      </c>
      <c r="Q235">
        <v>1</v>
      </c>
      <c r="W235">
        <v>0</v>
      </c>
      <c r="X235">
        <v>1372534845</v>
      </c>
      <c r="Y235">
        <v>0.06</v>
      </c>
      <c r="AA235">
        <v>0</v>
      </c>
      <c r="AB235">
        <v>393.6</v>
      </c>
      <c r="AC235">
        <v>11.6</v>
      </c>
      <c r="AD235">
        <v>0</v>
      </c>
      <c r="AE235">
        <v>0</v>
      </c>
      <c r="AF235">
        <v>65.709999999999994</v>
      </c>
      <c r="AG235">
        <v>11.6</v>
      </c>
      <c r="AH235">
        <v>0</v>
      </c>
      <c r="AI235">
        <v>1</v>
      </c>
      <c r="AJ235">
        <v>5.99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0.06</v>
      </c>
      <c r="AU235" t="s">
        <v>6</v>
      </c>
      <c r="AV235">
        <v>0</v>
      </c>
      <c r="AW235">
        <v>2</v>
      </c>
      <c r="AX235">
        <v>16671992</v>
      </c>
      <c r="AY235">
        <v>1</v>
      </c>
      <c r="AZ235">
        <v>0</v>
      </c>
      <c r="BA235">
        <v>238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Y235*Source!I89</f>
        <v>0.31362600000000002</v>
      </c>
      <c r="CY235">
        <f>AB235</f>
        <v>393.6</v>
      </c>
      <c r="CZ235">
        <f>AF235</f>
        <v>65.709999999999994</v>
      </c>
      <c r="DA235">
        <f>AJ235</f>
        <v>5.99</v>
      </c>
      <c r="DB235">
        <v>0</v>
      </c>
    </row>
    <row r="236" spans="1:106" x14ac:dyDescent="0.25">
      <c r="A236">
        <f>ROW(Source!A89)</f>
        <v>89</v>
      </c>
      <c r="B236">
        <v>16671551</v>
      </c>
      <c r="C236">
        <v>16671975</v>
      </c>
      <c r="D236">
        <v>15167286</v>
      </c>
      <c r="E236">
        <v>1</v>
      </c>
      <c r="F236">
        <v>1</v>
      </c>
      <c r="G236">
        <v>1</v>
      </c>
      <c r="H236">
        <v>3</v>
      </c>
      <c r="I236" t="s">
        <v>530</v>
      </c>
      <c r="J236" t="s">
        <v>531</v>
      </c>
      <c r="K236" t="s">
        <v>532</v>
      </c>
      <c r="L236">
        <v>1339</v>
      </c>
      <c r="N236">
        <v>1007</v>
      </c>
      <c r="O236" t="s">
        <v>467</v>
      </c>
      <c r="P236" t="s">
        <v>467</v>
      </c>
      <c r="Q236">
        <v>1</v>
      </c>
      <c r="W236">
        <v>0</v>
      </c>
      <c r="X236">
        <v>-1660354250</v>
      </c>
      <c r="Y236">
        <v>0.24</v>
      </c>
      <c r="AA236">
        <v>14.62</v>
      </c>
      <c r="AB236">
        <v>0</v>
      </c>
      <c r="AC236">
        <v>0</v>
      </c>
      <c r="AD236">
        <v>0</v>
      </c>
      <c r="AE236">
        <v>2.44</v>
      </c>
      <c r="AF236">
        <v>0</v>
      </c>
      <c r="AG236">
        <v>0</v>
      </c>
      <c r="AH236">
        <v>0</v>
      </c>
      <c r="AI236">
        <v>5.99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0.24</v>
      </c>
      <c r="AU236" t="s">
        <v>6</v>
      </c>
      <c r="AV236">
        <v>0</v>
      </c>
      <c r="AW236">
        <v>2</v>
      </c>
      <c r="AX236">
        <v>16671993</v>
      </c>
      <c r="AY236">
        <v>1</v>
      </c>
      <c r="AZ236">
        <v>0</v>
      </c>
      <c r="BA236">
        <v>239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Y236*Source!I89</f>
        <v>1.2545040000000001</v>
      </c>
      <c r="CY236">
        <f t="shared" ref="CY236:CY244" si="33">AA236</f>
        <v>14.62</v>
      </c>
      <c r="CZ236">
        <f t="shared" ref="CZ236:CZ244" si="34">AE236</f>
        <v>2.44</v>
      </c>
      <c r="DA236">
        <f t="shared" ref="DA236:DA244" si="35">AI236</f>
        <v>5.99</v>
      </c>
      <c r="DB236">
        <v>0</v>
      </c>
    </row>
    <row r="237" spans="1:106" x14ac:dyDescent="0.25">
      <c r="A237">
        <f>ROW(Source!A89)</f>
        <v>89</v>
      </c>
      <c r="B237">
        <v>16671551</v>
      </c>
      <c r="C237">
        <v>16671975</v>
      </c>
      <c r="D237">
        <v>15167766</v>
      </c>
      <c r="E237">
        <v>1</v>
      </c>
      <c r="F237">
        <v>1</v>
      </c>
      <c r="G237">
        <v>1</v>
      </c>
      <c r="H237">
        <v>3</v>
      </c>
      <c r="I237" t="s">
        <v>550</v>
      </c>
      <c r="J237" t="s">
        <v>551</v>
      </c>
      <c r="K237" t="s">
        <v>552</v>
      </c>
      <c r="L237">
        <v>1354</v>
      </c>
      <c r="N237">
        <v>1010</v>
      </c>
      <c r="O237" t="s">
        <v>324</v>
      </c>
      <c r="P237" t="s">
        <v>324</v>
      </c>
      <c r="Q237">
        <v>1</v>
      </c>
      <c r="W237">
        <v>0</v>
      </c>
      <c r="X237">
        <v>-1046673864</v>
      </c>
      <c r="Y237">
        <v>5.0999999999999996</v>
      </c>
      <c r="AA237">
        <v>26.96</v>
      </c>
      <c r="AB237">
        <v>0</v>
      </c>
      <c r="AC237">
        <v>0</v>
      </c>
      <c r="AD237">
        <v>0</v>
      </c>
      <c r="AE237">
        <v>4.5</v>
      </c>
      <c r="AF237">
        <v>0</v>
      </c>
      <c r="AG237">
        <v>0</v>
      </c>
      <c r="AH237">
        <v>0</v>
      </c>
      <c r="AI237">
        <v>5.99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5.0999999999999996</v>
      </c>
      <c r="AU237" t="s">
        <v>6</v>
      </c>
      <c r="AV237">
        <v>0</v>
      </c>
      <c r="AW237">
        <v>2</v>
      </c>
      <c r="AX237">
        <v>16671994</v>
      </c>
      <c r="AY237">
        <v>1</v>
      </c>
      <c r="AZ237">
        <v>0</v>
      </c>
      <c r="BA237">
        <v>240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Y237*Source!I89</f>
        <v>26.658209999999997</v>
      </c>
      <c r="CY237">
        <f t="shared" si="33"/>
        <v>26.96</v>
      </c>
      <c r="CZ237">
        <f t="shared" si="34"/>
        <v>4.5</v>
      </c>
      <c r="DA237">
        <f t="shared" si="35"/>
        <v>5.99</v>
      </c>
      <c r="DB237">
        <v>0</v>
      </c>
    </row>
    <row r="238" spans="1:106" x14ac:dyDescent="0.25">
      <c r="A238">
        <f>ROW(Source!A89)</f>
        <v>89</v>
      </c>
      <c r="B238">
        <v>16671551</v>
      </c>
      <c r="C238">
        <v>16671975</v>
      </c>
      <c r="D238">
        <v>15168015</v>
      </c>
      <c r="E238">
        <v>1</v>
      </c>
      <c r="F238">
        <v>1</v>
      </c>
      <c r="G238">
        <v>1</v>
      </c>
      <c r="H238">
        <v>3</v>
      </c>
      <c r="I238" t="s">
        <v>553</v>
      </c>
      <c r="J238" t="s">
        <v>554</v>
      </c>
      <c r="K238" t="s">
        <v>555</v>
      </c>
      <c r="L238">
        <v>1348</v>
      </c>
      <c r="N238">
        <v>1009</v>
      </c>
      <c r="O238" t="s">
        <v>147</v>
      </c>
      <c r="P238" t="s">
        <v>147</v>
      </c>
      <c r="Q238">
        <v>1000</v>
      </c>
      <c r="W238">
        <v>0</v>
      </c>
      <c r="X238">
        <v>-526970962</v>
      </c>
      <c r="Y238">
        <v>2.5499999999999998E-2</v>
      </c>
      <c r="AA238">
        <v>3512.96</v>
      </c>
      <c r="AB238">
        <v>0</v>
      </c>
      <c r="AC238">
        <v>0</v>
      </c>
      <c r="AD238">
        <v>0</v>
      </c>
      <c r="AE238">
        <v>586.47</v>
      </c>
      <c r="AF238">
        <v>0</v>
      </c>
      <c r="AG238">
        <v>0</v>
      </c>
      <c r="AH238">
        <v>0</v>
      </c>
      <c r="AI238">
        <v>5.99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2.5499999999999998E-2</v>
      </c>
      <c r="AU238" t="s">
        <v>6</v>
      </c>
      <c r="AV238">
        <v>0</v>
      </c>
      <c r="AW238">
        <v>2</v>
      </c>
      <c r="AX238">
        <v>16671995</v>
      </c>
      <c r="AY238">
        <v>1</v>
      </c>
      <c r="AZ238">
        <v>0</v>
      </c>
      <c r="BA238">
        <v>241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Y238*Source!I89</f>
        <v>0.13329104999999999</v>
      </c>
      <c r="CY238">
        <f t="shared" si="33"/>
        <v>3512.96</v>
      </c>
      <c r="CZ238">
        <f t="shared" si="34"/>
        <v>586.47</v>
      </c>
      <c r="DA238">
        <f t="shared" si="35"/>
        <v>5.99</v>
      </c>
      <c r="DB238">
        <v>0</v>
      </c>
    </row>
    <row r="239" spans="1:106" x14ac:dyDescent="0.25">
      <c r="A239">
        <f>ROW(Source!A89)</f>
        <v>89</v>
      </c>
      <c r="B239">
        <v>16671551</v>
      </c>
      <c r="C239">
        <v>16671975</v>
      </c>
      <c r="D239">
        <v>15170682</v>
      </c>
      <c r="E239">
        <v>1</v>
      </c>
      <c r="F239">
        <v>1</v>
      </c>
      <c r="G239">
        <v>1</v>
      </c>
      <c r="H239">
        <v>3</v>
      </c>
      <c r="I239" t="s">
        <v>556</v>
      </c>
      <c r="J239" t="s">
        <v>557</v>
      </c>
      <c r="K239" t="s">
        <v>558</v>
      </c>
      <c r="L239">
        <v>1327</v>
      </c>
      <c r="N239">
        <v>1005</v>
      </c>
      <c r="O239" t="s">
        <v>78</v>
      </c>
      <c r="P239" t="s">
        <v>78</v>
      </c>
      <c r="Q239">
        <v>1</v>
      </c>
      <c r="W239">
        <v>0</v>
      </c>
      <c r="X239">
        <v>-1987926685</v>
      </c>
      <c r="Y239">
        <v>1.6</v>
      </c>
      <c r="AA239">
        <v>433.2</v>
      </c>
      <c r="AB239">
        <v>0</v>
      </c>
      <c r="AC239">
        <v>0</v>
      </c>
      <c r="AD239">
        <v>0</v>
      </c>
      <c r="AE239">
        <v>72.319999999999993</v>
      </c>
      <c r="AF239">
        <v>0</v>
      </c>
      <c r="AG239">
        <v>0</v>
      </c>
      <c r="AH239">
        <v>0</v>
      </c>
      <c r="AI239">
        <v>5.99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1.6</v>
      </c>
      <c r="AU239" t="s">
        <v>6</v>
      </c>
      <c r="AV239">
        <v>0</v>
      </c>
      <c r="AW239">
        <v>2</v>
      </c>
      <c r="AX239">
        <v>16671996</v>
      </c>
      <c r="AY239">
        <v>1</v>
      </c>
      <c r="AZ239">
        <v>0</v>
      </c>
      <c r="BA239">
        <v>242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Y239*Source!I89</f>
        <v>8.3633600000000001</v>
      </c>
      <c r="CY239">
        <f t="shared" si="33"/>
        <v>433.2</v>
      </c>
      <c r="CZ239">
        <f t="shared" si="34"/>
        <v>72.319999999999993</v>
      </c>
      <c r="DA239">
        <f t="shared" si="35"/>
        <v>5.99</v>
      </c>
      <c r="DB239">
        <v>0</v>
      </c>
    </row>
    <row r="240" spans="1:106" x14ac:dyDescent="0.25">
      <c r="A240">
        <f>ROW(Source!A89)</f>
        <v>89</v>
      </c>
      <c r="B240">
        <v>16671551</v>
      </c>
      <c r="C240">
        <v>16671975</v>
      </c>
      <c r="D240">
        <v>15171907</v>
      </c>
      <c r="E240">
        <v>1</v>
      </c>
      <c r="F240">
        <v>1</v>
      </c>
      <c r="G240">
        <v>1</v>
      </c>
      <c r="H240">
        <v>3</v>
      </c>
      <c r="I240" t="s">
        <v>559</v>
      </c>
      <c r="J240" t="s">
        <v>560</v>
      </c>
      <c r="K240" t="s">
        <v>561</v>
      </c>
      <c r="L240">
        <v>1339</v>
      </c>
      <c r="N240">
        <v>1007</v>
      </c>
      <c r="O240" t="s">
        <v>467</v>
      </c>
      <c r="P240" t="s">
        <v>467</v>
      </c>
      <c r="Q240">
        <v>1</v>
      </c>
      <c r="W240">
        <v>0</v>
      </c>
      <c r="X240">
        <v>1795918813</v>
      </c>
      <c r="Y240">
        <v>4.4000000000000003E-3</v>
      </c>
      <c r="AA240">
        <v>446.73</v>
      </c>
      <c r="AB240">
        <v>0</v>
      </c>
      <c r="AC240">
        <v>0</v>
      </c>
      <c r="AD240">
        <v>0</v>
      </c>
      <c r="AE240">
        <v>74.58</v>
      </c>
      <c r="AF240">
        <v>0</v>
      </c>
      <c r="AG240">
        <v>0</v>
      </c>
      <c r="AH240">
        <v>0</v>
      </c>
      <c r="AI240">
        <v>5.99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4.4000000000000003E-3</v>
      </c>
      <c r="AU240" t="s">
        <v>6</v>
      </c>
      <c r="AV240">
        <v>0</v>
      </c>
      <c r="AW240">
        <v>2</v>
      </c>
      <c r="AX240">
        <v>16671997</v>
      </c>
      <c r="AY240">
        <v>1</v>
      </c>
      <c r="AZ240">
        <v>0</v>
      </c>
      <c r="BA240">
        <v>243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Y240*Source!I89</f>
        <v>2.2999240000000001E-2</v>
      </c>
      <c r="CY240">
        <f t="shared" si="33"/>
        <v>446.73</v>
      </c>
      <c r="CZ240">
        <f t="shared" si="34"/>
        <v>74.58</v>
      </c>
      <c r="DA240">
        <f t="shared" si="35"/>
        <v>5.99</v>
      </c>
      <c r="DB240">
        <v>0</v>
      </c>
    </row>
    <row r="241" spans="1:106" x14ac:dyDescent="0.25">
      <c r="A241">
        <f>ROW(Source!A89)</f>
        <v>89</v>
      </c>
      <c r="B241">
        <v>16671551</v>
      </c>
      <c r="C241">
        <v>16671975</v>
      </c>
      <c r="D241">
        <v>15202490</v>
      </c>
      <c r="E241">
        <v>1</v>
      </c>
      <c r="F241">
        <v>1</v>
      </c>
      <c r="G241">
        <v>1</v>
      </c>
      <c r="H241">
        <v>3</v>
      </c>
      <c r="I241" t="s">
        <v>562</v>
      </c>
      <c r="J241" t="s">
        <v>563</v>
      </c>
      <c r="K241" t="s">
        <v>564</v>
      </c>
      <c r="L241">
        <v>1346</v>
      </c>
      <c r="N241">
        <v>1009</v>
      </c>
      <c r="O241" t="s">
        <v>139</v>
      </c>
      <c r="P241" t="s">
        <v>139</v>
      </c>
      <c r="Q241">
        <v>1</v>
      </c>
      <c r="W241">
        <v>0</v>
      </c>
      <c r="X241">
        <v>-1684093315</v>
      </c>
      <c r="Y241">
        <v>4.0199999999999996</v>
      </c>
      <c r="AA241">
        <v>48.46</v>
      </c>
      <c r="AB241">
        <v>0</v>
      </c>
      <c r="AC241">
        <v>0</v>
      </c>
      <c r="AD241">
        <v>0</v>
      </c>
      <c r="AE241">
        <v>8.09</v>
      </c>
      <c r="AF241">
        <v>0</v>
      </c>
      <c r="AG241">
        <v>0</v>
      </c>
      <c r="AH241">
        <v>0</v>
      </c>
      <c r="AI241">
        <v>5.99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4.0199999999999996</v>
      </c>
      <c r="AU241" t="s">
        <v>6</v>
      </c>
      <c r="AV241">
        <v>0</v>
      </c>
      <c r="AW241">
        <v>2</v>
      </c>
      <c r="AX241">
        <v>16671998</v>
      </c>
      <c r="AY241">
        <v>1</v>
      </c>
      <c r="AZ241">
        <v>0</v>
      </c>
      <c r="BA241">
        <v>244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Y241*Source!I89</f>
        <v>21.012941999999999</v>
      </c>
      <c r="CY241">
        <f t="shared" si="33"/>
        <v>48.46</v>
      </c>
      <c r="CZ241">
        <f t="shared" si="34"/>
        <v>8.09</v>
      </c>
      <c r="DA241">
        <f t="shared" si="35"/>
        <v>5.99</v>
      </c>
      <c r="DB241">
        <v>0</v>
      </c>
    </row>
    <row r="242" spans="1:106" x14ac:dyDescent="0.25">
      <c r="A242">
        <f>ROW(Source!A89)</f>
        <v>89</v>
      </c>
      <c r="B242">
        <v>16671551</v>
      </c>
      <c r="C242">
        <v>16671975</v>
      </c>
      <c r="D242">
        <v>15163054</v>
      </c>
      <c r="E242">
        <v>17</v>
      </c>
      <c r="F242">
        <v>1</v>
      </c>
      <c r="G242">
        <v>1</v>
      </c>
      <c r="H242">
        <v>3</v>
      </c>
      <c r="I242" t="s">
        <v>177</v>
      </c>
      <c r="J242" t="s">
        <v>6</v>
      </c>
      <c r="K242" t="s">
        <v>178</v>
      </c>
      <c r="L242">
        <v>1348</v>
      </c>
      <c r="N242">
        <v>1009</v>
      </c>
      <c r="O242" t="s">
        <v>147</v>
      </c>
      <c r="P242" t="s">
        <v>147</v>
      </c>
      <c r="Q242">
        <v>1000</v>
      </c>
      <c r="W242">
        <v>0</v>
      </c>
      <c r="X242">
        <v>1891904026</v>
      </c>
      <c r="Y242">
        <v>7.0999999999999994E-2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5.99</v>
      </c>
      <c r="AJ242">
        <v>1</v>
      </c>
      <c r="AK242">
        <v>1</v>
      </c>
      <c r="AL242">
        <v>1</v>
      </c>
      <c r="AN242">
        <v>0</v>
      </c>
      <c r="AO242">
        <v>0</v>
      </c>
      <c r="AP242">
        <v>0</v>
      </c>
      <c r="AQ242">
        <v>0</v>
      </c>
      <c r="AR242">
        <v>0</v>
      </c>
      <c r="AS242" t="s">
        <v>6</v>
      </c>
      <c r="AT242">
        <v>7.0999999999999994E-2</v>
      </c>
      <c r="AU242" t="s">
        <v>6</v>
      </c>
      <c r="AV242">
        <v>0</v>
      </c>
      <c r="AW242">
        <v>2</v>
      </c>
      <c r="AX242">
        <v>16671999</v>
      </c>
      <c r="AY242">
        <v>1</v>
      </c>
      <c r="AZ242">
        <v>0</v>
      </c>
      <c r="BA242">
        <v>245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Y242*Source!I89</f>
        <v>0.37112409999999996</v>
      </c>
      <c r="CY242">
        <f t="shared" si="33"/>
        <v>0</v>
      </c>
      <c r="CZ242">
        <f t="shared" si="34"/>
        <v>0</v>
      </c>
      <c r="DA242">
        <f t="shared" si="35"/>
        <v>5.99</v>
      </c>
      <c r="DB242">
        <v>0</v>
      </c>
    </row>
    <row r="243" spans="1:106" x14ac:dyDescent="0.25">
      <c r="A243">
        <f>ROW(Source!A89)</f>
        <v>89</v>
      </c>
      <c r="B243">
        <v>16671551</v>
      </c>
      <c r="C243">
        <v>16671975</v>
      </c>
      <c r="D243">
        <v>15203308</v>
      </c>
      <c r="E243">
        <v>1</v>
      </c>
      <c r="F243">
        <v>1</v>
      </c>
      <c r="G243">
        <v>1</v>
      </c>
      <c r="H243">
        <v>3</v>
      </c>
      <c r="I243" t="s">
        <v>180</v>
      </c>
      <c r="J243" t="s">
        <v>182</v>
      </c>
      <c r="K243" t="s">
        <v>181</v>
      </c>
      <c r="L243">
        <v>1348</v>
      </c>
      <c r="N243">
        <v>1009</v>
      </c>
      <c r="O243" t="s">
        <v>147</v>
      </c>
      <c r="P243" t="s">
        <v>147</v>
      </c>
      <c r="Q243">
        <v>1000</v>
      </c>
      <c r="W243">
        <v>0</v>
      </c>
      <c r="X243">
        <v>772632804</v>
      </c>
      <c r="Y243">
        <v>7.0999999999999994E-2</v>
      </c>
      <c r="AA243">
        <v>119642.28</v>
      </c>
      <c r="AB243">
        <v>0</v>
      </c>
      <c r="AC243">
        <v>0</v>
      </c>
      <c r="AD243">
        <v>0</v>
      </c>
      <c r="AE243">
        <v>19973.669999999998</v>
      </c>
      <c r="AF243">
        <v>0</v>
      </c>
      <c r="AG243">
        <v>0</v>
      </c>
      <c r="AH243">
        <v>0</v>
      </c>
      <c r="AI243">
        <v>5.99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6</v>
      </c>
      <c r="AT243">
        <v>7.0999999999999994E-2</v>
      </c>
      <c r="AU243" t="s">
        <v>6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Y243*Source!I89</f>
        <v>0.37112409999999996</v>
      </c>
      <c r="CY243">
        <f t="shared" si="33"/>
        <v>119642.28</v>
      </c>
      <c r="CZ243">
        <f t="shared" si="34"/>
        <v>19973.669999999998</v>
      </c>
      <c r="DA243">
        <f t="shared" si="35"/>
        <v>5.99</v>
      </c>
      <c r="DB243">
        <v>0</v>
      </c>
    </row>
    <row r="244" spans="1:106" x14ac:dyDescent="0.25">
      <c r="A244">
        <f>ROW(Source!A89)</f>
        <v>89</v>
      </c>
      <c r="B244">
        <v>16671551</v>
      </c>
      <c r="C244">
        <v>16671975</v>
      </c>
      <c r="D244">
        <v>15204729</v>
      </c>
      <c r="E244">
        <v>1</v>
      </c>
      <c r="F244">
        <v>1</v>
      </c>
      <c r="G244">
        <v>1</v>
      </c>
      <c r="H244">
        <v>3</v>
      </c>
      <c r="I244" t="s">
        <v>565</v>
      </c>
      <c r="J244" t="s">
        <v>566</v>
      </c>
      <c r="K244" t="s">
        <v>567</v>
      </c>
      <c r="L244">
        <v>1348</v>
      </c>
      <c r="N244">
        <v>1009</v>
      </c>
      <c r="O244" t="s">
        <v>147</v>
      </c>
      <c r="P244" t="s">
        <v>147</v>
      </c>
      <c r="Q244">
        <v>1000</v>
      </c>
      <c r="W244">
        <v>0</v>
      </c>
      <c r="X244">
        <v>-2084827333</v>
      </c>
      <c r="Y244">
        <v>7.1999999999999995E-2</v>
      </c>
      <c r="AA244">
        <v>25721.06</v>
      </c>
      <c r="AB244">
        <v>0</v>
      </c>
      <c r="AC244">
        <v>0</v>
      </c>
      <c r="AD244">
        <v>0</v>
      </c>
      <c r="AE244">
        <v>4294</v>
      </c>
      <c r="AF244">
        <v>0</v>
      </c>
      <c r="AG244">
        <v>0</v>
      </c>
      <c r="AH244">
        <v>0</v>
      </c>
      <c r="AI244">
        <v>5.99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7.1999999999999995E-2</v>
      </c>
      <c r="AU244" t="s">
        <v>6</v>
      </c>
      <c r="AV244">
        <v>0</v>
      </c>
      <c r="AW244">
        <v>2</v>
      </c>
      <c r="AX244">
        <v>16672000</v>
      </c>
      <c r="AY244">
        <v>1</v>
      </c>
      <c r="AZ244">
        <v>0</v>
      </c>
      <c r="BA244">
        <v>246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Y244*Source!I89</f>
        <v>0.3763512</v>
      </c>
      <c r="CY244">
        <f t="shared" si="33"/>
        <v>25721.06</v>
      </c>
      <c r="CZ244">
        <f t="shared" si="34"/>
        <v>4294</v>
      </c>
      <c r="DA244">
        <f t="shared" si="35"/>
        <v>5.99</v>
      </c>
      <c r="DB244">
        <v>0</v>
      </c>
    </row>
    <row r="245" spans="1:106" x14ac:dyDescent="0.25">
      <c r="A245">
        <f>ROW(Source!A94)</f>
        <v>94</v>
      </c>
      <c r="B245">
        <v>16671550</v>
      </c>
      <c r="C245">
        <v>16672003</v>
      </c>
      <c r="D245">
        <v>15435099</v>
      </c>
      <c r="E245">
        <v>1</v>
      </c>
      <c r="F245">
        <v>1</v>
      </c>
      <c r="G245">
        <v>1</v>
      </c>
      <c r="H245">
        <v>1</v>
      </c>
      <c r="I245" t="s">
        <v>548</v>
      </c>
      <c r="J245" t="s">
        <v>6</v>
      </c>
      <c r="K245" t="s">
        <v>549</v>
      </c>
      <c r="L245">
        <v>1191</v>
      </c>
      <c r="N245">
        <v>1013</v>
      </c>
      <c r="O245" t="s">
        <v>416</v>
      </c>
      <c r="P245" t="s">
        <v>416</v>
      </c>
      <c r="Q245">
        <v>1</v>
      </c>
      <c r="W245">
        <v>0</v>
      </c>
      <c r="X245">
        <v>1010519658</v>
      </c>
      <c r="Y245">
        <v>33.78</v>
      </c>
      <c r="AA245">
        <v>0</v>
      </c>
      <c r="AB245">
        <v>0</v>
      </c>
      <c r="AC245">
        <v>0</v>
      </c>
      <c r="AD245">
        <v>8.64</v>
      </c>
      <c r="AE245">
        <v>0</v>
      </c>
      <c r="AF245">
        <v>0</v>
      </c>
      <c r="AG245">
        <v>0</v>
      </c>
      <c r="AH245">
        <v>8.64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33.78</v>
      </c>
      <c r="AU245" t="s">
        <v>6</v>
      </c>
      <c r="AV245">
        <v>1</v>
      </c>
      <c r="AW245">
        <v>2</v>
      </c>
      <c r="AX245">
        <v>16672017</v>
      </c>
      <c r="AY245">
        <v>1</v>
      </c>
      <c r="AZ245">
        <v>0</v>
      </c>
      <c r="BA245">
        <v>247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Y245*Source!I94</f>
        <v>138.4493568</v>
      </c>
      <c r="CY245">
        <f>AD245</f>
        <v>8.64</v>
      </c>
      <c r="CZ245">
        <f>AH245</f>
        <v>8.64</v>
      </c>
      <c r="DA245">
        <f>AL245</f>
        <v>1</v>
      </c>
      <c r="DB245">
        <v>0</v>
      </c>
    </row>
    <row r="246" spans="1:106" x14ac:dyDescent="0.25">
      <c r="A246">
        <f>ROW(Source!A94)</f>
        <v>94</v>
      </c>
      <c r="B246">
        <v>16671550</v>
      </c>
      <c r="C246">
        <v>16672003</v>
      </c>
      <c r="D246">
        <v>15430395</v>
      </c>
      <c r="E246">
        <v>1</v>
      </c>
      <c r="F246">
        <v>1</v>
      </c>
      <c r="G246">
        <v>1</v>
      </c>
      <c r="H246">
        <v>1</v>
      </c>
      <c r="I246" t="s">
        <v>417</v>
      </c>
      <c r="J246" t="s">
        <v>6</v>
      </c>
      <c r="K246" t="s">
        <v>418</v>
      </c>
      <c r="L246">
        <v>1191</v>
      </c>
      <c r="N246">
        <v>1013</v>
      </c>
      <c r="O246" t="s">
        <v>416</v>
      </c>
      <c r="P246" t="s">
        <v>416</v>
      </c>
      <c r="Q246">
        <v>1</v>
      </c>
      <c r="W246">
        <v>0</v>
      </c>
      <c r="X246">
        <v>-1417349443</v>
      </c>
      <c r="Y246">
        <v>0.16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0.16</v>
      </c>
      <c r="AU246" t="s">
        <v>6</v>
      </c>
      <c r="AV246">
        <v>2</v>
      </c>
      <c r="AW246">
        <v>2</v>
      </c>
      <c r="AX246">
        <v>16672018</v>
      </c>
      <c r="AY246">
        <v>1</v>
      </c>
      <c r="AZ246">
        <v>0</v>
      </c>
      <c r="BA246">
        <v>248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Y246*Source!I94</f>
        <v>0.65576960000000006</v>
      </c>
      <c r="CY246">
        <f>AD246</f>
        <v>0</v>
      </c>
      <c r="CZ246">
        <f>AH246</f>
        <v>0</v>
      </c>
      <c r="DA246">
        <f>AL246</f>
        <v>1</v>
      </c>
      <c r="DB246">
        <v>0</v>
      </c>
    </row>
    <row r="247" spans="1:106" x14ac:dyDescent="0.25">
      <c r="A247">
        <f>ROW(Source!A94)</f>
        <v>94</v>
      </c>
      <c r="B247">
        <v>16671550</v>
      </c>
      <c r="C247">
        <v>16672003</v>
      </c>
      <c r="D247">
        <v>15247974</v>
      </c>
      <c r="E247">
        <v>1</v>
      </c>
      <c r="F247">
        <v>1</v>
      </c>
      <c r="G247">
        <v>1</v>
      </c>
      <c r="H247">
        <v>2</v>
      </c>
      <c r="I247" t="s">
        <v>419</v>
      </c>
      <c r="J247" t="s">
        <v>420</v>
      </c>
      <c r="K247" t="s">
        <v>421</v>
      </c>
      <c r="L247">
        <v>1368</v>
      </c>
      <c r="N247">
        <v>1011</v>
      </c>
      <c r="O247" t="s">
        <v>422</v>
      </c>
      <c r="P247" t="s">
        <v>422</v>
      </c>
      <c r="Q247">
        <v>1</v>
      </c>
      <c r="W247">
        <v>0</v>
      </c>
      <c r="X247">
        <v>1188625873</v>
      </c>
      <c r="Y247">
        <v>0.1</v>
      </c>
      <c r="AA247">
        <v>0</v>
      </c>
      <c r="AB247">
        <v>31.26</v>
      </c>
      <c r="AC247">
        <v>13.5</v>
      </c>
      <c r="AD247">
        <v>0</v>
      </c>
      <c r="AE247">
        <v>0</v>
      </c>
      <c r="AF247">
        <v>31.26</v>
      </c>
      <c r="AG247">
        <v>13.5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6</v>
      </c>
      <c r="AT247">
        <v>0.1</v>
      </c>
      <c r="AU247" t="s">
        <v>6</v>
      </c>
      <c r="AV247">
        <v>0</v>
      </c>
      <c r="AW247">
        <v>2</v>
      </c>
      <c r="AX247">
        <v>16672019</v>
      </c>
      <c r="AY247">
        <v>1</v>
      </c>
      <c r="AZ247">
        <v>0</v>
      </c>
      <c r="BA247">
        <v>249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Y247*Source!I94</f>
        <v>0.409856</v>
      </c>
      <c r="CY247">
        <f>AB247</f>
        <v>31.26</v>
      </c>
      <c r="CZ247">
        <f>AF247</f>
        <v>31.26</v>
      </c>
      <c r="DA247">
        <f>AJ247</f>
        <v>1</v>
      </c>
      <c r="DB247">
        <v>0</v>
      </c>
    </row>
    <row r="248" spans="1:106" x14ac:dyDescent="0.25">
      <c r="A248">
        <f>ROW(Source!A94)</f>
        <v>94</v>
      </c>
      <c r="B248">
        <v>16671550</v>
      </c>
      <c r="C248">
        <v>16672003</v>
      </c>
      <c r="D248">
        <v>15249073</v>
      </c>
      <c r="E248">
        <v>1</v>
      </c>
      <c r="F248">
        <v>1</v>
      </c>
      <c r="G248">
        <v>1</v>
      </c>
      <c r="H248">
        <v>2</v>
      </c>
      <c r="I248" t="s">
        <v>428</v>
      </c>
      <c r="J248" t="s">
        <v>429</v>
      </c>
      <c r="K248" t="s">
        <v>430</v>
      </c>
      <c r="L248">
        <v>1368</v>
      </c>
      <c r="N248">
        <v>1011</v>
      </c>
      <c r="O248" t="s">
        <v>422</v>
      </c>
      <c r="P248" t="s">
        <v>422</v>
      </c>
      <c r="Q248">
        <v>1</v>
      </c>
      <c r="W248">
        <v>0</v>
      </c>
      <c r="X248">
        <v>1372534845</v>
      </c>
      <c r="Y248">
        <v>0.06</v>
      </c>
      <c r="AA248">
        <v>0</v>
      </c>
      <c r="AB248">
        <v>65.709999999999994</v>
      </c>
      <c r="AC248">
        <v>11.6</v>
      </c>
      <c r="AD248">
        <v>0</v>
      </c>
      <c r="AE248">
        <v>0</v>
      </c>
      <c r="AF248">
        <v>65.709999999999994</v>
      </c>
      <c r="AG248">
        <v>11.6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0.06</v>
      </c>
      <c r="AU248" t="s">
        <v>6</v>
      </c>
      <c r="AV248">
        <v>0</v>
      </c>
      <c r="AW248">
        <v>2</v>
      </c>
      <c r="AX248">
        <v>16672020</v>
      </c>
      <c r="AY248">
        <v>1</v>
      </c>
      <c r="AZ248">
        <v>0</v>
      </c>
      <c r="BA248">
        <v>250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Y248*Source!I94</f>
        <v>0.24591359999999998</v>
      </c>
      <c r="CY248">
        <f>AB248</f>
        <v>65.709999999999994</v>
      </c>
      <c r="CZ248">
        <f>AF248</f>
        <v>65.709999999999994</v>
      </c>
      <c r="DA248">
        <f>AJ248</f>
        <v>1</v>
      </c>
      <c r="DB248">
        <v>0</v>
      </c>
    </row>
    <row r="249" spans="1:106" x14ac:dyDescent="0.25">
      <c r="A249">
        <f>ROW(Source!A94)</f>
        <v>94</v>
      </c>
      <c r="B249">
        <v>16671550</v>
      </c>
      <c r="C249">
        <v>16672003</v>
      </c>
      <c r="D249">
        <v>15167286</v>
      </c>
      <c r="E249">
        <v>1</v>
      </c>
      <c r="F249">
        <v>1</v>
      </c>
      <c r="G249">
        <v>1</v>
      </c>
      <c r="H249">
        <v>3</v>
      </c>
      <c r="I249" t="s">
        <v>530</v>
      </c>
      <c r="J249" t="s">
        <v>531</v>
      </c>
      <c r="K249" t="s">
        <v>532</v>
      </c>
      <c r="L249">
        <v>1339</v>
      </c>
      <c r="N249">
        <v>1007</v>
      </c>
      <c r="O249" t="s">
        <v>467</v>
      </c>
      <c r="P249" t="s">
        <v>467</v>
      </c>
      <c r="Q249">
        <v>1</v>
      </c>
      <c r="W249">
        <v>0</v>
      </c>
      <c r="X249">
        <v>-1660354250</v>
      </c>
      <c r="Y249">
        <v>0.24</v>
      </c>
      <c r="AA249">
        <v>2.44</v>
      </c>
      <c r="AB249">
        <v>0</v>
      </c>
      <c r="AC249">
        <v>0</v>
      </c>
      <c r="AD249">
        <v>0</v>
      </c>
      <c r="AE249">
        <v>2.44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6</v>
      </c>
      <c r="AT249">
        <v>0.24</v>
      </c>
      <c r="AU249" t="s">
        <v>6</v>
      </c>
      <c r="AV249">
        <v>0</v>
      </c>
      <c r="AW249">
        <v>2</v>
      </c>
      <c r="AX249">
        <v>16672021</v>
      </c>
      <c r="AY249">
        <v>1</v>
      </c>
      <c r="AZ249">
        <v>0</v>
      </c>
      <c r="BA249">
        <v>251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Y249*Source!I94</f>
        <v>0.98365439999999993</v>
      </c>
      <c r="CY249">
        <f t="shared" ref="CY249:CY257" si="36">AA249</f>
        <v>2.44</v>
      </c>
      <c r="CZ249">
        <f t="shared" ref="CZ249:CZ257" si="37">AE249</f>
        <v>2.44</v>
      </c>
      <c r="DA249">
        <f t="shared" ref="DA249:DA257" si="38">AI249</f>
        <v>1</v>
      </c>
      <c r="DB249">
        <v>0</v>
      </c>
    </row>
    <row r="250" spans="1:106" x14ac:dyDescent="0.25">
      <c r="A250">
        <f>ROW(Source!A94)</f>
        <v>94</v>
      </c>
      <c r="B250">
        <v>16671550</v>
      </c>
      <c r="C250">
        <v>16672003</v>
      </c>
      <c r="D250">
        <v>15167766</v>
      </c>
      <c r="E250">
        <v>1</v>
      </c>
      <c r="F250">
        <v>1</v>
      </c>
      <c r="G250">
        <v>1</v>
      </c>
      <c r="H250">
        <v>3</v>
      </c>
      <c r="I250" t="s">
        <v>550</v>
      </c>
      <c r="J250" t="s">
        <v>551</v>
      </c>
      <c r="K250" t="s">
        <v>552</v>
      </c>
      <c r="L250">
        <v>1354</v>
      </c>
      <c r="N250">
        <v>1010</v>
      </c>
      <c r="O250" t="s">
        <v>324</v>
      </c>
      <c r="P250" t="s">
        <v>324</v>
      </c>
      <c r="Q250">
        <v>1</v>
      </c>
      <c r="W250">
        <v>0</v>
      </c>
      <c r="X250">
        <v>-1046673864</v>
      </c>
      <c r="Y250">
        <v>5.0999999999999996</v>
      </c>
      <c r="AA250">
        <v>4.5</v>
      </c>
      <c r="AB250">
        <v>0</v>
      </c>
      <c r="AC250">
        <v>0</v>
      </c>
      <c r="AD250">
        <v>0</v>
      </c>
      <c r="AE250">
        <v>4.5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5.0999999999999996</v>
      </c>
      <c r="AU250" t="s">
        <v>6</v>
      </c>
      <c r="AV250">
        <v>0</v>
      </c>
      <c r="AW250">
        <v>2</v>
      </c>
      <c r="AX250">
        <v>16672022</v>
      </c>
      <c r="AY250">
        <v>1</v>
      </c>
      <c r="AZ250">
        <v>0</v>
      </c>
      <c r="BA250">
        <v>252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Y250*Source!I94</f>
        <v>20.902655999999997</v>
      </c>
      <c r="CY250">
        <f t="shared" si="36"/>
        <v>4.5</v>
      </c>
      <c r="CZ250">
        <f t="shared" si="37"/>
        <v>4.5</v>
      </c>
      <c r="DA250">
        <f t="shared" si="38"/>
        <v>1</v>
      </c>
      <c r="DB250">
        <v>0</v>
      </c>
    </row>
    <row r="251" spans="1:106" x14ac:dyDescent="0.25">
      <c r="A251">
        <f>ROW(Source!A94)</f>
        <v>94</v>
      </c>
      <c r="B251">
        <v>16671550</v>
      </c>
      <c r="C251">
        <v>16672003</v>
      </c>
      <c r="D251">
        <v>15168015</v>
      </c>
      <c r="E251">
        <v>1</v>
      </c>
      <c r="F251">
        <v>1</v>
      </c>
      <c r="G251">
        <v>1</v>
      </c>
      <c r="H251">
        <v>3</v>
      </c>
      <c r="I251" t="s">
        <v>553</v>
      </c>
      <c r="J251" t="s">
        <v>554</v>
      </c>
      <c r="K251" t="s">
        <v>555</v>
      </c>
      <c r="L251">
        <v>1348</v>
      </c>
      <c r="N251">
        <v>1009</v>
      </c>
      <c r="O251" t="s">
        <v>147</v>
      </c>
      <c r="P251" t="s">
        <v>147</v>
      </c>
      <c r="Q251">
        <v>1000</v>
      </c>
      <c r="W251">
        <v>0</v>
      </c>
      <c r="X251">
        <v>-526970962</v>
      </c>
      <c r="Y251">
        <v>2.5499999999999998E-2</v>
      </c>
      <c r="AA251">
        <v>586.47</v>
      </c>
      <c r="AB251">
        <v>0</v>
      </c>
      <c r="AC251">
        <v>0</v>
      </c>
      <c r="AD251">
        <v>0</v>
      </c>
      <c r="AE251">
        <v>586.47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2.5499999999999998E-2</v>
      </c>
      <c r="AU251" t="s">
        <v>6</v>
      </c>
      <c r="AV251">
        <v>0</v>
      </c>
      <c r="AW251">
        <v>2</v>
      </c>
      <c r="AX251">
        <v>16672023</v>
      </c>
      <c r="AY251">
        <v>1</v>
      </c>
      <c r="AZ251">
        <v>0</v>
      </c>
      <c r="BA251">
        <v>253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Y251*Source!I94</f>
        <v>0.10451327999999999</v>
      </c>
      <c r="CY251">
        <f t="shared" si="36"/>
        <v>586.47</v>
      </c>
      <c r="CZ251">
        <f t="shared" si="37"/>
        <v>586.47</v>
      </c>
      <c r="DA251">
        <f t="shared" si="38"/>
        <v>1</v>
      </c>
      <c r="DB251">
        <v>0</v>
      </c>
    </row>
    <row r="252" spans="1:106" x14ac:dyDescent="0.25">
      <c r="A252">
        <f>ROW(Source!A94)</f>
        <v>94</v>
      </c>
      <c r="B252">
        <v>16671550</v>
      </c>
      <c r="C252">
        <v>16672003</v>
      </c>
      <c r="D252">
        <v>15170682</v>
      </c>
      <c r="E252">
        <v>1</v>
      </c>
      <c r="F252">
        <v>1</v>
      </c>
      <c r="G252">
        <v>1</v>
      </c>
      <c r="H252">
        <v>3</v>
      </c>
      <c r="I252" t="s">
        <v>556</v>
      </c>
      <c r="J252" t="s">
        <v>557</v>
      </c>
      <c r="K252" t="s">
        <v>558</v>
      </c>
      <c r="L252">
        <v>1327</v>
      </c>
      <c r="N252">
        <v>1005</v>
      </c>
      <c r="O252" t="s">
        <v>78</v>
      </c>
      <c r="P252" t="s">
        <v>78</v>
      </c>
      <c r="Q252">
        <v>1</v>
      </c>
      <c r="W252">
        <v>0</v>
      </c>
      <c r="X252">
        <v>-1987926685</v>
      </c>
      <c r="Y252">
        <v>1.6</v>
      </c>
      <c r="AA252">
        <v>72.319999999999993</v>
      </c>
      <c r="AB252">
        <v>0</v>
      </c>
      <c r="AC252">
        <v>0</v>
      </c>
      <c r="AD252">
        <v>0</v>
      </c>
      <c r="AE252">
        <v>72.319999999999993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1.6</v>
      </c>
      <c r="AU252" t="s">
        <v>6</v>
      </c>
      <c r="AV252">
        <v>0</v>
      </c>
      <c r="AW252">
        <v>2</v>
      </c>
      <c r="AX252">
        <v>16672024</v>
      </c>
      <c r="AY252">
        <v>1</v>
      </c>
      <c r="AZ252">
        <v>0</v>
      </c>
      <c r="BA252">
        <v>254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Y252*Source!I94</f>
        <v>6.557696</v>
      </c>
      <c r="CY252">
        <f t="shared" si="36"/>
        <v>72.319999999999993</v>
      </c>
      <c r="CZ252">
        <f t="shared" si="37"/>
        <v>72.319999999999993</v>
      </c>
      <c r="DA252">
        <f t="shared" si="38"/>
        <v>1</v>
      </c>
      <c r="DB252">
        <v>0</v>
      </c>
    </row>
    <row r="253" spans="1:106" x14ac:dyDescent="0.25">
      <c r="A253">
        <f>ROW(Source!A94)</f>
        <v>94</v>
      </c>
      <c r="B253">
        <v>16671550</v>
      </c>
      <c r="C253">
        <v>16672003</v>
      </c>
      <c r="D253">
        <v>15171907</v>
      </c>
      <c r="E253">
        <v>1</v>
      </c>
      <c r="F253">
        <v>1</v>
      </c>
      <c r="G253">
        <v>1</v>
      </c>
      <c r="H253">
        <v>3</v>
      </c>
      <c r="I253" t="s">
        <v>559</v>
      </c>
      <c r="J253" t="s">
        <v>560</v>
      </c>
      <c r="K253" t="s">
        <v>561</v>
      </c>
      <c r="L253">
        <v>1339</v>
      </c>
      <c r="N253">
        <v>1007</v>
      </c>
      <c r="O253" t="s">
        <v>467</v>
      </c>
      <c r="P253" t="s">
        <v>467</v>
      </c>
      <c r="Q253">
        <v>1</v>
      </c>
      <c r="W253">
        <v>0</v>
      </c>
      <c r="X253">
        <v>1795918813</v>
      </c>
      <c r="Y253">
        <v>4.4000000000000003E-3</v>
      </c>
      <c r="AA253">
        <v>74.58</v>
      </c>
      <c r="AB253">
        <v>0</v>
      </c>
      <c r="AC253">
        <v>0</v>
      </c>
      <c r="AD253">
        <v>0</v>
      </c>
      <c r="AE253">
        <v>74.58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4.4000000000000003E-3</v>
      </c>
      <c r="AU253" t="s">
        <v>6</v>
      </c>
      <c r="AV253">
        <v>0</v>
      </c>
      <c r="AW253">
        <v>2</v>
      </c>
      <c r="AX253">
        <v>16672025</v>
      </c>
      <c r="AY253">
        <v>1</v>
      </c>
      <c r="AZ253">
        <v>0</v>
      </c>
      <c r="BA253">
        <v>255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Y253*Source!I94</f>
        <v>1.8033664000000001E-2</v>
      </c>
      <c r="CY253">
        <f t="shared" si="36"/>
        <v>74.58</v>
      </c>
      <c r="CZ253">
        <f t="shared" si="37"/>
        <v>74.58</v>
      </c>
      <c r="DA253">
        <f t="shared" si="38"/>
        <v>1</v>
      </c>
      <c r="DB253">
        <v>0</v>
      </c>
    </row>
    <row r="254" spans="1:106" x14ac:dyDescent="0.25">
      <c r="A254">
        <f>ROW(Source!A94)</f>
        <v>94</v>
      </c>
      <c r="B254">
        <v>16671550</v>
      </c>
      <c r="C254">
        <v>16672003</v>
      </c>
      <c r="D254">
        <v>15202490</v>
      </c>
      <c r="E254">
        <v>1</v>
      </c>
      <c r="F254">
        <v>1</v>
      </c>
      <c r="G254">
        <v>1</v>
      </c>
      <c r="H254">
        <v>3</v>
      </c>
      <c r="I254" t="s">
        <v>562</v>
      </c>
      <c r="J254" t="s">
        <v>563</v>
      </c>
      <c r="K254" t="s">
        <v>564</v>
      </c>
      <c r="L254">
        <v>1346</v>
      </c>
      <c r="N254">
        <v>1009</v>
      </c>
      <c r="O254" t="s">
        <v>139</v>
      </c>
      <c r="P254" t="s">
        <v>139</v>
      </c>
      <c r="Q254">
        <v>1</v>
      </c>
      <c r="W254">
        <v>0</v>
      </c>
      <c r="X254">
        <v>-1684093315</v>
      </c>
      <c r="Y254">
        <v>4.0199999999999996</v>
      </c>
      <c r="AA254">
        <v>8.09</v>
      </c>
      <c r="AB254">
        <v>0</v>
      </c>
      <c r="AC254">
        <v>0</v>
      </c>
      <c r="AD254">
        <v>0</v>
      </c>
      <c r="AE254">
        <v>8.09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4.0199999999999996</v>
      </c>
      <c r="AU254" t="s">
        <v>6</v>
      </c>
      <c r="AV254">
        <v>0</v>
      </c>
      <c r="AW254">
        <v>2</v>
      </c>
      <c r="AX254">
        <v>16672026</v>
      </c>
      <c r="AY254">
        <v>1</v>
      </c>
      <c r="AZ254">
        <v>0</v>
      </c>
      <c r="BA254">
        <v>256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Y254*Source!I94</f>
        <v>16.476211199999998</v>
      </c>
      <c r="CY254">
        <f t="shared" si="36"/>
        <v>8.09</v>
      </c>
      <c r="CZ254">
        <f t="shared" si="37"/>
        <v>8.09</v>
      </c>
      <c r="DA254">
        <f t="shared" si="38"/>
        <v>1</v>
      </c>
      <c r="DB254">
        <v>0</v>
      </c>
    </row>
    <row r="255" spans="1:106" x14ac:dyDescent="0.25">
      <c r="A255">
        <f>ROW(Source!A94)</f>
        <v>94</v>
      </c>
      <c r="B255">
        <v>16671550</v>
      </c>
      <c r="C255">
        <v>16672003</v>
      </c>
      <c r="D255">
        <v>15163054</v>
      </c>
      <c r="E255">
        <v>17</v>
      </c>
      <c r="F255">
        <v>1</v>
      </c>
      <c r="G255">
        <v>1</v>
      </c>
      <c r="H255">
        <v>3</v>
      </c>
      <c r="I255" t="s">
        <v>177</v>
      </c>
      <c r="J255" t="s">
        <v>6</v>
      </c>
      <c r="K255" t="s">
        <v>178</v>
      </c>
      <c r="L255">
        <v>1348</v>
      </c>
      <c r="N255">
        <v>1009</v>
      </c>
      <c r="O255" t="s">
        <v>147</v>
      </c>
      <c r="P255" t="s">
        <v>147</v>
      </c>
      <c r="Q255">
        <v>1000</v>
      </c>
      <c r="W255">
        <v>0</v>
      </c>
      <c r="X255">
        <v>1891904026</v>
      </c>
      <c r="Y255">
        <v>7.0999999999999994E-2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6</v>
      </c>
      <c r="AT255">
        <v>7.0999999999999994E-2</v>
      </c>
      <c r="AU255" t="s">
        <v>6</v>
      </c>
      <c r="AV255">
        <v>0</v>
      </c>
      <c r="AW255">
        <v>2</v>
      </c>
      <c r="AX255">
        <v>16672027</v>
      </c>
      <c r="AY255">
        <v>1</v>
      </c>
      <c r="AZ255">
        <v>0</v>
      </c>
      <c r="BA255">
        <v>257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Y255*Source!I94</f>
        <v>0.29099775999999999</v>
      </c>
      <c r="CY255">
        <f t="shared" si="36"/>
        <v>0</v>
      </c>
      <c r="CZ255">
        <f t="shared" si="37"/>
        <v>0</v>
      </c>
      <c r="DA255">
        <f t="shared" si="38"/>
        <v>1</v>
      </c>
      <c r="DB255">
        <v>0</v>
      </c>
    </row>
    <row r="256" spans="1:106" x14ac:dyDescent="0.25">
      <c r="A256">
        <f>ROW(Source!A94)</f>
        <v>94</v>
      </c>
      <c r="B256">
        <v>16671550</v>
      </c>
      <c r="C256">
        <v>16672003</v>
      </c>
      <c r="D256">
        <v>15203308</v>
      </c>
      <c r="E256">
        <v>1</v>
      </c>
      <c r="F256">
        <v>1</v>
      </c>
      <c r="G256">
        <v>1</v>
      </c>
      <c r="H256">
        <v>3</v>
      </c>
      <c r="I256" t="s">
        <v>180</v>
      </c>
      <c r="J256" t="s">
        <v>182</v>
      </c>
      <c r="K256" t="s">
        <v>181</v>
      </c>
      <c r="L256">
        <v>1348</v>
      </c>
      <c r="N256">
        <v>1009</v>
      </c>
      <c r="O256" t="s">
        <v>147</v>
      </c>
      <c r="P256" t="s">
        <v>147</v>
      </c>
      <c r="Q256">
        <v>1000</v>
      </c>
      <c r="W256">
        <v>0</v>
      </c>
      <c r="X256">
        <v>772632804</v>
      </c>
      <c r="Y256">
        <v>7.0999999999999994E-2</v>
      </c>
      <c r="AA256">
        <v>19973.669999999998</v>
      </c>
      <c r="AB256">
        <v>0</v>
      </c>
      <c r="AC256">
        <v>0</v>
      </c>
      <c r="AD256">
        <v>0</v>
      </c>
      <c r="AE256">
        <v>19973.669999999998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6</v>
      </c>
      <c r="AT256">
        <v>7.0999999999999994E-2</v>
      </c>
      <c r="AU256" t="s">
        <v>6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Y256*Source!I94</f>
        <v>0.29099775999999999</v>
      </c>
      <c r="CY256">
        <f t="shared" si="36"/>
        <v>19973.669999999998</v>
      </c>
      <c r="CZ256">
        <f t="shared" si="37"/>
        <v>19973.669999999998</v>
      </c>
      <c r="DA256">
        <f t="shared" si="38"/>
        <v>1</v>
      </c>
      <c r="DB256">
        <v>0</v>
      </c>
    </row>
    <row r="257" spans="1:106" x14ac:dyDescent="0.25">
      <c r="A257">
        <f>ROW(Source!A94)</f>
        <v>94</v>
      </c>
      <c r="B257">
        <v>16671550</v>
      </c>
      <c r="C257">
        <v>16672003</v>
      </c>
      <c r="D257">
        <v>15204729</v>
      </c>
      <c r="E257">
        <v>1</v>
      </c>
      <c r="F257">
        <v>1</v>
      </c>
      <c r="G257">
        <v>1</v>
      </c>
      <c r="H257">
        <v>3</v>
      </c>
      <c r="I257" t="s">
        <v>565</v>
      </c>
      <c r="J257" t="s">
        <v>566</v>
      </c>
      <c r="K257" t="s">
        <v>567</v>
      </c>
      <c r="L257">
        <v>1348</v>
      </c>
      <c r="N257">
        <v>1009</v>
      </c>
      <c r="O257" t="s">
        <v>147</v>
      </c>
      <c r="P257" t="s">
        <v>147</v>
      </c>
      <c r="Q257">
        <v>1000</v>
      </c>
      <c r="W257">
        <v>0</v>
      </c>
      <c r="X257">
        <v>-2084827333</v>
      </c>
      <c r="Y257">
        <v>7.5999999999999998E-2</v>
      </c>
      <c r="AA257">
        <v>4294</v>
      </c>
      <c r="AB257">
        <v>0</v>
      </c>
      <c r="AC257">
        <v>0</v>
      </c>
      <c r="AD257">
        <v>0</v>
      </c>
      <c r="AE257">
        <v>4294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7.5999999999999998E-2</v>
      </c>
      <c r="AU257" t="s">
        <v>6</v>
      </c>
      <c r="AV257">
        <v>0</v>
      </c>
      <c r="AW257">
        <v>2</v>
      </c>
      <c r="AX257">
        <v>16672028</v>
      </c>
      <c r="AY257">
        <v>1</v>
      </c>
      <c r="AZ257">
        <v>0</v>
      </c>
      <c r="BA257">
        <v>258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Y257*Source!I94</f>
        <v>0.31149055999999997</v>
      </c>
      <c r="CY257">
        <f t="shared" si="36"/>
        <v>4294</v>
      </c>
      <c r="CZ257">
        <f t="shared" si="37"/>
        <v>4294</v>
      </c>
      <c r="DA257">
        <f t="shared" si="38"/>
        <v>1</v>
      </c>
      <c r="DB257">
        <v>0</v>
      </c>
    </row>
    <row r="258" spans="1:106" x14ac:dyDescent="0.25">
      <c r="A258">
        <f>ROW(Source!A95)</f>
        <v>95</v>
      </c>
      <c r="B258">
        <v>16671551</v>
      </c>
      <c r="C258">
        <v>16672003</v>
      </c>
      <c r="D258">
        <v>15435099</v>
      </c>
      <c r="E258">
        <v>1</v>
      </c>
      <c r="F258">
        <v>1</v>
      </c>
      <c r="G258">
        <v>1</v>
      </c>
      <c r="H258">
        <v>1</v>
      </c>
      <c r="I258" t="s">
        <v>548</v>
      </c>
      <c r="J258" t="s">
        <v>6</v>
      </c>
      <c r="K258" t="s">
        <v>549</v>
      </c>
      <c r="L258">
        <v>1191</v>
      </c>
      <c r="N258">
        <v>1013</v>
      </c>
      <c r="O258" t="s">
        <v>416</v>
      </c>
      <c r="P258" t="s">
        <v>416</v>
      </c>
      <c r="Q258">
        <v>1</v>
      </c>
      <c r="W258">
        <v>0</v>
      </c>
      <c r="X258">
        <v>1010519658</v>
      </c>
      <c r="Y258">
        <v>33.78</v>
      </c>
      <c r="AA258">
        <v>0</v>
      </c>
      <c r="AB258">
        <v>0</v>
      </c>
      <c r="AC258">
        <v>0</v>
      </c>
      <c r="AD258">
        <v>51.75</v>
      </c>
      <c r="AE258">
        <v>0</v>
      </c>
      <c r="AF258">
        <v>0</v>
      </c>
      <c r="AG258">
        <v>0</v>
      </c>
      <c r="AH258">
        <v>8.64</v>
      </c>
      <c r="AI258">
        <v>1</v>
      </c>
      <c r="AJ258">
        <v>1</v>
      </c>
      <c r="AK258">
        <v>1</v>
      </c>
      <c r="AL258">
        <v>5.99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33.78</v>
      </c>
      <c r="AU258" t="s">
        <v>6</v>
      </c>
      <c r="AV258">
        <v>1</v>
      </c>
      <c r="AW258">
        <v>2</v>
      </c>
      <c r="AX258">
        <v>16672017</v>
      </c>
      <c r="AY258">
        <v>1</v>
      </c>
      <c r="AZ258">
        <v>0</v>
      </c>
      <c r="BA258">
        <v>259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Y258*Source!I95</f>
        <v>138.4493568</v>
      </c>
      <c r="CY258">
        <f>AD258</f>
        <v>51.75</v>
      </c>
      <c r="CZ258">
        <f>AH258</f>
        <v>8.64</v>
      </c>
      <c r="DA258">
        <f>AL258</f>
        <v>5.99</v>
      </c>
      <c r="DB258">
        <v>0</v>
      </c>
    </row>
    <row r="259" spans="1:106" x14ac:dyDescent="0.25">
      <c r="A259">
        <f>ROW(Source!A95)</f>
        <v>95</v>
      </c>
      <c r="B259">
        <v>16671551</v>
      </c>
      <c r="C259">
        <v>16672003</v>
      </c>
      <c r="D259">
        <v>15430395</v>
      </c>
      <c r="E259">
        <v>1</v>
      </c>
      <c r="F259">
        <v>1</v>
      </c>
      <c r="G259">
        <v>1</v>
      </c>
      <c r="H259">
        <v>1</v>
      </c>
      <c r="I259" t="s">
        <v>417</v>
      </c>
      <c r="J259" t="s">
        <v>6</v>
      </c>
      <c r="K259" t="s">
        <v>418</v>
      </c>
      <c r="L259">
        <v>1191</v>
      </c>
      <c r="N259">
        <v>1013</v>
      </c>
      <c r="O259" t="s">
        <v>416</v>
      </c>
      <c r="P259" t="s">
        <v>416</v>
      </c>
      <c r="Q259">
        <v>1</v>
      </c>
      <c r="W259">
        <v>0</v>
      </c>
      <c r="X259">
        <v>-1417349443</v>
      </c>
      <c r="Y259">
        <v>0.16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5.99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0.16</v>
      </c>
      <c r="AU259" t="s">
        <v>6</v>
      </c>
      <c r="AV259">
        <v>2</v>
      </c>
      <c r="AW259">
        <v>2</v>
      </c>
      <c r="AX259">
        <v>16672018</v>
      </c>
      <c r="AY259">
        <v>1</v>
      </c>
      <c r="AZ259">
        <v>0</v>
      </c>
      <c r="BA259">
        <v>260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Y259*Source!I95</f>
        <v>0.65576960000000006</v>
      </c>
      <c r="CY259">
        <f>AD259</f>
        <v>0</v>
      </c>
      <c r="CZ259">
        <f>AH259</f>
        <v>0</v>
      </c>
      <c r="DA259">
        <f>AL259</f>
        <v>1</v>
      </c>
      <c r="DB259">
        <v>0</v>
      </c>
    </row>
    <row r="260" spans="1:106" x14ac:dyDescent="0.25">
      <c r="A260">
        <f>ROW(Source!A95)</f>
        <v>95</v>
      </c>
      <c r="B260">
        <v>16671551</v>
      </c>
      <c r="C260">
        <v>16672003</v>
      </c>
      <c r="D260">
        <v>15247974</v>
      </c>
      <c r="E260">
        <v>1</v>
      </c>
      <c r="F260">
        <v>1</v>
      </c>
      <c r="G260">
        <v>1</v>
      </c>
      <c r="H260">
        <v>2</v>
      </c>
      <c r="I260" t="s">
        <v>419</v>
      </c>
      <c r="J260" t="s">
        <v>420</v>
      </c>
      <c r="K260" t="s">
        <v>421</v>
      </c>
      <c r="L260">
        <v>1368</v>
      </c>
      <c r="N260">
        <v>1011</v>
      </c>
      <c r="O260" t="s">
        <v>422</v>
      </c>
      <c r="P260" t="s">
        <v>422</v>
      </c>
      <c r="Q260">
        <v>1</v>
      </c>
      <c r="W260">
        <v>0</v>
      </c>
      <c r="X260">
        <v>1188625873</v>
      </c>
      <c r="Y260">
        <v>0.1</v>
      </c>
      <c r="AA260">
        <v>0</v>
      </c>
      <c r="AB260">
        <v>187.25</v>
      </c>
      <c r="AC260">
        <v>13.5</v>
      </c>
      <c r="AD260">
        <v>0</v>
      </c>
      <c r="AE260">
        <v>0</v>
      </c>
      <c r="AF260">
        <v>31.26</v>
      </c>
      <c r="AG260">
        <v>13.5</v>
      </c>
      <c r="AH260">
        <v>0</v>
      </c>
      <c r="AI260">
        <v>1</v>
      </c>
      <c r="AJ260">
        <v>5.99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0.1</v>
      </c>
      <c r="AU260" t="s">
        <v>6</v>
      </c>
      <c r="AV260">
        <v>0</v>
      </c>
      <c r="AW260">
        <v>2</v>
      </c>
      <c r="AX260">
        <v>16672019</v>
      </c>
      <c r="AY260">
        <v>1</v>
      </c>
      <c r="AZ260">
        <v>0</v>
      </c>
      <c r="BA260">
        <v>261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Y260*Source!I95</f>
        <v>0.409856</v>
      </c>
      <c r="CY260">
        <f>AB260</f>
        <v>187.25</v>
      </c>
      <c r="CZ260">
        <f>AF260</f>
        <v>31.26</v>
      </c>
      <c r="DA260">
        <f>AJ260</f>
        <v>5.99</v>
      </c>
      <c r="DB260">
        <v>0</v>
      </c>
    </row>
    <row r="261" spans="1:106" x14ac:dyDescent="0.25">
      <c r="A261">
        <f>ROW(Source!A95)</f>
        <v>95</v>
      </c>
      <c r="B261">
        <v>16671551</v>
      </c>
      <c r="C261">
        <v>16672003</v>
      </c>
      <c r="D261">
        <v>15249073</v>
      </c>
      <c r="E261">
        <v>1</v>
      </c>
      <c r="F261">
        <v>1</v>
      </c>
      <c r="G261">
        <v>1</v>
      </c>
      <c r="H261">
        <v>2</v>
      </c>
      <c r="I261" t="s">
        <v>428</v>
      </c>
      <c r="J261" t="s">
        <v>429</v>
      </c>
      <c r="K261" t="s">
        <v>430</v>
      </c>
      <c r="L261">
        <v>1368</v>
      </c>
      <c r="N261">
        <v>1011</v>
      </c>
      <c r="O261" t="s">
        <v>422</v>
      </c>
      <c r="P261" t="s">
        <v>422</v>
      </c>
      <c r="Q261">
        <v>1</v>
      </c>
      <c r="W261">
        <v>0</v>
      </c>
      <c r="X261">
        <v>1372534845</v>
      </c>
      <c r="Y261">
        <v>0.06</v>
      </c>
      <c r="AA261">
        <v>0</v>
      </c>
      <c r="AB261">
        <v>393.6</v>
      </c>
      <c r="AC261">
        <v>11.6</v>
      </c>
      <c r="AD261">
        <v>0</v>
      </c>
      <c r="AE261">
        <v>0</v>
      </c>
      <c r="AF261">
        <v>65.709999999999994</v>
      </c>
      <c r="AG261">
        <v>11.6</v>
      </c>
      <c r="AH261">
        <v>0</v>
      </c>
      <c r="AI261">
        <v>1</v>
      </c>
      <c r="AJ261">
        <v>5.99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0.06</v>
      </c>
      <c r="AU261" t="s">
        <v>6</v>
      </c>
      <c r="AV261">
        <v>0</v>
      </c>
      <c r="AW261">
        <v>2</v>
      </c>
      <c r="AX261">
        <v>16672020</v>
      </c>
      <c r="AY261">
        <v>1</v>
      </c>
      <c r="AZ261">
        <v>0</v>
      </c>
      <c r="BA261">
        <v>262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Y261*Source!I95</f>
        <v>0.24591359999999998</v>
      </c>
      <c r="CY261">
        <f>AB261</f>
        <v>393.6</v>
      </c>
      <c r="CZ261">
        <f>AF261</f>
        <v>65.709999999999994</v>
      </c>
      <c r="DA261">
        <f>AJ261</f>
        <v>5.99</v>
      </c>
      <c r="DB261">
        <v>0</v>
      </c>
    </row>
    <row r="262" spans="1:106" x14ac:dyDescent="0.25">
      <c r="A262">
        <f>ROW(Source!A95)</f>
        <v>95</v>
      </c>
      <c r="B262">
        <v>16671551</v>
      </c>
      <c r="C262">
        <v>16672003</v>
      </c>
      <c r="D262">
        <v>15167286</v>
      </c>
      <c r="E262">
        <v>1</v>
      </c>
      <c r="F262">
        <v>1</v>
      </c>
      <c r="G262">
        <v>1</v>
      </c>
      <c r="H262">
        <v>3</v>
      </c>
      <c r="I262" t="s">
        <v>530</v>
      </c>
      <c r="J262" t="s">
        <v>531</v>
      </c>
      <c r="K262" t="s">
        <v>532</v>
      </c>
      <c r="L262">
        <v>1339</v>
      </c>
      <c r="N262">
        <v>1007</v>
      </c>
      <c r="O262" t="s">
        <v>467</v>
      </c>
      <c r="P262" t="s">
        <v>467</v>
      </c>
      <c r="Q262">
        <v>1</v>
      </c>
      <c r="W262">
        <v>0</v>
      </c>
      <c r="X262">
        <v>-1660354250</v>
      </c>
      <c r="Y262">
        <v>0.24</v>
      </c>
      <c r="AA262">
        <v>14.62</v>
      </c>
      <c r="AB262">
        <v>0</v>
      </c>
      <c r="AC262">
        <v>0</v>
      </c>
      <c r="AD262">
        <v>0</v>
      </c>
      <c r="AE262">
        <v>2.44</v>
      </c>
      <c r="AF262">
        <v>0</v>
      </c>
      <c r="AG262">
        <v>0</v>
      </c>
      <c r="AH262">
        <v>0</v>
      </c>
      <c r="AI262">
        <v>5.99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0.24</v>
      </c>
      <c r="AU262" t="s">
        <v>6</v>
      </c>
      <c r="AV262">
        <v>0</v>
      </c>
      <c r="AW262">
        <v>2</v>
      </c>
      <c r="AX262">
        <v>16672021</v>
      </c>
      <c r="AY262">
        <v>1</v>
      </c>
      <c r="AZ262">
        <v>0</v>
      </c>
      <c r="BA262">
        <v>263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Y262*Source!I95</f>
        <v>0.98365439999999993</v>
      </c>
      <c r="CY262">
        <f t="shared" ref="CY262:CY270" si="39">AA262</f>
        <v>14.62</v>
      </c>
      <c r="CZ262">
        <f t="shared" ref="CZ262:CZ270" si="40">AE262</f>
        <v>2.44</v>
      </c>
      <c r="DA262">
        <f t="shared" ref="DA262:DA270" si="41">AI262</f>
        <v>5.99</v>
      </c>
      <c r="DB262">
        <v>0</v>
      </c>
    </row>
    <row r="263" spans="1:106" x14ac:dyDescent="0.25">
      <c r="A263">
        <f>ROW(Source!A95)</f>
        <v>95</v>
      </c>
      <c r="B263">
        <v>16671551</v>
      </c>
      <c r="C263">
        <v>16672003</v>
      </c>
      <c r="D263">
        <v>15167766</v>
      </c>
      <c r="E263">
        <v>1</v>
      </c>
      <c r="F263">
        <v>1</v>
      </c>
      <c r="G263">
        <v>1</v>
      </c>
      <c r="H263">
        <v>3</v>
      </c>
      <c r="I263" t="s">
        <v>550</v>
      </c>
      <c r="J263" t="s">
        <v>551</v>
      </c>
      <c r="K263" t="s">
        <v>552</v>
      </c>
      <c r="L263">
        <v>1354</v>
      </c>
      <c r="N263">
        <v>1010</v>
      </c>
      <c r="O263" t="s">
        <v>324</v>
      </c>
      <c r="P263" t="s">
        <v>324</v>
      </c>
      <c r="Q263">
        <v>1</v>
      </c>
      <c r="W263">
        <v>0</v>
      </c>
      <c r="X263">
        <v>-1046673864</v>
      </c>
      <c r="Y263">
        <v>5.0999999999999996</v>
      </c>
      <c r="AA263">
        <v>26.96</v>
      </c>
      <c r="AB263">
        <v>0</v>
      </c>
      <c r="AC263">
        <v>0</v>
      </c>
      <c r="AD263">
        <v>0</v>
      </c>
      <c r="AE263">
        <v>4.5</v>
      </c>
      <c r="AF263">
        <v>0</v>
      </c>
      <c r="AG263">
        <v>0</v>
      </c>
      <c r="AH263">
        <v>0</v>
      </c>
      <c r="AI263">
        <v>5.99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5.0999999999999996</v>
      </c>
      <c r="AU263" t="s">
        <v>6</v>
      </c>
      <c r="AV263">
        <v>0</v>
      </c>
      <c r="AW263">
        <v>2</v>
      </c>
      <c r="AX263">
        <v>16672022</v>
      </c>
      <c r="AY263">
        <v>1</v>
      </c>
      <c r="AZ263">
        <v>0</v>
      </c>
      <c r="BA263">
        <v>264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Y263*Source!I95</f>
        <v>20.902655999999997</v>
      </c>
      <c r="CY263">
        <f t="shared" si="39"/>
        <v>26.96</v>
      </c>
      <c r="CZ263">
        <f t="shared" si="40"/>
        <v>4.5</v>
      </c>
      <c r="DA263">
        <f t="shared" si="41"/>
        <v>5.99</v>
      </c>
      <c r="DB263">
        <v>0</v>
      </c>
    </row>
    <row r="264" spans="1:106" x14ac:dyDescent="0.25">
      <c r="A264">
        <f>ROW(Source!A95)</f>
        <v>95</v>
      </c>
      <c r="B264">
        <v>16671551</v>
      </c>
      <c r="C264">
        <v>16672003</v>
      </c>
      <c r="D264">
        <v>15168015</v>
      </c>
      <c r="E264">
        <v>1</v>
      </c>
      <c r="F264">
        <v>1</v>
      </c>
      <c r="G264">
        <v>1</v>
      </c>
      <c r="H264">
        <v>3</v>
      </c>
      <c r="I264" t="s">
        <v>553</v>
      </c>
      <c r="J264" t="s">
        <v>554</v>
      </c>
      <c r="K264" t="s">
        <v>555</v>
      </c>
      <c r="L264">
        <v>1348</v>
      </c>
      <c r="N264">
        <v>1009</v>
      </c>
      <c r="O264" t="s">
        <v>147</v>
      </c>
      <c r="P264" t="s">
        <v>147</v>
      </c>
      <c r="Q264">
        <v>1000</v>
      </c>
      <c r="W264">
        <v>0</v>
      </c>
      <c r="X264">
        <v>-526970962</v>
      </c>
      <c r="Y264">
        <v>2.5499999999999998E-2</v>
      </c>
      <c r="AA264">
        <v>3512.96</v>
      </c>
      <c r="AB264">
        <v>0</v>
      </c>
      <c r="AC264">
        <v>0</v>
      </c>
      <c r="AD264">
        <v>0</v>
      </c>
      <c r="AE264">
        <v>586.47</v>
      </c>
      <c r="AF264">
        <v>0</v>
      </c>
      <c r="AG264">
        <v>0</v>
      </c>
      <c r="AH264">
        <v>0</v>
      </c>
      <c r="AI264">
        <v>5.99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2.5499999999999998E-2</v>
      </c>
      <c r="AU264" t="s">
        <v>6</v>
      </c>
      <c r="AV264">
        <v>0</v>
      </c>
      <c r="AW264">
        <v>2</v>
      </c>
      <c r="AX264">
        <v>16672023</v>
      </c>
      <c r="AY264">
        <v>1</v>
      </c>
      <c r="AZ264">
        <v>0</v>
      </c>
      <c r="BA264">
        <v>265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Y264*Source!I95</f>
        <v>0.10451327999999999</v>
      </c>
      <c r="CY264">
        <f t="shared" si="39"/>
        <v>3512.96</v>
      </c>
      <c r="CZ264">
        <f t="shared" si="40"/>
        <v>586.47</v>
      </c>
      <c r="DA264">
        <f t="shared" si="41"/>
        <v>5.99</v>
      </c>
      <c r="DB264">
        <v>0</v>
      </c>
    </row>
    <row r="265" spans="1:106" x14ac:dyDescent="0.25">
      <c r="A265">
        <f>ROW(Source!A95)</f>
        <v>95</v>
      </c>
      <c r="B265">
        <v>16671551</v>
      </c>
      <c r="C265">
        <v>16672003</v>
      </c>
      <c r="D265">
        <v>15170682</v>
      </c>
      <c r="E265">
        <v>1</v>
      </c>
      <c r="F265">
        <v>1</v>
      </c>
      <c r="G265">
        <v>1</v>
      </c>
      <c r="H265">
        <v>3</v>
      </c>
      <c r="I265" t="s">
        <v>556</v>
      </c>
      <c r="J265" t="s">
        <v>557</v>
      </c>
      <c r="K265" t="s">
        <v>558</v>
      </c>
      <c r="L265">
        <v>1327</v>
      </c>
      <c r="N265">
        <v>1005</v>
      </c>
      <c r="O265" t="s">
        <v>78</v>
      </c>
      <c r="P265" t="s">
        <v>78</v>
      </c>
      <c r="Q265">
        <v>1</v>
      </c>
      <c r="W265">
        <v>0</v>
      </c>
      <c r="X265">
        <v>-1987926685</v>
      </c>
      <c r="Y265">
        <v>1.6</v>
      </c>
      <c r="AA265">
        <v>433.2</v>
      </c>
      <c r="AB265">
        <v>0</v>
      </c>
      <c r="AC265">
        <v>0</v>
      </c>
      <c r="AD265">
        <v>0</v>
      </c>
      <c r="AE265">
        <v>72.319999999999993</v>
      </c>
      <c r="AF265">
        <v>0</v>
      </c>
      <c r="AG265">
        <v>0</v>
      </c>
      <c r="AH265">
        <v>0</v>
      </c>
      <c r="AI265">
        <v>5.99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1.6</v>
      </c>
      <c r="AU265" t="s">
        <v>6</v>
      </c>
      <c r="AV265">
        <v>0</v>
      </c>
      <c r="AW265">
        <v>2</v>
      </c>
      <c r="AX265">
        <v>16672024</v>
      </c>
      <c r="AY265">
        <v>1</v>
      </c>
      <c r="AZ265">
        <v>0</v>
      </c>
      <c r="BA265">
        <v>266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Y265*Source!I95</f>
        <v>6.557696</v>
      </c>
      <c r="CY265">
        <f t="shared" si="39"/>
        <v>433.2</v>
      </c>
      <c r="CZ265">
        <f t="shared" si="40"/>
        <v>72.319999999999993</v>
      </c>
      <c r="DA265">
        <f t="shared" si="41"/>
        <v>5.99</v>
      </c>
      <c r="DB265">
        <v>0</v>
      </c>
    </row>
    <row r="266" spans="1:106" x14ac:dyDescent="0.25">
      <c r="A266">
        <f>ROW(Source!A95)</f>
        <v>95</v>
      </c>
      <c r="B266">
        <v>16671551</v>
      </c>
      <c r="C266">
        <v>16672003</v>
      </c>
      <c r="D266">
        <v>15171907</v>
      </c>
      <c r="E266">
        <v>1</v>
      </c>
      <c r="F266">
        <v>1</v>
      </c>
      <c r="G266">
        <v>1</v>
      </c>
      <c r="H266">
        <v>3</v>
      </c>
      <c r="I266" t="s">
        <v>559</v>
      </c>
      <c r="J266" t="s">
        <v>560</v>
      </c>
      <c r="K266" t="s">
        <v>561</v>
      </c>
      <c r="L266">
        <v>1339</v>
      </c>
      <c r="N266">
        <v>1007</v>
      </c>
      <c r="O266" t="s">
        <v>467</v>
      </c>
      <c r="P266" t="s">
        <v>467</v>
      </c>
      <c r="Q266">
        <v>1</v>
      </c>
      <c r="W266">
        <v>0</v>
      </c>
      <c r="X266">
        <v>1795918813</v>
      </c>
      <c r="Y266">
        <v>4.4000000000000003E-3</v>
      </c>
      <c r="AA266">
        <v>446.73</v>
      </c>
      <c r="AB266">
        <v>0</v>
      </c>
      <c r="AC266">
        <v>0</v>
      </c>
      <c r="AD266">
        <v>0</v>
      </c>
      <c r="AE266">
        <v>74.58</v>
      </c>
      <c r="AF266">
        <v>0</v>
      </c>
      <c r="AG266">
        <v>0</v>
      </c>
      <c r="AH266">
        <v>0</v>
      </c>
      <c r="AI266">
        <v>5.99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4.4000000000000003E-3</v>
      </c>
      <c r="AU266" t="s">
        <v>6</v>
      </c>
      <c r="AV266">
        <v>0</v>
      </c>
      <c r="AW266">
        <v>2</v>
      </c>
      <c r="AX266">
        <v>16672025</v>
      </c>
      <c r="AY266">
        <v>1</v>
      </c>
      <c r="AZ266">
        <v>0</v>
      </c>
      <c r="BA266">
        <v>267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Y266*Source!I95</f>
        <v>1.8033664000000001E-2</v>
      </c>
      <c r="CY266">
        <f t="shared" si="39"/>
        <v>446.73</v>
      </c>
      <c r="CZ266">
        <f t="shared" si="40"/>
        <v>74.58</v>
      </c>
      <c r="DA266">
        <f t="shared" si="41"/>
        <v>5.99</v>
      </c>
      <c r="DB266">
        <v>0</v>
      </c>
    </row>
    <row r="267" spans="1:106" x14ac:dyDescent="0.25">
      <c r="A267">
        <f>ROW(Source!A95)</f>
        <v>95</v>
      </c>
      <c r="B267">
        <v>16671551</v>
      </c>
      <c r="C267">
        <v>16672003</v>
      </c>
      <c r="D267">
        <v>15202490</v>
      </c>
      <c r="E267">
        <v>1</v>
      </c>
      <c r="F267">
        <v>1</v>
      </c>
      <c r="G267">
        <v>1</v>
      </c>
      <c r="H267">
        <v>3</v>
      </c>
      <c r="I267" t="s">
        <v>562</v>
      </c>
      <c r="J267" t="s">
        <v>563</v>
      </c>
      <c r="K267" t="s">
        <v>564</v>
      </c>
      <c r="L267">
        <v>1346</v>
      </c>
      <c r="N267">
        <v>1009</v>
      </c>
      <c r="O267" t="s">
        <v>139</v>
      </c>
      <c r="P267" t="s">
        <v>139</v>
      </c>
      <c r="Q267">
        <v>1</v>
      </c>
      <c r="W267">
        <v>0</v>
      </c>
      <c r="X267">
        <v>-1684093315</v>
      </c>
      <c r="Y267">
        <v>4.0199999999999996</v>
      </c>
      <c r="AA267">
        <v>48.46</v>
      </c>
      <c r="AB267">
        <v>0</v>
      </c>
      <c r="AC267">
        <v>0</v>
      </c>
      <c r="AD267">
        <v>0</v>
      </c>
      <c r="AE267">
        <v>8.09</v>
      </c>
      <c r="AF267">
        <v>0</v>
      </c>
      <c r="AG267">
        <v>0</v>
      </c>
      <c r="AH267">
        <v>0</v>
      </c>
      <c r="AI267">
        <v>5.99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4.0199999999999996</v>
      </c>
      <c r="AU267" t="s">
        <v>6</v>
      </c>
      <c r="AV267">
        <v>0</v>
      </c>
      <c r="AW267">
        <v>2</v>
      </c>
      <c r="AX267">
        <v>16672026</v>
      </c>
      <c r="AY267">
        <v>1</v>
      </c>
      <c r="AZ267">
        <v>0</v>
      </c>
      <c r="BA267">
        <v>268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Y267*Source!I95</f>
        <v>16.476211199999998</v>
      </c>
      <c r="CY267">
        <f t="shared" si="39"/>
        <v>48.46</v>
      </c>
      <c r="CZ267">
        <f t="shared" si="40"/>
        <v>8.09</v>
      </c>
      <c r="DA267">
        <f t="shared" si="41"/>
        <v>5.99</v>
      </c>
      <c r="DB267">
        <v>0</v>
      </c>
    </row>
    <row r="268" spans="1:106" x14ac:dyDescent="0.25">
      <c r="A268">
        <f>ROW(Source!A95)</f>
        <v>95</v>
      </c>
      <c r="B268">
        <v>16671551</v>
      </c>
      <c r="C268">
        <v>16672003</v>
      </c>
      <c r="D268">
        <v>15163054</v>
      </c>
      <c r="E268">
        <v>17</v>
      </c>
      <c r="F268">
        <v>1</v>
      </c>
      <c r="G268">
        <v>1</v>
      </c>
      <c r="H268">
        <v>3</v>
      </c>
      <c r="I268" t="s">
        <v>177</v>
      </c>
      <c r="J268" t="s">
        <v>6</v>
      </c>
      <c r="K268" t="s">
        <v>178</v>
      </c>
      <c r="L268">
        <v>1348</v>
      </c>
      <c r="N268">
        <v>1009</v>
      </c>
      <c r="O268" t="s">
        <v>147</v>
      </c>
      <c r="P268" t="s">
        <v>147</v>
      </c>
      <c r="Q268">
        <v>1000</v>
      </c>
      <c r="W268">
        <v>0</v>
      </c>
      <c r="X268">
        <v>1891904026</v>
      </c>
      <c r="Y268">
        <v>7.0999999999999994E-2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5.99</v>
      </c>
      <c r="AJ268">
        <v>1</v>
      </c>
      <c r="AK268">
        <v>1</v>
      </c>
      <c r="AL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6</v>
      </c>
      <c r="AT268">
        <v>7.0999999999999994E-2</v>
      </c>
      <c r="AU268" t="s">
        <v>6</v>
      </c>
      <c r="AV268">
        <v>0</v>
      </c>
      <c r="AW268">
        <v>2</v>
      </c>
      <c r="AX268">
        <v>16672027</v>
      </c>
      <c r="AY268">
        <v>1</v>
      </c>
      <c r="AZ268">
        <v>0</v>
      </c>
      <c r="BA268">
        <v>269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Y268*Source!I95</f>
        <v>0.29099775999999999</v>
      </c>
      <c r="CY268">
        <f t="shared" si="39"/>
        <v>0</v>
      </c>
      <c r="CZ268">
        <f t="shared" si="40"/>
        <v>0</v>
      </c>
      <c r="DA268">
        <f t="shared" si="41"/>
        <v>5.99</v>
      </c>
      <c r="DB268">
        <v>0</v>
      </c>
    </row>
    <row r="269" spans="1:106" x14ac:dyDescent="0.25">
      <c r="A269">
        <f>ROW(Source!A95)</f>
        <v>95</v>
      </c>
      <c r="B269">
        <v>16671551</v>
      </c>
      <c r="C269">
        <v>16672003</v>
      </c>
      <c r="D269">
        <v>15203308</v>
      </c>
      <c r="E269">
        <v>1</v>
      </c>
      <c r="F269">
        <v>1</v>
      </c>
      <c r="G269">
        <v>1</v>
      </c>
      <c r="H269">
        <v>3</v>
      </c>
      <c r="I269" t="s">
        <v>180</v>
      </c>
      <c r="J269" t="s">
        <v>182</v>
      </c>
      <c r="K269" t="s">
        <v>181</v>
      </c>
      <c r="L269">
        <v>1348</v>
      </c>
      <c r="N269">
        <v>1009</v>
      </c>
      <c r="O269" t="s">
        <v>147</v>
      </c>
      <c r="P269" t="s">
        <v>147</v>
      </c>
      <c r="Q269">
        <v>1000</v>
      </c>
      <c r="W269">
        <v>0</v>
      </c>
      <c r="X269">
        <v>772632804</v>
      </c>
      <c r="Y269">
        <v>7.0999999999999994E-2</v>
      </c>
      <c r="AA269">
        <v>119642.28</v>
      </c>
      <c r="AB269">
        <v>0</v>
      </c>
      <c r="AC269">
        <v>0</v>
      </c>
      <c r="AD269">
        <v>0</v>
      </c>
      <c r="AE269">
        <v>19973.669999999998</v>
      </c>
      <c r="AF269">
        <v>0</v>
      </c>
      <c r="AG269">
        <v>0</v>
      </c>
      <c r="AH269">
        <v>0</v>
      </c>
      <c r="AI269">
        <v>5.99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6</v>
      </c>
      <c r="AT269">
        <v>7.0999999999999994E-2</v>
      </c>
      <c r="AU269" t="s">
        <v>6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6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Y269*Source!I95</f>
        <v>0.29099775999999999</v>
      </c>
      <c r="CY269">
        <f t="shared" si="39"/>
        <v>119642.28</v>
      </c>
      <c r="CZ269">
        <f t="shared" si="40"/>
        <v>19973.669999999998</v>
      </c>
      <c r="DA269">
        <f t="shared" si="41"/>
        <v>5.99</v>
      </c>
      <c r="DB269">
        <v>0</v>
      </c>
    </row>
    <row r="270" spans="1:106" x14ac:dyDescent="0.25">
      <c r="A270">
        <f>ROW(Source!A95)</f>
        <v>95</v>
      </c>
      <c r="B270">
        <v>16671551</v>
      </c>
      <c r="C270">
        <v>16672003</v>
      </c>
      <c r="D270">
        <v>15204729</v>
      </c>
      <c r="E270">
        <v>1</v>
      </c>
      <c r="F270">
        <v>1</v>
      </c>
      <c r="G270">
        <v>1</v>
      </c>
      <c r="H270">
        <v>3</v>
      </c>
      <c r="I270" t="s">
        <v>565</v>
      </c>
      <c r="J270" t="s">
        <v>566</v>
      </c>
      <c r="K270" t="s">
        <v>567</v>
      </c>
      <c r="L270">
        <v>1348</v>
      </c>
      <c r="N270">
        <v>1009</v>
      </c>
      <c r="O270" t="s">
        <v>147</v>
      </c>
      <c r="P270" t="s">
        <v>147</v>
      </c>
      <c r="Q270">
        <v>1000</v>
      </c>
      <c r="W270">
        <v>0</v>
      </c>
      <c r="X270">
        <v>-2084827333</v>
      </c>
      <c r="Y270">
        <v>7.5999999999999998E-2</v>
      </c>
      <c r="AA270">
        <v>25721.06</v>
      </c>
      <c r="AB270">
        <v>0</v>
      </c>
      <c r="AC270">
        <v>0</v>
      </c>
      <c r="AD270">
        <v>0</v>
      </c>
      <c r="AE270">
        <v>4294</v>
      </c>
      <c r="AF270">
        <v>0</v>
      </c>
      <c r="AG270">
        <v>0</v>
      </c>
      <c r="AH270">
        <v>0</v>
      </c>
      <c r="AI270">
        <v>5.99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7.5999999999999998E-2</v>
      </c>
      <c r="AU270" t="s">
        <v>6</v>
      </c>
      <c r="AV270">
        <v>0</v>
      </c>
      <c r="AW270">
        <v>2</v>
      </c>
      <c r="AX270">
        <v>16672028</v>
      </c>
      <c r="AY270">
        <v>1</v>
      </c>
      <c r="AZ270">
        <v>0</v>
      </c>
      <c r="BA270">
        <v>270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Y270*Source!I95</f>
        <v>0.31149055999999997</v>
      </c>
      <c r="CY270">
        <f t="shared" si="39"/>
        <v>25721.06</v>
      </c>
      <c r="CZ270">
        <f t="shared" si="40"/>
        <v>4294</v>
      </c>
      <c r="DA270">
        <f t="shared" si="41"/>
        <v>5.99</v>
      </c>
      <c r="DB270">
        <v>0</v>
      </c>
    </row>
    <row r="271" spans="1:106" x14ac:dyDescent="0.25">
      <c r="A271">
        <f>ROW(Source!A100)</f>
        <v>100</v>
      </c>
      <c r="B271">
        <v>16671550</v>
      </c>
      <c r="C271">
        <v>16672031</v>
      </c>
      <c r="D271">
        <v>15436014</v>
      </c>
      <c r="E271">
        <v>1</v>
      </c>
      <c r="F271">
        <v>1</v>
      </c>
      <c r="G271">
        <v>1</v>
      </c>
      <c r="H271">
        <v>1</v>
      </c>
      <c r="I271" t="s">
        <v>507</v>
      </c>
      <c r="J271" t="s">
        <v>6</v>
      </c>
      <c r="K271" t="s">
        <v>508</v>
      </c>
      <c r="L271">
        <v>1191</v>
      </c>
      <c r="N271">
        <v>1013</v>
      </c>
      <c r="O271" t="s">
        <v>416</v>
      </c>
      <c r="P271" t="s">
        <v>416</v>
      </c>
      <c r="Q271">
        <v>1</v>
      </c>
      <c r="W271">
        <v>0</v>
      </c>
      <c r="X271">
        <v>-784637506</v>
      </c>
      <c r="Y271">
        <v>356.983</v>
      </c>
      <c r="AA271">
        <v>0</v>
      </c>
      <c r="AB271">
        <v>0</v>
      </c>
      <c r="AC271">
        <v>0</v>
      </c>
      <c r="AD271">
        <v>8.74</v>
      </c>
      <c r="AE271">
        <v>0</v>
      </c>
      <c r="AF271">
        <v>0</v>
      </c>
      <c r="AG271">
        <v>0</v>
      </c>
      <c r="AH271">
        <v>8.74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310.42</v>
      </c>
      <c r="AU271" t="s">
        <v>71</v>
      </c>
      <c r="AV271">
        <v>1</v>
      </c>
      <c r="AW271">
        <v>2</v>
      </c>
      <c r="AX271">
        <v>16672044</v>
      </c>
      <c r="AY271">
        <v>1</v>
      </c>
      <c r="AZ271">
        <v>0</v>
      </c>
      <c r="BA271">
        <v>271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Y271*Source!I100</f>
        <v>484.96140550000001</v>
      </c>
      <c r="CY271">
        <f>AD271</f>
        <v>8.74</v>
      </c>
      <c r="CZ271">
        <f>AH271</f>
        <v>8.74</v>
      </c>
      <c r="DA271">
        <f>AL271</f>
        <v>1</v>
      </c>
      <c r="DB271">
        <v>0</v>
      </c>
    </row>
    <row r="272" spans="1:106" x14ac:dyDescent="0.25">
      <c r="A272">
        <f>ROW(Source!A100)</f>
        <v>100</v>
      </c>
      <c r="B272">
        <v>16671550</v>
      </c>
      <c r="C272">
        <v>16672031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417</v>
      </c>
      <c r="J272" t="s">
        <v>6</v>
      </c>
      <c r="K272" t="s">
        <v>418</v>
      </c>
      <c r="L272">
        <v>1191</v>
      </c>
      <c r="N272">
        <v>1013</v>
      </c>
      <c r="O272" t="s">
        <v>416</v>
      </c>
      <c r="P272" t="s">
        <v>416</v>
      </c>
      <c r="Q272">
        <v>1</v>
      </c>
      <c r="W272">
        <v>0</v>
      </c>
      <c r="X272">
        <v>-1417349443</v>
      </c>
      <c r="Y272">
        <v>1.73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1.73</v>
      </c>
      <c r="AU272" t="s">
        <v>6</v>
      </c>
      <c r="AV272">
        <v>2</v>
      </c>
      <c r="AW272">
        <v>2</v>
      </c>
      <c r="AX272">
        <v>16672045</v>
      </c>
      <c r="AY272">
        <v>1</v>
      </c>
      <c r="AZ272">
        <v>2048</v>
      </c>
      <c r="BA272">
        <v>272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Y272*Source!I100</f>
        <v>2.3502049999999999</v>
      </c>
      <c r="CY272">
        <f>AD272</f>
        <v>0</v>
      </c>
      <c r="CZ272">
        <f>AH272</f>
        <v>0</v>
      </c>
      <c r="DA272">
        <f>AL272</f>
        <v>1</v>
      </c>
      <c r="DB272">
        <v>0</v>
      </c>
    </row>
    <row r="273" spans="1:106" x14ac:dyDescent="0.25">
      <c r="A273">
        <f>ROW(Source!A100)</f>
        <v>100</v>
      </c>
      <c r="B273">
        <v>16671550</v>
      </c>
      <c r="C273">
        <v>16672031</v>
      </c>
      <c r="D273">
        <v>15247576</v>
      </c>
      <c r="E273">
        <v>1</v>
      </c>
      <c r="F273">
        <v>1</v>
      </c>
      <c r="G273">
        <v>1</v>
      </c>
      <c r="H273">
        <v>2</v>
      </c>
      <c r="I273" t="s">
        <v>568</v>
      </c>
      <c r="J273" t="s">
        <v>569</v>
      </c>
      <c r="K273" t="s">
        <v>570</v>
      </c>
      <c r="L273">
        <v>1368</v>
      </c>
      <c r="N273">
        <v>1011</v>
      </c>
      <c r="O273" t="s">
        <v>422</v>
      </c>
      <c r="P273" t="s">
        <v>422</v>
      </c>
      <c r="Q273">
        <v>1</v>
      </c>
      <c r="W273">
        <v>0</v>
      </c>
      <c r="X273">
        <v>257150282</v>
      </c>
      <c r="Y273">
        <v>2.5000000000000001E-2</v>
      </c>
      <c r="AA273">
        <v>0</v>
      </c>
      <c r="AB273">
        <v>83.43</v>
      </c>
      <c r="AC273">
        <v>13.5</v>
      </c>
      <c r="AD273">
        <v>0</v>
      </c>
      <c r="AE273">
        <v>0</v>
      </c>
      <c r="AF273">
        <v>83.43</v>
      </c>
      <c r="AG273">
        <v>13.5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0.02</v>
      </c>
      <c r="AU273" t="s">
        <v>70</v>
      </c>
      <c r="AV273">
        <v>0</v>
      </c>
      <c r="AW273">
        <v>2</v>
      </c>
      <c r="AX273">
        <v>16672046</v>
      </c>
      <c r="AY273">
        <v>1</v>
      </c>
      <c r="AZ273">
        <v>0</v>
      </c>
      <c r="BA273">
        <v>273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Y273*Source!I100</f>
        <v>3.39625E-2</v>
      </c>
      <c r="CY273">
        <f>AB273</f>
        <v>83.43</v>
      </c>
      <c r="CZ273">
        <f>AF273</f>
        <v>83.43</v>
      </c>
      <c r="DA273">
        <f>AJ273</f>
        <v>1</v>
      </c>
      <c r="DB273">
        <v>0</v>
      </c>
    </row>
    <row r="274" spans="1:106" x14ac:dyDescent="0.25">
      <c r="A274">
        <f>ROW(Source!A100)</f>
        <v>100</v>
      </c>
      <c r="B274">
        <v>16671550</v>
      </c>
      <c r="C274">
        <v>16672031</v>
      </c>
      <c r="D274">
        <v>15247678</v>
      </c>
      <c r="E274">
        <v>1</v>
      </c>
      <c r="F274">
        <v>1</v>
      </c>
      <c r="G274">
        <v>1</v>
      </c>
      <c r="H274">
        <v>2</v>
      </c>
      <c r="I274" t="s">
        <v>571</v>
      </c>
      <c r="J274" t="s">
        <v>572</v>
      </c>
      <c r="K274" t="s">
        <v>573</v>
      </c>
      <c r="L274">
        <v>1368</v>
      </c>
      <c r="N274">
        <v>1011</v>
      </c>
      <c r="O274" t="s">
        <v>422</v>
      </c>
      <c r="P274" t="s">
        <v>422</v>
      </c>
      <c r="Q274">
        <v>1</v>
      </c>
      <c r="W274">
        <v>0</v>
      </c>
      <c r="X274">
        <v>1330025190</v>
      </c>
      <c r="Y274">
        <v>1.2500000000000001E-2</v>
      </c>
      <c r="AA274">
        <v>0</v>
      </c>
      <c r="AB274">
        <v>88.01</v>
      </c>
      <c r="AC274">
        <v>11.6</v>
      </c>
      <c r="AD274">
        <v>0</v>
      </c>
      <c r="AE274">
        <v>0</v>
      </c>
      <c r="AF274">
        <v>88.01</v>
      </c>
      <c r="AG274">
        <v>11.6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0.01</v>
      </c>
      <c r="AU274" t="s">
        <v>70</v>
      </c>
      <c r="AV274">
        <v>0</v>
      </c>
      <c r="AW274">
        <v>2</v>
      </c>
      <c r="AX274">
        <v>16672047</v>
      </c>
      <c r="AY274">
        <v>1</v>
      </c>
      <c r="AZ274">
        <v>0</v>
      </c>
      <c r="BA274">
        <v>274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Y274*Source!I100</f>
        <v>1.698125E-2</v>
      </c>
      <c r="CY274">
        <f>AB274</f>
        <v>88.01</v>
      </c>
      <c r="CZ274">
        <f>AF274</f>
        <v>88.01</v>
      </c>
      <c r="DA274">
        <f>AJ274</f>
        <v>1</v>
      </c>
      <c r="DB274">
        <v>0</v>
      </c>
    </row>
    <row r="275" spans="1:106" x14ac:dyDescent="0.25">
      <c r="A275">
        <f>ROW(Source!A100)</f>
        <v>100</v>
      </c>
      <c r="B275">
        <v>16671550</v>
      </c>
      <c r="C275">
        <v>16672031</v>
      </c>
      <c r="D275">
        <v>15248143</v>
      </c>
      <c r="E275">
        <v>1</v>
      </c>
      <c r="F275">
        <v>1</v>
      </c>
      <c r="G275">
        <v>1</v>
      </c>
      <c r="H275">
        <v>2</v>
      </c>
      <c r="I275" t="s">
        <v>574</v>
      </c>
      <c r="J275" t="s">
        <v>575</v>
      </c>
      <c r="K275" t="s">
        <v>576</v>
      </c>
      <c r="L275">
        <v>1368</v>
      </c>
      <c r="N275">
        <v>1011</v>
      </c>
      <c r="O275" t="s">
        <v>422</v>
      </c>
      <c r="P275" t="s">
        <v>422</v>
      </c>
      <c r="Q275">
        <v>1</v>
      </c>
      <c r="W275">
        <v>0</v>
      </c>
      <c r="X275">
        <v>983187852</v>
      </c>
      <c r="Y275">
        <v>2.1124999999999998</v>
      </c>
      <c r="AA275">
        <v>0</v>
      </c>
      <c r="AB275">
        <v>12.39</v>
      </c>
      <c r="AC275">
        <v>10.06</v>
      </c>
      <c r="AD275">
        <v>0</v>
      </c>
      <c r="AE275">
        <v>0</v>
      </c>
      <c r="AF275">
        <v>12.39</v>
      </c>
      <c r="AG275">
        <v>10.06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1.69</v>
      </c>
      <c r="AU275" t="s">
        <v>70</v>
      </c>
      <c r="AV275">
        <v>0</v>
      </c>
      <c r="AW275">
        <v>2</v>
      </c>
      <c r="AX275">
        <v>16672048</v>
      </c>
      <c r="AY275">
        <v>1</v>
      </c>
      <c r="AZ275">
        <v>0</v>
      </c>
      <c r="BA275">
        <v>275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Y275*Source!I100</f>
        <v>2.8698312499999998</v>
      </c>
      <c r="CY275">
        <f>AB275</f>
        <v>12.39</v>
      </c>
      <c r="CZ275">
        <f>AF275</f>
        <v>12.39</v>
      </c>
      <c r="DA275">
        <f>AJ275</f>
        <v>1</v>
      </c>
      <c r="DB275">
        <v>0</v>
      </c>
    </row>
    <row r="276" spans="1:106" x14ac:dyDescent="0.25">
      <c r="A276">
        <f>ROW(Source!A100)</f>
        <v>100</v>
      </c>
      <c r="B276">
        <v>16671550</v>
      </c>
      <c r="C276">
        <v>16672031</v>
      </c>
      <c r="D276">
        <v>15249073</v>
      </c>
      <c r="E276">
        <v>1</v>
      </c>
      <c r="F276">
        <v>1</v>
      </c>
      <c r="G276">
        <v>1</v>
      </c>
      <c r="H276">
        <v>2</v>
      </c>
      <c r="I276" t="s">
        <v>428</v>
      </c>
      <c r="J276" t="s">
        <v>429</v>
      </c>
      <c r="K276" t="s">
        <v>430</v>
      </c>
      <c r="L276">
        <v>1368</v>
      </c>
      <c r="N276">
        <v>1011</v>
      </c>
      <c r="O276" t="s">
        <v>422</v>
      </c>
      <c r="P276" t="s">
        <v>422</v>
      </c>
      <c r="Q276">
        <v>1</v>
      </c>
      <c r="W276">
        <v>0</v>
      </c>
      <c r="X276">
        <v>1372534845</v>
      </c>
      <c r="Y276">
        <v>1.2500000000000001E-2</v>
      </c>
      <c r="AA276">
        <v>0</v>
      </c>
      <c r="AB276">
        <v>65.709999999999994</v>
      </c>
      <c r="AC276">
        <v>11.6</v>
      </c>
      <c r="AD276">
        <v>0</v>
      </c>
      <c r="AE276">
        <v>0</v>
      </c>
      <c r="AF276">
        <v>65.709999999999994</v>
      </c>
      <c r="AG276">
        <v>11.6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</v>
      </c>
      <c r="AT276">
        <v>0.01</v>
      </c>
      <c r="AU276" t="s">
        <v>70</v>
      </c>
      <c r="AV276">
        <v>0</v>
      </c>
      <c r="AW276">
        <v>2</v>
      </c>
      <c r="AX276">
        <v>16672049</v>
      </c>
      <c r="AY276">
        <v>1</v>
      </c>
      <c r="AZ276">
        <v>0</v>
      </c>
      <c r="BA276">
        <v>276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Y276*Source!I100</f>
        <v>1.698125E-2</v>
      </c>
      <c r="CY276">
        <f>AB276</f>
        <v>65.709999999999994</v>
      </c>
      <c r="CZ276">
        <f>AF276</f>
        <v>65.709999999999994</v>
      </c>
      <c r="DA276">
        <f>AJ276</f>
        <v>1</v>
      </c>
      <c r="DB276">
        <v>0</v>
      </c>
    </row>
    <row r="277" spans="1:106" x14ac:dyDescent="0.25">
      <c r="A277">
        <f>ROW(Source!A100)</f>
        <v>100</v>
      </c>
      <c r="B277">
        <v>16671550</v>
      </c>
      <c r="C277">
        <v>16672031</v>
      </c>
      <c r="D277">
        <v>15167286</v>
      </c>
      <c r="E277">
        <v>1</v>
      </c>
      <c r="F277">
        <v>1</v>
      </c>
      <c r="G277">
        <v>1</v>
      </c>
      <c r="H277">
        <v>3</v>
      </c>
      <c r="I277" t="s">
        <v>530</v>
      </c>
      <c r="J277" t="s">
        <v>531</v>
      </c>
      <c r="K277" t="s">
        <v>532</v>
      </c>
      <c r="L277">
        <v>1339</v>
      </c>
      <c r="N277">
        <v>1007</v>
      </c>
      <c r="O277" t="s">
        <v>467</v>
      </c>
      <c r="P277" t="s">
        <v>467</v>
      </c>
      <c r="Q277">
        <v>1</v>
      </c>
      <c r="W277">
        <v>0</v>
      </c>
      <c r="X277">
        <v>-1660354250</v>
      </c>
      <c r="Y277">
        <v>0.44</v>
      </c>
      <c r="AA277">
        <v>2.44</v>
      </c>
      <c r="AB277">
        <v>0</v>
      </c>
      <c r="AC277">
        <v>0</v>
      </c>
      <c r="AD277">
        <v>0</v>
      </c>
      <c r="AE277">
        <v>2.44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6</v>
      </c>
      <c r="AT277">
        <v>0.44</v>
      </c>
      <c r="AU277" t="s">
        <v>6</v>
      </c>
      <c r="AV277">
        <v>0</v>
      </c>
      <c r="AW277">
        <v>2</v>
      </c>
      <c r="AX277">
        <v>16672050</v>
      </c>
      <c r="AY277">
        <v>1</v>
      </c>
      <c r="AZ277">
        <v>0</v>
      </c>
      <c r="BA277">
        <v>277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Y277*Source!I100</f>
        <v>0.59774000000000005</v>
      </c>
      <c r="CY277">
        <f t="shared" ref="CY277:CY282" si="42">AA277</f>
        <v>2.44</v>
      </c>
      <c r="CZ277">
        <f t="shared" ref="CZ277:CZ282" si="43">AE277</f>
        <v>2.44</v>
      </c>
      <c r="DA277">
        <f t="shared" ref="DA277:DA282" si="44">AI277</f>
        <v>1</v>
      </c>
      <c r="DB277">
        <v>0</v>
      </c>
    </row>
    <row r="278" spans="1:106" x14ac:dyDescent="0.25">
      <c r="A278">
        <f>ROW(Source!A100)</f>
        <v>100</v>
      </c>
      <c r="B278">
        <v>16671550</v>
      </c>
      <c r="C278">
        <v>16672031</v>
      </c>
      <c r="D278">
        <v>15173044</v>
      </c>
      <c r="E278">
        <v>1</v>
      </c>
      <c r="F278">
        <v>1</v>
      </c>
      <c r="G278">
        <v>1</v>
      </c>
      <c r="H278">
        <v>3</v>
      </c>
      <c r="I278" t="s">
        <v>577</v>
      </c>
      <c r="J278" t="s">
        <v>578</v>
      </c>
      <c r="K278" t="s">
        <v>579</v>
      </c>
      <c r="L278">
        <v>1348</v>
      </c>
      <c r="N278">
        <v>1009</v>
      </c>
      <c r="O278" t="s">
        <v>147</v>
      </c>
      <c r="P278" t="s">
        <v>147</v>
      </c>
      <c r="Q278">
        <v>1000</v>
      </c>
      <c r="W278">
        <v>0</v>
      </c>
      <c r="X278">
        <v>2108657288</v>
      </c>
      <c r="Y278">
        <v>1.2999999999999999E-2</v>
      </c>
      <c r="AA278">
        <v>6513</v>
      </c>
      <c r="AB278">
        <v>0</v>
      </c>
      <c r="AC278">
        <v>0</v>
      </c>
      <c r="AD278">
        <v>0</v>
      </c>
      <c r="AE278">
        <v>6513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1.2999999999999999E-2</v>
      </c>
      <c r="AU278" t="s">
        <v>6</v>
      </c>
      <c r="AV278">
        <v>0</v>
      </c>
      <c r="AW278">
        <v>2</v>
      </c>
      <c r="AX278">
        <v>16672051</v>
      </c>
      <c r="AY278">
        <v>1</v>
      </c>
      <c r="AZ278">
        <v>0</v>
      </c>
      <c r="BA278">
        <v>278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Y278*Source!I100</f>
        <v>1.7660499999999999E-2</v>
      </c>
      <c r="CY278">
        <f t="shared" si="42"/>
        <v>6513</v>
      </c>
      <c r="CZ278">
        <f t="shared" si="43"/>
        <v>6513</v>
      </c>
      <c r="DA278">
        <f t="shared" si="44"/>
        <v>1</v>
      </c>
      <c r="DB278">
        <v>0</v>
      </c>
    </row>
    <row r="279" spans="1:106" x14ac:dyDescent="0.25">
      <c r="A279">
        <f>ROW(Source!A100)</f>
        <v>100</v>
      </c>
      <c r="B279">
        <v>16671550</v>
      </c>
      <c r="C279">
        <v>16672031</v>
      </c>
      <c r="D279">
        <v>15187100</v>
      </c>
      <c r="E279">
        <v>1</v>
      </c>
      <c r="F279">
        <v>1</v>
      </c>
      <c r="G279">
        <v>1</v>
      </c>
      <c r="H279">
        <v>3</v>
      </c>
      <c r="I279" t="s">
        <v>202</v>
      </c>
      <c r="J279" t="s">
        <v>204</v>
      </c>
      <c r="K279" t="s">
        <v>203</v>
      </c>
      <c r="L279">
        <v>1327</v>
      </c>
      <c r="N279">
        <v>1005</v>
      </c>
      <c r="O279" t="s">
        <v>78</v>
      </c>
      <c r="P279" t="s">
        <v>78</v>
      </c>
      <c r="Q279">
        <v>1</v>
      </c>
      <c r="W279">
        <v>0</v>
      </c>
      <c r="X279">
        <v>877942433</v>
      </c>
      <c r="Y279">
        <v>102</v>
      </c>
      <c r="AA279">
        <v>122.04</v>
      </c>
      <c r="AB279">
        <v>0</v>
      </c>
      <c r="AC279">
        <v>0</v>
      </c>
      <c r="AD279">
        <v>0</v>
      </c>
      <c r="AE279">
        <v>122.04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6</v>
      </c>
      <c r="AT279">
        <v>102</v>
      </c>
      <c r="AU279" t="s">
        <v>6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Y279*Source!I100</f>
        <v>138.56700000000001</v>
      </c>
      <c r="CY279">
        <f t="shared" si="42"/>
        <v>122.04</v>
      </c>
      <c r="CZ279">
        <f t="shared" si="43"/>
        <v>122.04</v>
      </c>
      <c r="DA279">
        <f t="shared" si="44"/>
        <v>1</v>
      </c>
      <c r="DB279">
        <v>0</v>
      </c>
    </row>
    <row r="280" spans="1:106" x14ac:dyDescent="0.25">
      <c r="A280">
        <f>ROW(Source!A100)</f>
        <v>100</v>
      </c>
      <c r="B280">
        <v>16671550</v>
      </c>
      <c r="C280">
        <v>16672031</v>
      </c>
      <c r="D280">
        <v>15187102</v>
      </c>
      <c r="E280">
        <v>1</v>
      </c>
      <c r="F280">
        <v>1</v>
      </c>
      <c r="G280">
        <v>1</v>
      </c>
      <c r="H280">
        <v>3</v>
      </c>
      <c r="I280" t="s">
        <v>198</v>
      </c>
      <c r="J280" t="s">
        <v>200</v>
      </c>
      <c r="K280" t="s">
        <v>199</v>
      </c>
      <c r="L280">
        <v>1327</v>
      </c>
      <c r="N280">
        <v>1005</v>
      </c>
      <c r="O280" t="s">
        <v>78</v>
      </c>
      <c r="P280" t="s">
        <v>78</v>
      </c>
      <c r="Q280">
        <v>1</v>
      </c>
      <c r="W280">
        <v>1</v>
      </c>
      <c r="X280">
        <v>2046761779</v>
      </c>
      <c r="Y280">
        <v>-102</v>
      </c>
      <c r="AA280">
        <v>140.44999999999999</v>
      </c>
      <c r="AB280">
        <v>0</v>
      </c>
      <c r="AC280">
        <v>0</v>
      </c>
      <c r="AD280">
        <v>0</v>
      </c>
      <c r="AE280">
        <v>140.44999999999999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-102</v>
      </c>
      <c r="AU280" t="s">
        <v>6</v>
      </c>
      <c r="AV280">
        <v>0</v>
      </c>
      <c r="AW280">
        <v>2</v>
      </c>
      <c r="AX280">
        <v>16672052</v>
      </c>
      <c r="AY280">
        <v>1</v>
      </c>
      <c r="AZ280">
        <v>6144</v>
      </c>
      <c r="BA280">
        <v>279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Y280*Source!I100</f>
        <v>-138.56700000000001</v>
      </c>
      <c r="CY280">
        <f t="shared" si="42"/>
        <v>140.44999999999999</v>
      </c>
      <c r="CZ280">
        <f t="shared" si="43"/>
        <v>140.44999999999999</v>
      </c>
      <c r="DA280">
        <f t="shared" si="44"/>
        <v>1</v>
      </c>
      <c r="DB280">
        <v>0</v>
      </c>
    </row>
    <row r="281" spans="1:106" x14ac:dyDescent="0.25">
      <c r="A281">
        <f>ROW(Source!A100)</f>
        <v>100</v>
      </c>
      <c r="B281">
        <v>16671550</v>
      </c>
      <c r="C281">
        <v>16672031</v>
      </c>
      <c r="D281">
        <v>15202597</v>
      </c>
      <c r="E281">
        <v>1</v>
      </c>
      <c r="F281">
        <v>1</v>
      </c>
      <c r="G281">
        <v>1</v>
      </c>
      <c r="H281">
        <v>3</v>
      </c>
      <c r="I281" t="s">
        <v>580</v>
      </c>
      <c r="J281" t="s">
        <v>581</v>
      </c>
      <c r="K281" t="s">
        <v>582</v>
      </c>
      <c r="L281">
        <v>1346</v>
      </c>
      <c r="N281">
        <v>1009</v>
      </c>
      <c r="O281" t="s">
        <v>139</v>
      </c>
      <c r="P281" t="s">
        <v>139</v>
      </c>
      <c r="Q281">
        <v>1</v>
      </c>
      <c r="W281">
        <v>0</v>
      </c>
      <c r="X281">
        <v>830044740</v>
      </c>
      <c r="Y281">
        <v>1200</v>
      </c>
      <c r="AA281">
        <v>3.69</v>
      </c>
      <c r="AB281">
        <v>0</v>
      </c>
      <c r="AC281">
        <v>0</v>
      </c>
      <c r="AD281">
        <v>0</v>
      </c>
      <c r="AE281">
        <v>3.69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1200</v>
      </c>
      <c r="AU281" t="s">
        <v>6</v>
      </c>
      <c r="AV281">
        <v>0</v>
      </c>
      <c r="AW281">
        <v>2</v>
      </c>
      <c r="AX281">
        <v>16672054</v>
      </c>
      <c r="AY281">
        <v>1</v>
      </c>
      <c r="AZ281">
        <v>0</v>
      </c>
      <c r="BA281">
        <v>281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Y281*Source!I100</f>
        <v>1630.2</v>
      </c>
      <c r="CY281">
        <f t="shared" si="42"/>
        <v>3.69</v>
      </c>
      <c r="CZ281">
        <f t="shared" si="43"/>
        <v>3.69</v>
      </c>
      <c r="DA281">
        <f t="shared" si="44"/>
        <v>1</v>
      </c>
      <c r="DB281">
        <v>0</v>
      </c>
    </row>
    <row r="282" spans="1:106" x14ac:dyDescent="0.25">
      <c r="A282">
        <f>ROW(Source!A100)</f>
        <v>100</v>
      </c>
      <c r="B282">
        <v>16671550</v>
      </c>
      <c r="C282">
        <v>16672031</v>
      </c>
      <c r="D282">
        <v>15203233</v>
      </c>
      <c r="E282">
        <v>1</v>
      </c>
      <c r="F282">
        <v>1</v>
      </c>
      <c r="G282">
        <v>1</v>
      </c>
      <c r="H282">
        <v>3</v>
      </c>
      <c r="I282" t="s">
        <v>194</v>
      </c>
      <c r="J282" t="s">
        <v>196</v>
      </c>
      <c r="K282" t="s">
        <v>195</v>
      </c>
      <c r="L282">
        <v>1348</v>
      </c>
      <c r="N282">
        <v>1009</v>
      </c>
      <c r="O282" t="s">
        <v>147</v>
      </c>
      <c r="P282" t="s">
        <v>147</v>
      </c>
      <c r="Q282">
        <v>1000</v>
      </c>
      <c r="W282">
        <v>0</v>
      </c>
      <c r="X282">
        <v>-1919714308</v>
      </c>
      <c r="Y282">
        <v>3.5244999999999999E-2</v>
      </c>
      <c r="AA282">
        <v>18390.16</v>
      </c>
      <c r="AB282">
        <v>0</v>
      </c>
      <c r="AC282">
        <v>0</v>
      </c>
      <c r="AD282">
        <v>0</v>
      </c>
      <c r="AE282">
        <v>18390.16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6</v>
      </c>
      <c r="AT282">
        <v>3.5244999999999999E-2</v>
      </c>
      <c r="AU282" t="s">
        <v>6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6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Y282*Source!I100</f>
        <v>4.7880332499999997E-2</v>
      </c>
      <c r="CY282">
        <f t="shared" si="42"/>
        <v>18390.16</v>
      </c>
      <c r="CZ282">
        <f t="shared" si="43"/>
        <v>18390.16</v>
      </c>
      <c r="DA282">
        <f t="shared" si="44"/>
        <v>1</v>
      </c>
      <c r="DB282">
        <v>0</v>
      </c>
    </row>
    <row r="283" spans="1:106" x14ac:dyDescent="0.25">
      <c r="A283">
        <f>ROW(Source!A101)</f>
        <v>101</v>
      </c>
      <c r="B283">
        <v>16671551</v>
      </c>
      <c r="C283">
        <v>16672031</v>
      </c>
      <c r="D283">
        <v>15436014</v>
      </c>
      <c r="E283">
        <v>1</v>
      </c>
      <c r="F283">
        <v>1</v>
      </c>
      <c r="G283">
        <v>1</v>
      </c>
      <c r="H283">
        <v>1</v>
      </c>
      <c r="I283" t="s">
        <v>507</v>
      </c>
      <c r="J283" t="s">
        <v>6</v>
      </c>
      <c r="K283" t="s">
        <v>508</v>
      </c>
      <c r="L283">
        <v>1191</v>
      </c>
      <c r="N283">
        <v>1013</v>
      </c>
      <c r="O283" t="s">
        <v>416</v>
      </c>
      <c r="P283" t="s">
        <v>416</v>
      </c>
      <c r="Q283">
        <v>1</v>
      </c>
      <c r="W283">
        <v>0</v>
      </c>
      <c r="X283">
        <v>-784637506</v>
      </c>
      <c r="Y283">
        <v>356.983</v>
      </c>
      <c r="AA283">
        <v>0</v>
      </c>
      <c r="AB283">
        <v>0</v>
      </c>
      <c r="AC283">
        <v>0</v>
      </c>
      <c r="AD283">
        <v>52.35</v>
      </c>
      <c r="AE283">
        <v>0</v>
      </c>
      <c r="AF283">
        <v>0</v>
      </c>
      <c r="AG283">
        <v>0</v>
      </c>
      <c r="AH283">
        <v>8.74</v>
      </c>
      <c r="AI283">
        <v>1</v>
      </c>
      <c r="AJ283">
        <v>1</v>
      </c>
      <c r="AK283">
        <v>1</v>
      </c>
      <c r="AL283">
        <v>5.99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</v>
      </c>
      <c r="AT283">
        <v>310.42</v>
      </c>
      <c r="AU283" t="s">
        <v>71</v>
      </c>
      <c r="AV283">
        <v>1</v>
      </c>
      <c r="AW283">
        <v>2</v>
      </c>
      <c r="AX283">
        <v>16672044</v>
      </c>
      <c r="AY283">
        <v>1</v>
      </c>
      <c r="AZ283">
        <v>0</v>
      </c>
      <c r="BA283">
        <v>283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Y283*Source!I101</f>
        <v>484.96140550000001</v>
      </c>
      <c r="CY283">
        <f>AD283</f>
        <v>52.35</v>
      </c>
      <c r="CZ283">
        <f>AH283</f>
        <v>8.74</v>
      </c>
      <c r="DA283">
        <f>AL283</f>
        <v>5.99</v>
      </c>
      <c r="DB283">
        <v>0</v>
      </c>
    </row>
    <row r="284" spans="1:106" x14ac:dyDescent="0.25">
      <c r="A284">
        <f>ROW(Source!A101)</f>
        <v>101</v>
      </c>
      <c r="B284">
        <v>16671551</v>
      </c>
      <c r="C284">
        <v>16672031</v>
      </c>
      <c r="D284">
        <v>15430395</v>
      </c>
      <c r="E284">
        <v>1</v>
      </c>
      <c r="F284">
        <v>1</v>
      </c>
      <c r="G284">
        <v>1</v>
      </c>
      <c r="H284">
        <v>1</v>
      </c>
      <c r="I284" t="s">
        <v>417</v>
      </c>
      <c r="J284" t="s">
        <v>6</v>
      </c>
      <c r="K284" t="s">
        <v>418</v>
      </c>
      <c r="L284">
        <v>1191</v>
      </c>
      <c r="N284">
        <v>1013</v>
      </c>
      <c r="O284" t="s">
        <v>416</v>
      </c>
      <c r="P284" t="s">
        <v>416</v>
      </c>
      <c r="Q284">
        <v>1</v>
      </c>
      <c r="W284">
        <v>0</v>
      </c>
      <c r="X284">
        <v>-1417349443</v>
      </c>
      <c r="Y284">
        <v>1.73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5.99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1.73</v>
      </c>
      <c r="AU284" t="s">
        <v>6</v>
      </c>
      <c r="AV284">
        <v>2</v>
      </c>
      <c r="AW284">
        <v>2</v>
      </c>
      <c r="AX284">
        <v>16672045</v>
      </c>
      <c r="AY284">
        <v>1</v>
      </c>
      <c r="AZ284">
        <v>2048</v>
      </c>
      <c r="BA284">
        <v>284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Y284*Source!I101</f>
        <v>2.3502049999999999</v>
      </c>
      <c r="CY284">
        <f>AD284</f>
        <v>0</v>
      </c>
      <c r="CZ284">
        <f>AH284</f>
        <v>0</v>
      </c>
      <c r="DA284">
        <f>AL284</f>
        <v>1</v>
      </c>
      <c r="DB284">
        <v>0</v>
      </c>
    </row>
    <row r="285" spans="1:106" x14ac:dyDescent="0.25">
      <c r="A285">
        <f>ROW(Source!A101)</f>
        <v>101</v>
      </c>
      <c r="B285">
        <v>16671551</v>
      </c>
      <c r="C285">
        <v>16672031</v>
      </c>
      <c r="D285">
        <v>15247576</v>
      </c>
      <c r="E285">
        <v>1</v>
      </c>
      <c r="F285">
        <v>1</v>
      </c>
      <c r="G285">
        <v>1</v>
      </c>
      <c r="H285">
        <v>2</v>
      </c>
      <c r="I285" t="s">
        <v>568</v>
      </c>
      <c r="J285" t="s">
        <v>569</v>
      </c>
      <c r="K285" t="s">
        <v>570</v>
      </c>
      <c r="L285">
        <v>1368</v>
      </c>
      <c r="N285">
        <v>1011</v>
      </c>
      <c r="O285" t="s">
        <v>422</v>
      </c>
      <c r="P285" t="s">
        <v>422</v>
      </c>
      <c r="Q285">
        <v>1</v>
      </c>
      <c r="W285">
        <v>0</v>
      </c>
      <c r="X285">
        <v>257150282</v>
      </c>
      <c r="Y285">
        <v>2.5000000000000001E-2</v>
      </c>
      <c r="AA285">
        <v>0</v>
      </c>
      <c r="AB285">
        <v>499.75</v>
      </c>
      <c r="AC285">
        <v>13.5</v>
      </c>
      <c r="AD285">
        <v>0</v>
      </c>
      <c r="AE285">
        <v>0</v>
      </c>
      <c r="AF285">
        <v>83.43</v>
      </c>
      <c r="AG285">
        <v>13.5</v>
      </c>
      <c r="AH285">
        <v>0</v>
      </c>
      <c r="AI285">
        <v>1</v>
      </c>
      <c r="AJ285">
        <v>5.99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0.02</v>
      </c>
      <c r="AU285" t="s">
        <v>70</v>
      </c>
      <c r="AV285">
        <v>0</v>
      </c>
      <c r="AW285">
        <v>2</v>
      </c>
      <c r="AX285">
        <v>16672046</v>
      </c>
      <c r="AY285">
        <v>1</v>
      </c>
      <c r="AZ285">
        <v>0</v>
      </c>
      <c r="BA285">
        <v>285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Y285*Source!I101</f>
        <v>3.39625E-2</v>
      </c>
      <c r="CY285">
        <f>AB285</f>
        <v>499.75</v>
      </c>
      <c r="CZ285">
        <f>AF285</f>
        <v>83.43</v>
      </c>
      <c r="DA285">
        <f>AJ285</f>
        <v>5.99</v>
      </c>
      <c r="DB285">
        <v>0</v>
      </c>
    </row>
    <row r="286" spans="1:106" x14ac:dyDescent="0.25">
      <c r="A286">
        <f>ROW(Source!A101)</f>
        <v>101</v>
      </c>
      <c r="B286">
        <v>16671551</v>
      </c>
      <c r="C286">
        <v>16672031</v>
      </c>
      <c r="D286">
        <v>15247678</v>
      </c>
      <c r="E286">
        <v>1</v>
      </c>
      <c r="F286">
        <v>1</v>
      </c>
      <c r="G286">
        <v>1</v>
      </c>
      <c r="H286">
        <v>2</v>
      </c>
      <c r="I286" t="s">
        <v>571</v>
      </c>
      <c r="J286" t="s">
        <v>572</v>
      </c>
      <c r="K286" t="s">
        <v>573</v>
      </c>
      <c r="L286">
        <v>1368</v>
      </c>
      <c r="N286">
        <v>1011</v>
      </c>
      <c r="O286" t="s">
        <v>422</v>
      </c>
      <c r="P286" t="s">
        <v>422</v>
      </c>
      <c r="Q286">
        <v>1</v>
      </c>
      <c r="W286">
        <v>0</v>
      </c>
      <c r="X286">
        <v>1330025190</v>
      </c>
      <c r="Y286">
        <v>1.2500000000000001E-2</v>
      </c>
      <c r="AA286">
        <v>0</v>
      </c>
      <c r="AB286">
        <v>527.17999999999995</v>
      </c>
      <c r="AC286">
        <v>11.6</v>
      </c>
      <c r="AD286">
        <v>0</v>
      </c>
      <c r="AE286">
        <v>0</v>
      </c>
      <c r="AF286">
        <v>88.01</v>
      </c>
      <c r="AG286">
        <v>11.6</v>
      </c>
      <c r="AH286">
        <v>0</v>
      </c>
      <c r="AI286">
        <v>1</v>
      </c>
      <c r="AJ286">
        <v>5.99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</v>
      </c>
      <c r="AT286">
        <v>0.01</v>
      </c>
      <c r="AU286" t="s">
        <v>70</v>
      </c>
      <c r="AV286">
        <v>0</v>
      </c>
      <c r="AW286">
        <v>2</v>
      </c>
      <c r="AX286">
        <v>16672047</v>
      </c>
      <c r="AY286">
        <v>1</v>
      </c>
      <c r="AZ286">
        <v>0</v>
      </c>
      <c r="BA286">
        <v>286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Y286*Source!I101</f>
        <v>1.698125E-2</v>
      </c>
      <c r="CY286">
        <f>AB286</f>
        <v>527.17999999999995</v>
      </c>
      <c r="CZ286">
        <f>AF286</f>
        <v>88.01</v>
      </c>
      <c r="DA286">
        <f>AJ286</f>
        <v>5.99</v>
      </c>
      <c r="DB286">
        <v>0</v>
      </c>
    </row>
    <row r="287" spans="1:106" x14ac:dyDescent="0.25">
      <c r="A287">
        <f>ROW(Source!A101)</f>
        <v>101</v>
      </c>
      <c r="B287">
        <v>16671551</v>
      </c>
      <c r="C287">
        <v>16672031</v>
      </c>
      <c r="D287">
        <v>15248143</v>
      </c>
      <c r="E287">
        <v>1</v>
      </c>
      <c r="F287">
        <v>1</v>
      </c>
      <c r="G287">
        <v>1</v>
      </c>
      <c r="H287">
        <v>2</v>
      </c>
      <c r="I287" t="s">
        <v>574</v>
      </c>
      <c r="J287" t="s">
        <v>575</v>
      </c>
      <c r="K287" t="s">
        <v>576</v>
      </c>
      <c r="L287">
        <v>1368</v>
      </c>
      <c r="N287">
        <v>1011</v>
      </c>
      <c r="O287" t="s">
        <v>422</v>
      </c>
      <c r="P287" t="s">
        <v>422</v>
      </c>
      <c r="Q287">
        <v>1</v>
      </c>
      <c r="W287">
        <v>0</v>
      </c>
      <c r="X287">
        <v>983187852</v>
      </c>
      <c r="Y287">
        <v>2.1124999999999998</v>
      </c>
      <c r="AA287">
        <v>0</v>
      </c>
      <c r="AB287">
        <v>74.22</v>
      </c>
      <c r="AC287">
        <v>10.06</v>
      </c>
      <c r="AD287">
        <v>0</v>
      </c>
      <c r="AE287">
        <v>0</v>
      </c>
      <c r="AF287">
        <v>12.39</v>
      </c>
      <c r="AG287">
        <v>10.06</v>
      </c>
      <c r="AH287">
        <v>0</v>
      </c>
      <c r="AI287">
        <v>1</v>
      </c>
      <c r="AJ287">
        <v>5.99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1.69</v>
      </c>
      <c r="AU287" t="s">
        <v>70</v>
      </c>
      <c r="AV287">
        <v>0</v>
      </c>
      <c r="AW287">
        <v>2</v>
      </c>
      <c r="AX287">
        <v>16672048</v>
      </c>
      <c r="AY287">
        <v>1</v>
      </c>
      <c r="AZ287">
        <v>0</v>
      </c>
      <c r="BA287">
        <v>287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Y287*Source!I101</f>
        <v>2.8698312499999998</v>
      </c>
      <c r="CY287">
        <f>AB287</f>
        <v>74.22</v>
      </c>
      <c r="CZ287">
        <f>AF287</f>
        <v>12.39</v>
      </c>
      <c r="DA287">
        <f>AJ287</f>
        <v>5.99</v>
      </c>
      <c r="DB287">
        <v>0</v>
      </c>
    </row>
    <row r="288" spans="1:106" x14ac:dyDescent="0.25">
      <c r="A288">
        <f>ROW(Source!A101)</f>
        <v>101</v>
      </c>
      <c r="B288">
        <v>16671551</v>
      </c>
      <c r="C288">
        <v>16672031</v>
      </c>
      <c r="D288">
        <v>15249073</v>
      </c>
      <c r="E288">
        <v>1</v>
      </c>
      <c r="F288">
        <v>1</v>
      </c>
      <c r="G288">
        <v>1</v>
      </c>
      <c r="H288">
        <v>2</v>
      </c>
      <c r="I288" t="s">
        <v>428</v>
      </c>
      <c r="J288" t="s">
        <v>429</v>
      </c>
      <c r="K288" t="s">
        <v>430</v>
      </c>
      <c r="L288">
        <v>1368</v>
      </c>
      <c r="N288">
        <v>1011</v>
      </c>
      <c r="O288" t="s">
        <v>422</v>
      </c>
      <c r="P288" t="s">
        <v>422</v>
      </c>
      <c r="Q288">
        <v>1</v>
      </c>
      <c r="W288">
        <v>0</v>
      </c>
      <c r="X288">
        <v>1372534845</v>
      </c>
      <c r="Y288">
        <v>1.2500000000000001E-2</v>
      </c>
      <c r="AA288">
        <v>0</v>
      </c>
      <c r="AB288">
        <v>393.6</v>
      </c>
      <c r="AC288">
        <v>11.6</v>
      </c>
      <c r="AD288">
        <v>0</v>
      </c>
      <c r="AE288">
        <v>0</v>
      </c>
      <c r="AF288">
        <v>65.709999999999994</v>
      </c>
      <c r="AG288">
        <v>11.6</v>
      </c>
      <c r="AH288">
        <v>0</v>
      </c>
      <c r="AI288">
        <v>1</v>
      </c>
      <c r="AJ288">
        <v>5.99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</v>
      </c>
      <c r="AT288">
        <v>0.01</v>
      </c>
      <c r="AU288" t="s">
        <v>70</v>
      </c>
      <c r="AV288">
        <v>0</v>
      </c>
      <c r="AW288">
        <v>2</v>
      </c>
      <c r="AX288">
        <v>16672049</v>
      </c>
      <c r="AY288">
        <v>1</v>
      </c>
      <c r="AZ288">
        <v>0</v>
      </c>
      <c r="BA288">
        <v>288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Y288*Source!I101</f>
        <v>1.698125E-2</v>
      </c>
      <c r="CY288">
        <f>AB288</f>
        <v>393.6</v>
      </c>
      <c r="CZ288">
        <f>AF288</f>
        <v>65.709999999999994</v>
      </c>
      <c r="DA288">
        <f>AJ288</f>
        <v>5.99</v>
      </c>
      <c r="DB288">
        <v>0</v>
      </c>
    </row>
    <row r="289" spans="1:106" x14ac:dyDescent="0.25">
      <c r="A289">
        <f>ROW(Source!A101)</f>
        <v>101</v>
      </c>
      <c r="B289">
        <v>16671551</v>
      </c>
      <c r="C289">
        <v>16672031</v>
      </c>
      <c r="D289">
        <v>15167286</v>
      </c>
      <c r="E289">
        <v>1</v>
      </c>
      <c r="F289">
        <v>1</v>
      </c>
      <c r="G289">
        <v>1</v>
      </c>
      <c r="H289">
        <v>3</v>
      </c>
      <c r="I289" t="s">
        <v>530</v>
      </c>
      <c r="J289" t="s">
        <v>531</v>
      </c>
      <c r="K289" t="s">
        <v>532</v>
      </c>
      <c r="L289">
        <v>1339</v>
      </c>
      <c r="N289">
        <v>1007</v>
      </c>
      <c r="O289" t="s">
        <v>467</v>
      </c>
      <c r="P289" t="s">
        <v>467</v>
      </c>
      <c r="Q289">
        <v>1</v>
      </c>
      <c r="W289">
        <v>0</v>
      </c>
      <c r="X289">
        <v>-1660354250</v>
      </c>
      <c r="Y289">
        <v>0.44</v>
      </c>
      <c r="AA289">
        <v>14.62</v>
      </c>
      <c r="AB289">
        <v>0</v>
      </c>
      <c r="AC289">
        <v>0</v>
      </c>
      <c r="AD289">
        <v>0</v>
      </c>
      <c r="AE289">
        <v>2.44</v>
      </c>
      <c r="AF289">
        <v>0</v>
      </c>
      <c r="AG289">
        <v>0</v>
      </c>
      <c r="AH289">
        <v>0</v>
      </c>
      <c r="AI289">
        <v>5.99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0.44</v>
      </c>
      <c r="AU289" t="s">
        <v>6</v>
      </c>
      <c r="AV289">
        <v>0</v>
      </c>
      <c r="AW289">
        <v>2</v>
      </c>
      <c r="AX289">
        <v>16672050</v>
      </c>
      <c r="AY289">
        <v>1</v>
      </c>
      <c r="AZ289">
        <v>0</v>
      </c>
      <c r="BA289">
        <v>289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Y289*Source!I101</f>
        <v>0.59774000000000005</v>
      </c>
      <c r="CY289">
        <f t="shared" ref="CY289:CY294" si="45">AA289</f>
        <v>14.62</v>
      </c>
      <c r="CZ289">
        <f t="shared" ref="CZ289:CZ294" si="46">AE289</f>
        <v>2.44</v>
      </c>
      <c r="DA289">
        <f t="shared" ref="DA289:DA294" si="47">AI289</f>
        <v>5.99</v>
      </c>
      <c r="DB289">
        <v>0</v>
      </c>
    </row>
    <row r="290" spans="1:106" x14ac:dyDescent="0.25">
      <c r="A290">
        <f>ROW(Source!A101)</f>
        <v>101</v>
      </c>
      <c r="B290">
        <v>16671551</v>
      </c>
      <c r="C290">
        <v>16672031</v>
      </c>
      <c r="D290">
        <v>15173044</v>
      </c>
      <c r="E290">
        <v>1</v>
      </c>
      <c r="F290">
        <v>1</v>
      </c>
      <c r="G290">
        <v>1</v>
      </c>
      <c r="H290">
        <v>3</v>
      </c>
      <c r="I290" t="s">
        <v>577</v>
      </c>
      <c r="J290" t="s">
        <v>578</v>
      </c>
      <c r="K290" t="s">
        <v>579</v>
      </c>
      <c r="L290">
        <v>1348</v>
      </c>
      <c r="N290">
        <v>1009</v>
      </c>
      <c r="O290" t="s">
        <v>147</v>
      </c>
      <c r="P290" t="s">
        <v>147</v>
      </c>
      <c r="Q290">
        <v>1000</v>
      </c>
      <c r="W290">
        <v>0</v>
      </c>
      <c r="X290">
        <v>2108657288</v>
      </c>
      <c r="Y290">
        <v>1.2999999999999999E-2</v>
      </c>
      <c r="AA290">
        <v>39012.870000000003</v>
      </c>
      <c r="AB290">
        <v>0</v>
      </c>
      <c r="AC290">
        <v>0</v>
      </c>
      <c r="AD290">
        <v>0</v>
      </c>
      <c r="AE290">
        <v>6513</v>
      </c>
      <c r="AF290">
        <v>0</v>
      </c>
      <c r="AG290">
        <v>0</v>
      </c>
      <c r="AH290">
        <v>0</v>
      </c>
      <c r="AI290">
        <v>5.99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1.2999999999999999E-2</v>
      </c>
      <c r="AU290" t="s">
        <v>6</v>
      </c>
      <c r="AV290">
        <v>0</v>
      </c>
      <c r="AW290">
        <v>2</v>
      </c>
      <c r="AX290">
        <v>16672051</v>
      </c>
      <c r="AY290">
        <v>1</v>
      </c>
      <c r="AZ290">
        <v>0</v>
      </c>
      <c r="BA290">
        <v>290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Y290*Source!I101</f>
        <v>1.7660499999999999E-2</v>
      </c>
      <c r="CY290">
        <f t="shared" si="45"/>
        <v>39012.870000000003</v>
      </c>
      <c r="CZ290">
        <f t="shared" si="46"/>
        <v>6513</v>
      </c>
      <c r="DA290">
        <f t="shared" si="47"/>
        <v>5.99</v>
      </c>
      <c r="DB290">
        <v>0</v>
      </c>
    </row>
    <row r="291" spans="1:106" x14ac:dyDescent="0.25">
      <c r="A291">
        <f>ROW(Source!A101)</f>
        <v>101</v>
      </c>
      <c r="B291">
        <v>16671551</v>
      </c>
      <c r="C291">
        <v>16672031</v>
      </c>
      <c r="D291">
        <v>15187100</v>
      </c>
      <c r="E291">
        <v>1</v>
      </c>
      <c r="F291">
        <v>1</v>
      </c>
      <c r="G291">
        <v>1</v>
      </c>
      <c r="H291">
        <v>3</v>
      </c>
      <c r="I291" t="s">
        <v>202</v>
      </c>
      <c r="J291" t="s">
        <v>204</v>
      </c>
      <c r="K291" t="s">
        <v>203</v>
      </c>
      <c r="L291">
        <v>1327</v>
      </c>
      <c r="N291">
        <v>1005</v>
      </c>
      <c r="O291" t="s">
        <v>78</v>
      </c>
      <c r="P291" t="s">
        <v>78</v>
      </c>
      <c r="Q291">
        <v>1</v>
      </c>
      <c r="W291">
        <v>0</v>
      </c>
      <c r="X291">
        <v>877942433</v>
      </c>
      <c r="Y291">
        <v>102</v>
      </c>
      <c r="AA291">
        <v>731.02</v>
      </c>
      <c r="AB291">
        <v>0</v>
      </c>
      <c r="AC291">
        <v>0</v>
      </c>
      <c r="AD291">
        <v>0</v>
      </c>
      <c r="AE291">
        <v>122.04</v>
      </c>
      <c r="AF291">
        <v>0</v>
      </c>
      <c r="AG291">
        <v>0</v>
      </c>
      <c r="AH291">
        <v>0</v>
      </c>
      <c r="AI291">
        <v>5.99</v>
      </c>
      <c r="AJ291">
        <v>1</v>
      </c>
      <c r="AK291">
        <v>1</v>
      </c>
      <c r="AL291">
        <v>1</v>
      </c>
      <c r="AN291">
        <v>0</v>
      </c>
      <c r="AO291">
        <v>0</v>
      </c>
      <c r="AP291">
        <v>0</v>
      </c>
      <c r="AQ291">
        <v>0</v>
      </c>
      <c r="AR291">
        <v>0</v>
      </c>
      <c r="AS291" t="s">
        <v>6</v>
      </c>
      <c r="AT291">
        <v>102</v>
      </c>
      <c r="AU291" t="s">
        <v>6</v>
      </c>
      <c r="AV291">
        <v>0</v>
      </c>
      <c r="AW291">
        <v>1</v>
      </c>
      <c r="AX291">
        <v>-1</v>
      </c>
      <c r="AY291">
        <v>0</v>
      </c>
      <c r="AZ291">
        <v>0</v>
      </c>
      <c r="BA291" t="s">
        <v>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Y291*Source!I101</f>
        <v>138.56700000000001</v>
      </c>
      <c r="CY291">
        <f t="shared" si="45"/>
        <v>731.02</v>
      </c>
      <c r="CZ291">
        <f t="shared" si="46"/>
        <v>122.04</v>
      </c>
      <c r="DA291">
        <f t="shared" si="47"/>
        <v>5.99</v>
      </c>
      <c r="DB291">
        <v>0</v>
      </c>
    </row>
    <row r="292" spans="1:106" x14ac:dyDescent="0.25">
      <c r="A292">
        <f>ROW(Source!A101)</f>
        <v>101</v>
      </c>
      <c r="B292">
        <v>16671551</v>
      </c>
      <c r="C292">
        <v>16672031</v>
      </c>
      <c r="D292">
        <v>15187102</v>
      </c>
      <c r="E292">
        <v>1</v>
      </c>
      <c r="F292">
        <v>1</v>
      </c>
      <c r="G292">
        <v>1</v>
      </c>
      <c r="H292">
        <v>3</v>
      </c>
      <c r="I292" t="s">
        <v>198</v>
      </c>
      <c r="J292" t="s">
        <v>200</v>
      </c>
      <c r="K292" t="s">
        <v>199</v>
      </c>
      <c r="L292">
        <v>1327</v>
      </c>
      <c r="N292">
        <v>1005</v>
      </c>
      <c r="O292" t="s">
        <v>78</v>
      </c>
      <c r="P292" t="s">
        <v>78</v>
      </c>
      <c r="Q292">
        <v>1</v>
      </c>
      <c r="W292">
        <v>1</v>
      </c>
      <c r="X292">
        <v>2046761779</v>
      </c>
      <c r="Y292">
        <v>-102</v>
      </c>
      <c r="AA292">
        <v>841.3</v>
      </c>
      <c r="AB292">
        <v>0</v>
      </c>
      <c r="AC292">
        <v>0</v>
      </c>
      <c r="AD292">
        <v>0</v>
      </c>
      <c r="AE292">
        <v>140.44999999999999</v>
      </c>
      <c r="AF292">
        <v>0</v>
      </c>
      <c r="AG292">
        <v>0</v>
      </c>
      <c r="AH292">
        <v>0</v>
      </c>
      <c r="AI292">
        <v>5.99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-102</v>
      </c>
      <c r="AU292" t="s">
        <v>6</v>
      </c>
      <c r="AV292">
        <v>0</v>
      </c>
      <c r="AW292">
        <v>2</v>
      </c>
      <c r="AX292">
        <v>16672052</v>
      </c>
      <c r="AY292">
        <v>1</v>
      </c>
      <c r="AZ292">
        <v>6144</v>
      </c>
      <c r="BA292">
        <v>291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Y292*Source!I101</f>
        <v>-138.56700000000001</v>
      </c>
      <c r="CY292">
        <f t="shared" si="45"/>
        <v>841.3</v>
      </c>
      <c r="CZ292">
        <f t="shared" si="46"/>
        <v>140.44999999999999</v>
      </c>
      <c r="DA292">
        <f t="shared" si="47"/>
        <v>5.99</v>
      </c>
      <c r="DB292">
        <v>0</v>
      </c>
    </row>
    <row r="293" spans="1:106" x14ac:dyDescent="0.25">
      <c r="A293">
        <f>ROW(Source!A101)</f>
        <v>101</v>
      </c>
      <c r="B293">
        <v>16671551</v>
      </c>
      <c r="C293">
        <v>16672031</v>
      </c>
      <c r="D293">
        <v>15202597</v>
      </c>
      <c r="E293">
        <v>1</v>
      </c>
      <c r="F293">
        <v>1</v>
      </c>
      <c r="G293">
        <v>1</v>
      </c>
      <c r="H293">
        <v>3</v>
      </c>
      <c r="I293" t="s">
        <v>580</v>
      </c>
      <c r="J293" t="s">
        <v>581</v>
      </c>
      <c r="K293" t="s">
        <v>582</v>
      </c>
      <c r="L293">
        <v>1346</v>
      </c>
      <c r="N293">
        <v>1009</v>
      </c>
      <c r="O293" t="s">
        <v>139</v>
      </c>
      <c r="P293" t="s">
        <v>139</v>
      </c>
      <c r="Q293">
        <v>1</v>
      </c>
      <c r="W293">
        <v>0</v>
      </c>
      <c r="X293">
        <v>830044740</v>
      </c>
      <c r="Y293">
        <v>1200</v>
      </c>
      <c r="AA293">
        <v>22.1</v>
      </c>
      <c r="AB293">
        <v>0</v>
      </c>
      <c r="AC293">
        <v>0</v>
      </c>
      <c r="AD293">
        <v>0</v>
      </c>
      <c r="AE293">
        <v>3.69</v>
      </c>
      <c r="AF293">
        <v>0</v>
      </c>
      <c r="AG293">
        <v>0</v>
      </c>
      <c r="AH293">
        <v>0</v>
      </c>
      <c r="AI293">
        <v>5.99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1200</v>
      </c>
      <c r="AU293" t="s">
        <v>6</v>
      </c>
      <c r="AV293">
        <v>0</v>
      </c>
      <c r="AW293">
        <v>2</v>
      </c>
      <c r="AX293">
        <v>16672054</v>
      </c>
      <c r="AY293">
        <v>1</v>
      </c>
      <c r="AZ293">
        <v>0</v>
      </c>
      <c r="BA293">
        <v>293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Y293*Source!I101</f>
        <v>1630.2</v>
      </c>
      <c r="CY293">
        <f t="shared" si="45"/>
        <v>22.1</v>
      </c>
      <c r="CZ293">
        <f t="shared" si="46"/>
        <v>3.69</v>
      </c>
      <c r="DA293">
        <f t="shared" si="47"/>
        <v>5.99</v>
      </c>
      <c r="DB293">
        <v>0</v>
      </c>
    </row>
    <row r="294" spans="1:106" x14ac:dyDescent="0.25">
      <c r="A294">
        <f>ROW(Source!A101)</f>
        <v>101</v>
      </c>
      <c r="B294">
        <v>16671551</v>
      </c>
      <c r="C294">
        <v>16672031</v>
      </c>
      <c r="D294">
        <v>15203233</v>
      </c>
      <c r="E294">
        <v>1</v>
      </c>
      <c r="F294">
        <v>1</v>
      </c>
      <c r="G294">
        <v>1</v>
      </c>
      <c r="H294">
        <v>3</v>
      </c>
      <c r="I294" t="s">
        <v>194</v>
      </c>
      <c r="J294" t="s">
        <v>196</v>
      </c>
      <c r="K294" t="s">
        <v>195</v>
      </c>
      <c r="L294">
        <v>1348</v>
      </c>
      <c r="N294">
        <v>1009</v>
      </c>
      <c r="O294" t="s">
        <v>147</v>
      </c>
      <c r="P294" t="s">
        <v>147</v>
      </c>
      <c r="Q294">
        <v>1000</v>
      </c>
      <c r="W294">
        <v>0</v>
      </c>
      <c r="X294">
        <v>-1919714308</v>
      </c>
      <c r="Y294">
        <v>3.5244999999999999E-2</v>
      </c>
      <c r="AA294">
        <v>110157.06</v>
      </c>
      <c r="AB294">
        <v>0</v>
      </c>
      <c r="AC294">
        <v>0</v>
      </c>
      <c r="AD294">
        <v>0</v>
      </c>
      <c r="AE294">
        <v>18390.16</v>
      </c>
      <c r="AF294">
        <v>0</v>
      </c>
      <c r="AG294">
        <v>0</v>
      </c>
      <c r="AH294">
        <v>0</v>
      </c>
      <c r="AI294">
        <v>5.99</v>
      </c>
      <c r="AJ294">
        <v>1</v>
      </c>
      <c r="AK294">
        <v>1</v>
      </c>
      <c r="AL294">
        <v>1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6</v>
      </c>
      <c r="AT294">
        <v>3.5244999999999999E-2</v>
      </c>
      <c r="AU294" t="s">
        <v>6</v>
      </c>
      <c r="AV294">
        <v>0</v>
      </c>
      <c r="AW294">
        <v>1</v>
      </c>
      <c r="AX294">
        <v>-1</v>
      </c>
      <c r="AY294">
        <v>0</v>
      </c>
      <c r="AZ294">
        <v>0</v>
      </c>
      <c r="BA294" t="s">
        <v>6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Y294*Source!I101</f>
        <v>4.7880332499999997E-2</v>
      </c>
      <c r="CY294">
        <f t="shared" si="45"/>
        <v>110157.06</v>
      </c>
      <c r="CZ294">
        <f t="shared" si="46"/>
        <v>18390.16</v>
      </c>
      <c r="DA294">
        <f t="shared" si="47"/>
        <v>5.99</v>
      </c>
      <c r="DB294">
        <v>0</v>
      </c>
    </row>
    <row r="295" spans="1:106" x14ac:dyDescent="0.25">
      <c r="A295">
        <f>ROW(Source!A108)</f>
        <v>108</v>
      </c>
      <c r="B295">
        <v>16671550</v>
      </c>
      <c r="C295">
        <v>16672059</v>
      </c>
      <c r="D295">
        <v>15435099</v>
      </c>
      <c r="E295">
        <v>1</v>
      </c>
      <c r="F295">
        <v>1</v>
      </c>
      <c r="G295">
        <v>1</v>
      </c>
      <c r="H295">
        <v>1</v>
      </c>
      <c r="I295" t="s">
        <v>548</v>
      </c>
      <c r="J295" t="s">
        <v>6</v>
      </c>
      <c r="K295" t="s">
        <v>549</v>
      </c>
      <c r="L295">
        <v>1191</v>
      </c>
      <c r="N295">
        <v>1013</v>
      </c>
      <c r="O295" t="s">
        <v>416</v>
      </c>
      <c r="P295" t="s">
        <v>416</v>
      </c>
      <c r="Q295">
        <v>1</v>
      </c>
      <c r="W295">
        <v>0</v>
      </c>
      <c r="X295">
        <v>1010519658</v>
      </c>
      <c r="Y295">
        <v>84</v>
      </c>
      <c r="AA295">
        <v>0</v>
      </c>
      <c r="AB295">
        <v>0</v>
      </c>
      <c r="AC295">
        <v>0</v>
      </c>
      <c r="AD295">
        <v>8.64</v>
      </c>
      <c r="AE295">
        <v>0</v>
      </c>
      <c r="AF295">
        <v>0</v>
      </c>
      <c r="AG295">
        <v>0</v>
      </c>
      <c r="AH295">
        <v>8.64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84</v>
      </c>
      <c r="AU295" t="s">
        <v>6</v>
      </c>
      <c r="AV295">
        <v>1</v>
      </c>
      <c r="AW295">
        <v>2</v>
      </c>
      <c r="AX295">
        <v>16672071</v>
      </c>
      <c r="AY295">
        <v>1</v>
      </c>
      <c r="AZ295">
        <v>0</v>
      </c>
      <c r="BA295">
        <v>295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Y295*Source!I108</f>
        <v>10.647</v>
      </c>
      <c r="CY295">
        <f>AD295</f>
        <v>8.64</v>
      </c>
      <c r="CZ295">
        <f>AH295</f>
        <v>8.64</v>
      </c>
      <c r="DA295">
        <f>AL295</f>
        <v>1</v>
      </c>
      <c r="DB295">
        <v>0</v>
      </c>
    </row>
    <row r="296" spans="1:106" x14ac:dyDescent="0.25">
      <c r="A296">
        <f>ROW(Source!A108)</f>
        <v>108</v>
      </c>
      <c r="B296">
        <v>16671550</v>
      </c>
      <c r="C296">
        <v>16672059</v>
      </c>
      <c r="D296">
        <v>15430395</v>
      </c>
      <c r="E296">
        <v>1</v>
      </c>
      <c r="F296">
        <v>1</v>
      </c>
      <c r="G296">
        <v>1</v>
      </c>
      <c r="H296">
        <v>1</v>
      </c>
      <c r="I296" t="s">
        <v>417</v>
      </c>
      <c r="J296" t="s">
        <v>6</v>
      </c>
      <c r="K296" t="s">
        <v>418</v>
      </c>
      <c r="L296">
        <v>1191</v>
      </c>
      <c r="N296">
        <v>1013</v>
      </c>
      <c r="O296" t="s">
        <v>416</v>
      </c>
      <c r="P296" t="s">
        <v>416</v>
      </c>
      <c r="Q296">
        <v>1</v>
      </c>
      <c r="W296">
        <v>0</v>
      </c>
      <c r="X296">
        <v>-1417349443</v>
      </c>
      <c r="Y296">
        <v>0.16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0.16</v>
      </c>
      <c r="AU296" t="s">
        <v>6</v>
      </c>
      <c r="AV296">
        <v>2</v>
      </c>
      <c r="AW296">
        <v>2</v>
      </c>
      <c r="AX296">
        <v>16672072</v>
      </c>
      <c r="AY296">
        <v>1</v>
      </c>
      <c r="AZ296">
        <v>0</v>
      </c>
      <c r="BA296">
        <v>296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Y296*Source!I108</f>
        <v>2.0279999999999999E-2</v>
      </c>
      <c r="CY296">
        <f>AD296</f>
        <v>0</v>
      </c>
      <c r="CZ296">
        <f>AH296</f>
        <v>0</v>
      </c>
      <c r="DA296">
        <f>AL296</f>
        <v>1</v>
      </c>
      <c r="DB296">
        <v>0</v>
      </c>
    </row>
    <row r="297" spans="1:106" x14ac:dyDescent="0.25">
      <c r="A297">
        <f>ROW(Source!A108)</f>
        <v>108</v>
      </c>
      <c r="B297">
        <v>16671550</v>
      </c>
      <c r="C297">
        <v>16672059</v>
      </c>
      <c r="D297">
        <v>15247974</v>
      </c>
      <c r="E297">
        <v>1</v>
      </c>
      <c r="F297">
        <v>1</v>
      </c>
      <c r="G297">
        <v>1</v>
      </c>
      <c r="H297">
        <v>2</v>
      </c>
      <c r="I297" t="s">
        <v>419</v>
      </c>
      <c r="J297" t="s">
        <v>420</v>
      </c>
      <c r="K297" t="s">
        <v>421</v>
      </c>
      <c r="L297">
        <v>1368</v>
      </c>
      <c r="N297">
        <v>1011</v>
      </c>
      <c r="O297" t="s">
        <v>422</v>
      </c>
      <c r="P297" t="s">
        <v>422</v>
      </c>
      <c r="Q297">
        <v>1</v>
      </c>
      <c r="W297">
        <v>0</v>
      </c>
      <c r="X297">
        <v>1188625873</v>
      </c>
      <c r="Y297">
        <v>0.1</v>
      </c>
      <c r="AA297">
        <v>0</v>
      </c>
      <c r="AB297">
        <v>31.26</v>
      </c>
      <c r="AC297">
        <v>13.5</v>
      </c>
      <c r="AD297">
        <v>0</v>
      </c>
      <c r="AE297">
        <v>0</v>
      </c>
      <c r="AF297">
        <v>31.26</v>
      </c>
      <c r="AG297">
        <v>13.5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0.1</v>
      </c>
      <c r="AU297" t="s">
        <v>6</v>
      </c>
      <c r="AV297">
        <v>0</v>
      </c>
      <c r="AW297">
        <v>2</v>
      </c>
      <c r="AX297">
        <v>16672073</v>
      </c>
      <c r="AY297">
        <v>1</v>
      </c>
      <c r="AZ297">
        <v>0</v>
      </c>
      <c r="BA297">
        <v>297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Y297*Source!I108</f>
        <v>1.2675000000000001E-2</v>
      </c>
      <c r="CY297">
        <f>AB297</f>
        <v>31.26</v>
      </c>
      <c r="CZ297">
        <f>AF297</f>
        <v>31.26</v>
      </c>
      <c r="DA297">
        <f>AJ297</f>
        <v>1</v>
      </c>
      <c r="DB297">
        <v>0</v>
      </c>
    </row>
    <row r="298" spans="1:106" x14ac:dyDescent="0.25">
      <c r="A298">
        <f>ROW(Source!A108)</f>
        <v>108</v>
      </c>
      <c r="B298">
        <v>16671550</v>
      </c>
      <c r="C298">
        <v>16672059</v>
      </c>
      <c r="D298">
        <v>15249073</v>
      </c>
      <c r="E298">
        <v>1</v>
      </c>
      <c r="F298">
        <v>1</v>
      </c>
      <c r="G298">
        <v>1</v>
      </c>
      <c r="H298">
        <v>2</v>
      </c>
      <c r="I298" t="s">
        <v>428</v>
      </c>
      <c r="J298" t="s">
        <v>429</v>
      </c>
      <c r="K298" t="s">
        <v>430</v>
      </c>
      <c r="L298">
        <v>1368</v>
      </c>
      <c r="N298">
        <v>1011</v>
      </c>
      <c r="O298" t="s">
        <v>422</v>
      </c>
      <c r="P298" t="s">
        <v>422</v>
      </c>
      <c r="Q298">
        <v>1</v>
      </c>
      <c r="W298">
        <v>0</v>
      </c>
      <c r="X298">
        <v>1372534845</v>
      </c>
      <c r="Y298">
        <v>0.06</v>
      </c>
      <c r="AA298">
        <v>0</v>
      </c>
      <c r="AB298">
        <v>65.709999999999994</v>
      </c>
      <c r="AC298">
        <v>11.6</v>
      </c>
      <c r="AD298">
        <v>0</v>
      </c>
      <c r="AE298">
        <v>0</v>
      </c>
      <c r="AF298">
        <v>65.709999999999994</v>
      </c>
      <c r="AG298">
        <v>11.6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0.06</v>
      </c>
      <c r="AU298" t="s">
        <v>6</v>
      </c>
      <c r="AV298">
        <v>0</v>
      </c>
      <c r="AW298">
        <v>2</v>
      </c>
      <c r="AX298">
        <v>16672074</v>
      </c>
      <c r="AY298">
        <v>1</v>
      </c>
      <c r="AZ298">
        <v>0</v>
      </c>
      <c r="BA298">
        <v>298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Y298*Source!I108</f>
        <v>7.6049999999999998E-3</v>
      </c>
      <c r="CY298">
        <f>AB298</f>
        <v>65.709999999999994</v>
      </c>
      <c r="CZ298">
        <f>AF298</f>
        <v>65.709999999999994</v>
      </c>
      <c r="DA298">
        <f>AJ298</f>
        <v>1</v>
      </c>
      <c r="DB298">
        <v>0</v>
      </c>
    </row>
    <row r="299" spans="1:106" x14ac:dyDescent="0.25">
      <c r="A299">
        <f>ROW(Source!A108)</f>
        <v>108</v>
      </c>
      <c r="B299">
        <v>16671550</v>
      </c>
      <c r="C299">
        <v>16672059</v>
      </c>
      <c r="D299">
        <v>15170682</v>
      </c>
      <c r="E299">
        <v>1</v>
      </c>
      <c r="F299">
        <v>1</v>
      </c>
      <c r="G299">
        <v>1</v>
      </c>
      <c r="H299">
        <v>3</v>
      </c>
      <c r="I299" t="s">
        <v>556</v>
      </c>
      <c r="J299" t="s">
        <v>557</v>
      </c>
      <c r="K299" t="s">
        <v>558</v>
      </c>
      <c r="L299">
        <v>1327</v>
      </c>
      <c r="N299">
        <v>1005</v>
      </c>
      <c r="O299" t="s">
        <v>78</v>
      </c>
      <c r="P299" t="s">
        <v>78</v>
      </c>
      <c r="Q299">
        <v>1</v>
      </c>
      <c r="W299">
        <v>0</v>
      </c>
      <c r="X299">
        <v>-1987926685</v>
      </c>
      <c r="Y299">
        <v>1.1000000000000001</v>
      </c>
      <c r="AA299">
        <v>72.319999999999993</v>
      </c>
      <c r="AB299">
        <v>0</v>
      </c>
      <c r="AC299">
        <v>0</v>
      </c>
      <c r="AD299">
        <v>0</v>
      </c>
      <c r="AE299">
        <v>72.319999999999993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1.1000000000000001</v>
      </c>
      <c r="AU299" t="s">
        <v>6</v>
      </c>
      <c r="AV299">
        <v>0</v>
      </c>
      <c r="AW299">
        <v>2</v>
      </c>
      <c r="AX299">
        <v>16672075</v>
      </c>
      <c r="AY299">
        <v>1</v>
      </c>
      <c r="AZ299">
        <v>0</v>
      </c>
      <c r="BA299">
        <v>299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Y299*Source!I108</f>
        <v>0.13942500000000002</v>
      </c>
      <c r="CY299">
        <f t="shared" ref="CY299:CY305" si="48">AA299</f>
        <v>72.319999999999993</v>
      </c>
      <c r="CZ299">
        <f t="shared" ref="CZ299:CZ305" si="49">AE299</f>
        <v>72.319999999999993</v>
      </c>
      <c r="DA299">
        <f t="shared" ref="DA299:DA305" si="50">AI299</f>
        <v>1</v>
      </c>
      <c r="DB299">
        <v>0</v>
      </c>
    </row>
    <row r="300" spans="1:106" x14ac:dyDescent="0.25">
      <c r="A300">
        <f>ROW(Source!A108)</f>
        <v>108</v>
      </c>
      <c r="B300">
        <v>16671550</v>
      </c>
      <c r="C300">
        <v>16672059</v>
      </c>
      <c r="D300">
        <v>15171018</v>
      </c>
      <c r="E300">
        <v>1</v>
      </c>
      <c r="F300">
        <v>1</v>
      </c>
      <c r="G300">
        <v>1</v>
      </c>
      <c r="H300">
        <v>3</v>
      </c>
      <c r="I300" t="s">
        <v>461</v>
      </c>
      <c r="J300" t="s">
        <v>462</v>
      </c>
      <c r="K300" t="s">
        <v>463</v>
      </c>
      <c r="L300">
        <v>1346</v>
      </c>
      <c r="N300">
        <v>1009</v>
      </c>
      <c r="O300" t="s">
        <v>139</v>
      </c>
      <c r="P300" t="s">
        <v>139</v>
      </c>
      <c r="Q300">
        <v>1</v>
      </c>
      <c r="W300">
        <v>0</v>
      </c>
      <c r="X300">
        <v>813963326</v>
      </c>
      <c r="Y300">
        <v>0.18</v>
      </c>
      <c r="AA300">
        <v>1.82</v>
      </c>
      <c r="AB300">
        <v>0</v>
      </c>
      <c r="AC300">
        <v>0</v>
      </c>
      <c r="AD300">
        <v>0</v>
      </c>
      <c r="AE300">
        <v>1.82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0.18</v>
      </c>
      <c r="AU300" t="s">
        <v>6</v>
      </c>
      <c r="AV300">
        <v>0</v>
      </c>
      <c r="AW300">
        <v>2</v>
      </c>
      <c r="AX300">
        <v>16672076</v>
      </c>
      <c r="AY300">
        <v>1</v>
      </c>
      <c r="AZ300">
        <v>0</v>
      </c>
      <c r="BA300">
        <v>300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Y300*Source!I108</f>
        <v>2.2814999999999998E-2</v>
      </c>
      <c r="CY300">
        <f t="shared" si="48"/>
        <v>1.82</v>
      </c>
      <c r="CZ300">
        <f t="shared" si="49"/>
        <v>1.82</v>
      </c>
      <c r="DA300">
        <f t="shared" si="50"/>
        <v>1</v>
      </c>
      <c r="DB300">
        <v>0</v>
      </c>
    </row>
    <row r="301" spans="1:106" x14ac:dyDescent="0.25">
      <c r="A301">
        <f>ROW(Source!A108)</f>
        <v>108</v>
      </c>
      <c r="B301">
        <v>16671550</v>
      </c>
      <c r="C301">
        <v>16672059</v>
      </c>
      <c r="D301">
        <v>15171907</v>
      </c>
      <c r="E301">
        <v>1</v>
      </c>
      <c r="F301">
        <v>1</v>
      </c>
      <c r="G301">
        <v>1</v>
      </c>
      <c r="H301">
        <v>3</v>
      </c>
      <c r="I301" t="s">
        <v>559</v>
      </c>
      <c r="J301" t="s">
        <v>560</v>
      </c>
      <c r="K301" t="s">
        <v>561</v>
      </c>
      <c r="L301">
        <v>1339</v>
      </c>
      <c r="N301">
        <v>1007</v>
      </c>
      <c r="O301" t="s">
        <v>467</v>
      </c>
      <c r="P301" t="s">
        <v>467</v>
      </c>
      <c r="Q301">
        <v>1</v>
      </c>
      <c r="W301">
        <v>0</v>
      </c>
      <c r="X301">
        <v>1795918813</v>
      </c>
      <c r="Y301">
        <v>2.3999999999999998E-3</v>
      </c>
      <c r="AA301">
        <v>74.58</v>
      </c>
      <c r="AB301">
        <v>0</v>
      </c>
      <c r="AC301">
        <v>0</v>
      </c>
      <c r="AD301">
        <v>0</v>
      </c>
      <c r="AE301">
        <v>74.58</v>
      </c>
      <c r="AF301">
        <v>0</v>
      </c>
      <c r="AG301">
        <v>0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6</v>
      </c>
      <c r="AT301">
        <v>2.3999999999999998E-3</v>
      </c>
      <c r="AU301" t="s">
        <v>6</v>
      </c>
      <c r="AV301">
        <v>0</v>
      </c>
      <c r="AW301">
        <v>2</v>
      </c>
      <c r="AX301">
        <v>16672077</v>
      </c>
      <c r="AY301">
        <v>1</v>
      </c>
      <c r="AZ301">
        <v>0</v>
      </c>
      <c r="BA301">
        <v>301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Y301*Source!I108</f>
        <v>3.0419999999999997E-4</v>
      </c>
      <c r="CY301">
        <f t="shared" si="48"/>
        <v>74.58</v>
      </c>
      <c r="CZ301">
        <f t="shared" si="49"/>
        <v>74.58</v>
      </c>
      <c r="DA301">
        <f t="shared" si="50"/>
        <v>1</v>
      </c>
      <c r="DB301">
        <v>0</v>
      </c>
    </row>
    <row r="302" spans="1:106" x14ac:dyDescent="0.25">
      <c r="A302">
        <f>ROW(Source!A108)</f>
        <v>108</v>
      </c>
      <c r="B302">
        <v>16671550</v>
      </c>
      <c r="C302">
        <v>16672059</v>
      </c>
      <c r="D302">
        <v>15163068</v>
      </c>
      <c r="E302">
        <v>17</v>
      </c>
      <c r="F302">
        <v>1</v>
      </c>
      <c r="G302">
        <v>1</v>
      </c>
      <c r="H302">
        <v>3</v>
      </c>
      <c r="I302" t="s">
        <v>210</v>
      </c>
      <c r="J302" t="s">
        <v>6</v>
      </c>
      <c r="K302" t="s">
        <v>211</v>
      </c>
      <c r="L302">
        <v>1348</v>
      </c>
      <c r="N302">
        <v>1009</v>
      </c>
      <c r="O302" t="s">
        <v>147</v>
      </c>
      <c r="P302" t="s">
        <v>147</v>
      </c>
      <c r="Q302">
        <v>1000</v>
      </c>
      <c r="W302">
        <v>0</v>
      </c>
      <c r="X302">
        <v>84301199</v>
      </c>
      <c r="Y302">
        <v>1.72E-2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6</v>
      </c>
      <c r="AT302">
        <v>1.72E-2</v>
      </c>
      <c r="AU302" t="s">
        <v>6</v>
      </c>
      <c r="AV302">
        <v>0</v>
      </c>
      <c r="AW302">
        <v>2</v>
      </c>
      <c r="AX302">
        <v>16672078</v>
      </c>
      <c r="AY302">
        <v>1</v>
      </c>
      <c r="AZ302">
        <v>0</v>
      </c>
      <c r="BA302">
        <v>302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Y302*Source!I108</f>
        <v>2.1800999999999999E-3</v>
      </c>
      <c r="CY302">
        <f t="shared" si="48"/>
        <v>0</v>
      </c>
      <c r="CZ302">
        <f t="shared" si="49"/>
        <v>0</v>
      </c>
      <c r="DA302">
        <f t="shared" si="50"/>
        <v>1</v>
      </c>
      <c r="DB302">
        <v>0</v>
      </c>
    </row>
    <row r="303" spans="1:106" x14ac:dyDescent="0.25">
      <c r="A303">
        <f>ROW(Source!A108)</f>
        <v>108</v>
      </c>
      <c r="B303">
        <v>16671550</v>
      </c>
      <c r="C303">
        <v>16672059</v>
      </c>
      <c r="D303">
        <v>15204062</v>
      </c>
      <c r="E303">
        <v>1</v>
      </c>
      <c r="F303">
        <v>1</v>
      </c>
      <c r="G303">
        <v>1</v>
      </c>
      <c r="H303">
        <v>3</v>
      </c>
      <c r="I303" t="s">
        <v>213</v>
      </c>
      <c r="J303" t="s">
        <v>215</v>
      </c>
      <c r="K303" t="s">
        <v>214</v>
      </c>
      <c r="L303">
        <v>1348</v>
      </c>
      <c r="N303">
        <v>1009</v>
      </c>
      <c r="O303" t="s">
        <v>147</v>
      </c>
      <c r="P303" t="s">
        <v>147</v>
      </c>
      <c r="Q303">
        <v>1000</v>
      </c>
      <c r="W303">
        <v>0</v>
      </c>
      <c r="X303">
        <v>-1981045358</v>
      </c>
      <c r="Y303">
        <v>1.7198999999999999E-2</v>
      </c>
      <c r="AA303">
        <v>34375.18</v>
      </c>
      <c r="AB303">
        <v>0</v>
      </c>
      <c r="AC303">
        <v>0</v>
      </c>
      <c r="AD303">
        <v>0</v>
      </c>
      <c r="AE303">
        <v>34375.18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6</v>
      </c>
      <c r="AT303">
        <v>1.7198999999999999E-2</v>
      </c>
      <c r="AU303" t="s">
        <v>6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6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Y303*Source!I108</f>
        <v>2.1799732499999998E-3</v>
      </c>
      <c r="CY303">
        <f t="shared" si="48"/>
        <v>34375.18</v>
      </c>
      <c r="CZ303">
        <f t="shared" si="49"/>
        <v>34375.18</v>
      </c>
      <c r="DA303">
        <f t="shared" si="50"/>
        <v>1</v>
      </c>
      <c r="DB303">
        <v>0</v>
      </c>
    </row>
    <row r="304" spans="1:106" x14ac:dyDescent="0.25">
      <c r="A304">
        <f>ROW(Source!A108)</f>
        <v>108</v>
      </c>
      <c r="B304">
        <v>16671550</v>
      </c>
      <c r="C304">
        <v>16672059</v>
      </c>
      <c r="D304">
        <v>15204468</v>
      </c>
      <c r="E304">
        <v>1</v>
      </c>
      <c r="F304">
        <v>1</v>
      </c>
      <c r="G304">
        <v>1</v>
      </c>
      <c r="H304">
        <v>3</v>
      </c>
      <c r="I304" t="s">
        <v>583</v>
      </c>
      <c r="J304" t="s">
        <v>584</v>
      </c>
      <c r="K304" t="s">
        <v>585</v>
      </c>
      <c r="L304">
        <v>1348</v>
      </c>
      <c r="N304">
        <v>1009</v>
      </c>
      <c r="O304" t="s">
        <v>147</v>
      </c>
      <c r="P304" t="s">
        <v>147</v>
      </c>
      <c r="Q304">
        <v>1000</v>
      </c>
      <c r="W304">
        <v>0</v>
      </c>
      <c r="X304">
        <v>-909021926</v>
      </c>
      <c r="Y304">
        <v>9.7000000000000003E-3</v>
      </c>
      <c r="AA304">
        <v>16950</v>
      </c>
      <c r="AB304">
        <v>0</v>
      </c>
      <c r="AC304">
        <v>0</v>
      </c>
      <c r="AD304">
        <v>0</v>
      </c>
      <c r="AE304">
        <v>16950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9.7000000000000003E-3</v>
      </c>
      <c r="AU304" t="s">
        <v>6</v>
      </c>
      <c r="AV304">
        <v>0</v>
      </c>
      <c r="AW304">
        <v>2</v>
      </c>
      <c r="AX304">
        <v>16672079</v>
      </c>
      <c r="AY304">
        <v>1</v>
      </c>
      <c r="AZ304">
        <v>0</v>
      </c>
      <c r="BA304">
        <v>303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Y304*Source!I108</f>
        <v>1.2294750000000001E-3</v>
      </c>
      <c r="CY304">
        <f t="shared" si="48"/>
        <v>16950</v>
      </c>
      <c r="CZ304">
        <f t="shared" si="49"/>
        <v>16950</v>
      </c>
      <c r="DA304">
        <f t="shared" si="50"/>
        <v>1</v>
      </c>
      <c r="DB304">
        <v>0</v>
      </c>
    </row>
    <row r="305" spans="1:106" x14ac:dyDescent="0.25">
      <c r="A305">
        <f>ROW(Source!A108)</f>
        <v>108</v>
      </c>
      <c r="B305">
        <v>16671550</v>
      </c>
      <c r="C305">
        <v>16672059</v>
      </c>
      <c r="D305">
        <v>15204729</v>
      </c>
      <c r="E305">
        <v>1</v>
      </c>
      <c r="F305">
        <v>1</v>
      </c>
      <c r="G305">
        <v>1</v>
      </c>
      <c r="H305">
        <v>3</v>
      </c>
      <c r="I305" t="s">
        <v>565</v>
      </c>
      <c r="J305" t="s">
        <v>566</v>
      </c>
      <c r="K305" t="s">
        <v>567</v>
      </c>
      <c r="L305">
        <v>1348</v>
      </c>
      <c r="N305">
        <v>1009</v>
      </c>
      <c r="O305" t="s">
        <v>147</v>
      </c>
      <c r="P305" t="s">
        <v>147</v>
      </c>
      <c r="Q305">
        <v>1000</v>
      </c>
      <c r="W305">
        <v>0</v>
      </c>
      <c r="X305">
        <v>-2084827333</v>
      </c>
      <c r="Y305">
        <v>4.7300000000000002E-2</v>
      </c>
      <c r="AA305">
        <v>4294</v>
      </c>
      <c r="AB305">
        <v>0</v>
      </c>
      <c r="AC305">
        <v>0</v>
      </c>
      <c r="AD305">
        <v>0</v>
      </c>
      <c r="AE305">
        <v>4294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4.7300000000000002E-2</v>
      </c>
      <c r="AU305" t="s">
        <v>6</v>
      </c>
      <c r="AV305">
        <v>0</v>
      </c>
      <c r="AW305">
        <v>2</v>
      </c>
      <c r="AX305">
        <v>16672080</v>
      </c>
      <c r="AY305">
        <v>1</v>
      </c>
      <c r="AZ305">
        <v>0</v>
      </c>
      <c r="BA305">
        <v>304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Y305*Source!I108</f>
        <v>5.9952750000000004E-3</v>
      </c>
      <c r="CY305">
        <f t="shared" si="48"/>
        <v>4294</v>
      </c>
      <c r="CZ305">
        <f t="shared" si="49"/>
        <v>4294</v>
      </c>
      <c r="DA305">
        <f t="shared" si="50"/>
        <v>1</v>
      </c>
      <c r="DB305">
        <v>0</v>
      </c>
    </row>
    <row r="306" spans="1:106" x14ac:dyDescent="0.25">
      <c r="A306">
        <f>ROW(Source!A109)</f>
        <v>109</v>
      </c>
      <c r="B306">
        <v>16671551</v>
      </c>
      <c r="C306">
        <v>16672059</v>
      </c>
      <c r="D306">
        <v>15435099</v>
      </c>
      <c r="E306">
        <v>1</v>
      </c>
      <c r="F306">
        <v>1</v>
      </c>
      <c r="G306">
        <v>1</v>
      </c>
      <c r="H306">
        <v>1</v>
      </c>
      <c r="I306" t="s">
        <v>548</v>
      </c>
      <c r="J306" t="s">
        <v>6</v>
      </c>
      <c r="K306" t="s">
        <v>549</v>
      </c>
      <c r="L306">
        <v>1191</v>
      </c>
      <c r="N306">
        <v>1013</v>
      </c>
      <c r="O306" t="s">
        <v>416</v>
      </c>
      <c r="P306" t="s">
        <v>416</v>
      </c>
      <c r="Q306">
        <v>1</v>
      </c>
      <c r="W306">
        <v>0</v>
      </c>
      <c r="X306">
        <v>1010519658</v>
      </c>
      <c r="Y306">
        <v>84</v>
      </c>
      <c r="AA306">
        <v>0</v>
      </c>
      <c r="AB306">
        <v>0</v>
      </c>
      <c r="AC306">
        <v>0</v>
      </c>
      <c r="AD306">
        <v>51.75</v>
      </c>
      <c r="AE306">
        <v>0</v>
      </c>
      <c r="AF306">
        <v>0</v>
      </c>
      <c r="AG306">
        <v>0</v>
      </c>
      <c r="AH306">
        <v>8.64</v>
      </c>
      <c r="AI306">
        <v>1</v>
      </c>
      <c r="AJ306">
        <v>1</v>
      </c>
      <c r="AK306">
        <v>1</v>
      </c>
      <c r="AL306">
        <v>5.99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84</v>
      </c>
      <c r="AU306" t="s">
        <v>6</v>
      </c>
      <c r="AV306">
        <v>1</v>
      </c>
      <c r="AW306">
        <v>2</v>
      </c>
      <c r="AX306">
        <v>16672071</v>
      </c>
      <c r="AY306">
        <v>1</v>
      </c>
      <c r="AZ306">
        <v>0</v>
      </c>
      <c r="BA306">
        <v>305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Y306*Source!I109</f>
        <v>10.647</v>
      </c>
      <c r="CY306">
        <f>AD306</f>
        <v>51.75</v>
      </c>
      <c r="CZ306">
        <f>AH306</f>
        <v>8.64</v>
      </c>
      <c r="DA306">
        <f>AL306</f>
        <v>5.99</v>
      </c>
      <c r="DB306">
        <v>0</v>
      </c>
    </row>
    <row r="307" spans="1:106" x14ac:dyDescent="0.25">
      <c r="A307">
        <f>ROW(Source!A109)</f>
        <v>109</v>
      </c>
      <c r="B307">
        <v>16671551</v>
      </c>
      <c r="C307">
        <v>16672059</v>
      </c>
      <c r="D307">
        <v>15430395</v>
      </c>
      <c r="E307">
        <v>1</v>
      </c>
      <c r="F307">
        <v>1</v>
      </c>
      <c r="G307">
        <v>1</v>
      </c>
      <c r="H307">
        <v>1</v>
      </c>
      <c r="I307" t="s">
        <v>417</v>
      </c>
      <c r="J307" t="s">
        <v>6</v>
      </c>
      <c r="K307" t="s">
        <v>418</v>
      </c>
      <c r="L307">
        <v>1191</v>
      </c>
      <c r="N307">
        <v>1013</v>
      </c>
      <c r="O307" t="s">
        <v>416</v>
      </c>
      <c r="P307" t="s">
        <v>416</v>
      </c>
      <c r="Q307">
        <v>1</v>
      </c>
      <c r="W307">
        <v>0</v>
      </c>
      <c r="X307">
        <v>-1417349443</v>
      </c>
      <c r="Y307">
        <v>0.16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5.99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0.16</v>
      </c>
      <c r="AU307" t="s">
        <v>6</v>
      </c>
      <c r="AV307">
        <v>2</v>
      </c>
      <c r="AW307">
        <v>2</v>
      </c>
      <c r="AX307">
        <v>16672072</v>
      </c>
      <c r="AY307">
        <v>1</v>
      </c>
      <c r="AZ307">
        <v>0</v>
      </c>
      <c r="BA307">
        <v>306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Y307*Source!I109</f>
        <v>2.0279999999999999E-2</v>
      </c>
      <c r="CY307">
        <f>AD307</f>
        <v>0</v>
      </c>
      <c r="CZ307">
        <f>AH307</f>
        <v>0</v>
      </c>
      <c r="DA307">
        <f>AL307</f>
        <v>1</v>
      </c>
      <c r="DB307">
        <v>0</v>
      </c>
    </row>
    <row r="308" spans="1:106" x14ac:dyDescent="0.25">
      <c r="A308">
        <f>ROW(Source!A109)</f>
        <v>109</v>
      </c>
      <c r="B308">
        <v>16671551</v>
      </c>
      <c r="C308">
        <v>16672059</v>
      </c>
      <c r="D308">
        <v>15247974</v>
      </c>
      <c r="E308">
        <v>1</v>
      </c>
      <c r="F308">
        <v>1</v>
      </c>
      <c r="G308">
        <v>1</v>
      </c>
      <c r="H308">
        <v>2</v>
      </c>
      <c r="I308" t="s">
        <v>419</v>
      </c>
      <c r="J308" t="s">
        <v>420</v>
      </c>
      <c r="K308" t="s">
        <v>421</v>
      </c>
      <c r="L308">
        <v>1368</v>
      </c>
      <c r="N308">
        <v>1011</v>
      </c>
      <c r="O308" t="s">
        <v>422</v>
      </c>
      <c r="P308" t="s">
        <v>422</v>
      </c>
      <c r="Q308">
        <v>1</v>
      </c>
      <c r="W308">
        <v>0</v>
      </c>
      <c r="X308">
        <v>1188625873</v>
      </c>
      <c r="Y308">
        <v>0.1</v>
      </c>
      <c r="AA308">
        <v>0</v>
      </c>
      <c r="AB308">
        <v>187.25</v>
      </c>
      <c r="AC308">
        <v>13.5</v>
      </c>
      <c r="AD308">
        <v>0</v>
      </c>
      <c r="AE308">
        <v>0</v>
      </c>
      <c r="AF308">
        <v>31.26</v>
      </c>
      <c r="AG308">
        <v>13.5</v>
      </c>
      <c r="AH308">
        <v>0</v>
      </c>
      <c r="AI308">
        <v>1</v>
      </c>
      <c r="AJ308">
        <v>5.99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0.1</v>
      </c>
      <c r="AU308" t="s">
        <v>6</v>
      </c>
      <c r="AV308">
        <v>0</v>
      </c>
      <c r="AW308">
        <v>2</v>
      </c>
      <c r="AX308">
        <v>16672073</v>
      </c>
      <c r="AY308">
        <v>1</v>
      </c>
      <c r="AZ308">
        <v>0</v>
      </c>
      <c r="BA308">
        <v>307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Y308*Source!I109</f>
        <v>1.2675000000000001E-2</v>
      </c>
      <c r="CY308">
        <f>AB308</f>
        <v>187.25</v>
      </c>
      <c r="CZ308">
        <f>AF308</f>
        <v>31.26</v>
      </c>
      <c r="DA308">
        <f>AJ308</f>
        <v>5.99</v>
      </c>
      <c r="DB308">
        <v>0</v>
      </c>
    </row>
    <row r="309" spans="1:106" x14ac:dyDescent="0.25">
      <c r="A309">
        <f>ROW(Source!A109)</f>
        <v>109</v>
      </c>
      <c r="B309">
        <v>16671551</v>
      </c>
      <c r="C309">
        <v>16672059</v>
      </c>
      <c r="D309">
        <v>15249073</v>
      </c>
      <c r="E309">
        <v>1</v>
      </c>
      <c r="F309">
        <v>1</v>
      </c>
      <c r="G309">
        <v>1</v>
      </c>
      <c r="H309">
        <v>2</v>
      </c>
      <c r="I309" t="s">
        <v>428</v>
      </c>
      <c r="J309" t="s">
        <v>429</v>
      </c>
      <c r="K309" t="s">
        <v>430</v>
      </c>
      <c r="L309">
        <v>1368</v>
      </c>
      <c r="N309">
        <v>1011</v>
      </c>
      <c r="O309" t="s">
        <v>422</v>
      </c>
      <c r="P309" t="s">
        <v>422</v>
      </c>
      <c r="Q309">
        <v>1</v>
      </c>
      <c r="W309">
        <v>0</v>
      </c>
      <c r="X309">
        <v>1372534845</v>
      </c>
      <c r="Y309">
        <v>0.06</v>
      </c>
      <c r="AA309">
        <v>0</v>
      </c>
      <c r="AB309">
        <v>393.6</v>
      </c>
      <c r="AC309">
        <v>11.6</v>
      </c>
      <c r="AD309">
        <v>0</v>
      </c>
      <c r="AE309">
        <v>0</v>
      </c>
      <c r="AF309">
        <v>65.709999999999994</v>
      </c>
      <c r="AG309">
        <v>11.6</v>
      </c>
      <c r="AH309">
        <v>0</v>
      </c>
      <c r="AI309">
        <v>1</v>
      </c>
      <c r="AJ309">
        <v>5.99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0.06</v>
      </c>
      <c r="AU309" t="s">
        <v>6</v>
      </c>
      <c r="AV309">
        <v>0</v>
      </c>
      <c r="AW309">
        <v>2</v>
      </c>
      <c r="AX309">
        <v>16672074</v>
      </c>
      <c r="AY309">
        <v>1</v>
      </c>
      <c r="AZ309">
        <v>0</v>
      </c>
      <c r="BA309">
        <v>308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Y309*Source!I109</f>
        <v>7.6049999999999998E-3</v>
      </c>
      <c r="CY309">
        <f>AB309</f>
        <v>393.6</v>
      </c>
      <c r="CZ309">
        <f>AF309</f>
        <v>65.709999999999994</v>
      </c>
      <c r="DA309">
        <f>AJ309</f>
        <v>5.99</v>
      </c>
      <c r="DB309">
        <v>0</v>
      </c>
    </row>
    <row r="310" spans="1:106" x14ac:dyDescent="0.25">
      <c r="A310">
        <f>ROW(Source!A109)</f>
        <v>109</v>
      </c>
      <c r="B310">
        <v>16671551</v>
      </c>
      <c r="C310">
        <v>16672059</v>
      </c>
      <c r="D310">
        <v>15170682</v>
      </c>
      <c r="E310">
        <v>1</v>
      </c>
      <c r="F310">
        <v>1</v>
      </c>
      <c r="G310">
        <v>1</v>
      </c>
      <c r="H310">
        <v>3</v>
      </c>
      <c r="I310" t="s">
        <v>556</v>
      </c>
      <c r="J310" t="s">
        <v>557</v>
      </c>
      <c r="K310" t="s">
        <v>558</v>
      </c>
      <c r="L310">
        <v>1327</v>
      </c>
      <c r="N310">
        <v>1005</v>
      </c>
      <c r="O310" t="s">
        <v>78</v>
      </c>
      <c r="P310" t="s">
        <v>78</v>
      </c>
      <c r="Q310">
        <v>1</v>
      </c>
      <c r="W310">
        <v>0</v>
      </c>
      <c r="X310">
        <v>-1987926685</v>
      </c>
      <c r="Y310">
        <v>1.1000000000000001</v>
      </c>
      <c r="AA310">
        <v>433.2</v>
      </c>
      <c r="AB310">
        <v>0</v>
      </c>
      <c r="AC310">
        <v>0</v>
      </c>
      <c r="AD310">
        <v>0</v>
      </c>
      <c r="AE310">
        <v>72.319999999999993</v>
      </c>
      <c r="AF310">
        <v>0</v>
      </c>
      <c r="AG310">
        <v>0</v>
      </c>
      <c r="AH310">
        <v>0</v>
      </c>
      <c r="AI310">
        <v>5.99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1.1000000000000001</v>
      </c>
      <c r="AU310" t="s">
        <v>6</v>
      </c>
      <c r="AV310">
        <v>0</v>
      </c>
      <c r="AW310">
        <v>2</v>
      </c>
      <c r="AX310">
        <v>16672075</v>
      </c>
      <c r="AY310">
        <v>1</v>
      </c>
      <c r="AZ310">
        <v>0</v>
      </c>
      <c r="BA310">
        <v>309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Y310*Source!I109</f>
        <v>0.13942500000000002</v>
      </c>
      <c r="CY310">
        <f t="shared" ref="CY310:CY316" si="51">AA310</f>
        <v>433.2</v>
      </c>
      <c r="CZ310">
        <f t="shared" ref="CZ310:CZ316" si="52">AE310</f>
        <v>72.319999999999993</v>
      </c>
      <c r="DA310">
        <f t="shared" ref="DA310:DA316" si="53">AI310</f>
        <v>5.99</v>
      </c>
      <c r="DB310">
        <v>0</v>
      </c>
    </row>
    <row r="311" spans="1:106" x14ac:dyDescent="0.25">
      <c r="A311">
        <f>ROW(Source!A109)</f>
        <v>109</v>
      </c>
      <c r="B311">
        <v>16671551</v>
      </c>
      <c r="C311">
        <v>16672059</v>
      </c>
      <c r="D311">
        <v>15171018</v>
      </c>
      <c r="E311">
        <v>1</v>
      </c>
      <c r="F311">
        <v>1</v>
      </c>
      <c r="G311">
        <v>1</v>
      </c>
      <c r="H311">
        <v>3</v>
      </c>
      <c r="I311" t="s">
        <v>461</v>
      </c>
      <c r="J311" t="s">
        <v>462</v>
      </c>
      <c r="K311" t="s">
        <v>463</v>
      </c>
      <c r="L311">
        <v>1346</v>
      </c>
      <c r="N311">
        <v>1009</v>
      </c>
      <c r="O311" t="s">
        <v>139</v>
      </c>
      <c r="P311" t="s">
        <v>139</v>
      </c>
      <c r="Q311">
        <v>1</v>
      </c>
      <c r="W311">
        <v>0</v>
      </c>
      <c r="X311">
        <v>813963326</v>
      </c>
      <c r="Y311">
        <v>0.18</v>
      </c>
      <c r="AA311">
        <v>10.9</v>
      </c>
      <c r="AB311">
        <v>0</v>
      </c>
      <c r="AC311">
        <v>0</v>
      </c>
      <c r="AD311">
        <v>0</v>
      </c>
      <c r="AE311">
        <v>1.82</v>
      </c>
      <c r="AF311">
        <v>0</v>
      </c>
      <c r="AG311">
        <v>0</v>
      </c>
      <c r="AH311">
        <v>0</v>
      </c>
      <c r="AI311">
        <v>5.99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0.18</v>
      </c>
      <c r="AU311" t="s">
        <v>6</v>
      </c>
      <c r="AV311">
        <v>0</v>
      </c>
      <c r="AW311">
        <v>2</v>
      </c>
      <c r="AX311">
        <v>16672076</v>
      </c>
      <c r="AY311">
        <v>1</v>
      </c>
      <c r="AZ311">
        <v>0</v>
      </c>
      <c r="BA311">
        <v>310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Y311*Source!I109</f>
        <v>2.2814999999999998E-2</v>
      </c>
      <c r="CY311">
        <f t="shared" si="51"/>
        <v>10.9</v>
      </c>
      <c r="CZ311">
        <f t="shared" si="52"/>
        <v>1.82</v>
      </c>
      <c r="DA311">
        <f t="shared" si="53"/>
        <v>5.99</v>
      </c>
      <c r="DB311">
        <v>0</v>
      </c>
    </row>
    <row r="312" spans="1:106" x14ac:dyDescent="0.25">
      <c r="A312">
        <f>ROW(Source!A109)</f>
        <v>109</v>
      </c>
      <c r="B312">
        <v>16671551</v>
      </c>
      <c r="C312">
        <v>16672059</v>
      </c>
      <c r="D312">
        <v>15171907</v>
      </c>
      <c r="E312">
        <v>1</v>
      </c>
      <c r="F312">
        <v>1</v>
      </c>
      <c r="G312">
        <v>1</v>
      </c>
      <c r="H312">
        <v>3</v>
      </c>
      <c r="I312" t="s">
        <v>559</v>
      </c>
      <c r="J312" t="s">
        <v>560</v>
      </c>
      <c r="K312" t="s">
        <v>561</v>
      </c>
      <c r="L312">
        <v>1339</v>
      </c>
      <c r="N312">
        <v>1007</v>
      </c>
      <c r="O312" t="s">
        <v>467</v>
      </c>
      <c r="P312" t="s">
        <v>467</v>
      </c>
      <c r="Q312">
        <v>1</v>
      </c>
      <c r="W312">
        <v>0</v>
      </c>
      <c r="X312">
        <v>1795918813</v>
      </c>
      <c r="Y312">
        <v>2.3999999999999998E-3</v>
      </c>
      <c r="AA312">
        <v>446.73</v>
      </c>
      <c r="AB312">
        <v>0</v>
      </c>
      <c r="AC312">
        <v>0</v>
      </c>
      <c r="AD312">
        <v>0</v>
      </c>
      <c r="AE312">
        <v>74.58</v>
      </c>
      <c r="AF312">
        <v>0</v>
      </c>
      <c r="AG312">
        <v>0</v>
      </c>
      <c r="AH312">
        <v>0</v>
      </c>
      <c r="AI312">
        <v>5.99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2.3999999999999998E-3</v>
      </c>
      <c r="AU312" t="s">
        <v>6</v>
      </c>
      <c r="AV312">
        <v>0</v>
      </c>
      <c r="AW312">
        <v>2</v>
      </c>
      <c r="AX312">
        <v>16672077</v>
      </c>
      <c r="AY312">
        <v>1</v>
      </c>
      <c r="AZ312">
        <v>0</v>
      </c>
      <c r="BA312">
        <v>311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Y312*Source!I109</f>
        <v>3.0419999999999997E-4</v>
      </c>
      <c r="CY312">
        <f t="shared" si="51"/>
        <v>446.73</v>
      </c>
      <c r="CZ312">
        <f t="shared" si="52"/>
        <v>74.58</v>
      </c>
      <c r="DA312">
        <f t="shared" si="53"/>
        <v>5.99</v>
      </c>
      <c r="DB312">
        <v>0</v>
      </c>
    </row>
    <row r="313" spans="1:106" x14ac:dyDescent="0.25">
      <c r="A313">
        <f>ROW(Source!A109)</f>
        <v>109</v>
      </c>
      <c r="B313">
        <v>16671551</v>
      </c>
      <c r="C313">
        <v>16672059</v>
      </c>
      <c r="D313">
        <v>15163068</v>
      </c>
      <c r="E313">
        <v>17</v>
      </c>
      <c r="F313">
        <v>1</v>
      </c>
      <c r="G313">
        <v>1</v>
      </c>
      <c r="H313">
        <v>3</v>
      </c>
      <c r="I313" t="s">
        <v>210</v>
      </c>
      <c r="J313" t="s">
        <v>6</v>
      </c>
      <c r="K313" t="s">
        <v>211</v>
      </c>
      <c r="L313">
        <v>1348</v>
      </c>
      <c r="N313">
        <v>1009</v>
      </c>
      <c r="O313" t="s">
        <v>147</v>
      </c>
      <c r="P313" t="s">
        <v>147</v>
      </c>
      <c r="Q313">
        <v>1000</v>
      </c>
      <c r="W313">
        <v>0</v>
      </c>
      <c r="X313">
        <v>84301199</v>
      </c>
      <c r="Y313">
        <v>1.72E-2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5.99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6</v>
      </c>
      <c r="AT313">
        <v>1.72E-2</v>
      </c>
      <c r="AU313" t="s">
        <v>6</v>
      </c>
      <c r="AV313">
        <v>0</v>
      </c>
      <c r="AW313">
        <v>2</v>
      </c>
      <c r="AX313">
        <v>16672078</v>
      </c>
      <c r="AY313">
        <v>1</v>
      </c>
      <c r="AZ313">
        <v>0</v>
      </c>
      <c r="BA313">
        <v>312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Y313*Source!I109</f>
        <v>2.1800999999999999E-3</v>
      </c>
      <c r="CY313">
        <f t="shared" si="51"/>
        <v>0</v>
      </c>
      <c r="CZ313">
        <f t="shared" si="52"/>
        <v>0</v>
      </c>
      <c r="DA313">
        <f t="shared" si="53"/>
        <v>5.99</v>
      </c>
      <c r="DB313">
        <v>0</v>
      </c>
    </row>
    <row r="314" spans="1:106" x14ac:dyDescent="0.25">
      <c r="A314">
        <f>ROW(Source!A109)</f>
        <v>109</v>
      </c>
      <c r="B314">
        <v>16671551</v>
      </c>
      <c r="C314">
        <v>16672059</v>
      </c>
      <c r="D314">
        <v>15204062</v>
      </c>
      <c r="E314">
        <v>1</v>
      </c>
      <c r="F314">
        <v>1</v>
      </c>
      <c r="G314">
        <v>1</v>
      </c>
      <c r="H314">
        <v>3</v>
      </c>
      <c r="I314" t="s">
        <v>213</v>
      </c>
      <c r="J314" t="s">
        <v>215</v>
      </c>
      <c r="K314" t="s">
        <v>214</v>
      </c>
      <c r="L314">
        <v>1348</v>
      </c>
      <c r="N314">
        <v>1009</v>
      </c>
      <c r="O314" t="s">
        <v>147</v>
      </c>
      <c r="P314" t="s">
        <v>147</v>
      </c>
      <c r="Q314">
        <v>1000</v>
      </c>
      <c r="W314">
        <v>0</v>
      </c>
      <c r="X314">
        <v>-1981045358</v>
      </c>
      <c r="Y314">
        <v>1.7198999999999999E-2</v>
      </c>
      <c r="AA314">
        <v>205907.33</v>
      </c>
      <c r="AB314">
        <v>0</v>
      </c>
      <c r="AC314">
        <v>0</v>
      </c>
      <c r="AD314">
        <v>0</v>
      </c>
      <c r="AE314">
        <v>34375.18</v>
      </c>
      <c r="AF314">
        <v>0</v>
      </c>
      <c r="AG314">
        <v>0</v>
      </c>
      <c r="AH314">
        <v>0</v>
      </c>
      <c r="AI314">
        <v>5.99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6</v>
      </c>
      <c r="AT314">
        <v>1.7198999999999999E-2</v>
      </c>
      <c r="AU314" t="s">
        <v>6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Y314*Source!I109</f>
        <v>2.1799732499999998E-3</v>
      </c>
      <c r="CY314">
        <f t="shared" si="51"/>
        <v>205907.33</v>
      </c>
      <c r="CZ314">
        <f t="shared" si="52"/>
        <v>34375.18</v>
      </c>
      <c r="DA314">
        <f t="shared" si="53"/>
        <v>5.99</v>
      </c>
      <c r="DB314">
        <v>0</v>
      </c>
    </row>
    <row r="315" spans="1:106" x14ac:dyDescent="0.25">
      <c r="A315">
        <f>ROW(Source!A109)</f>
        <v>109</v>
      </c>
      <c r="B315">
        <v>16671551</v>
      </c>
      <c r="C315">
        <v>16672059</v>
      </c>
      <c r="D315">
        <v>15204468</v>
      </c>
      <c r="E315">
        <v>1</v>
      </c>
      <c r="F315">
        <v>1</v>
      </c>
      <c r="G315">
        <v>1</v>
      </c>
      <c r="H315">
        <v>3</v>
      </c>
      <c r="I315" t="s">
        <v>583</v>
      </c>
      <c r="J315" t="s">
        <v>584</v>
      </c>
      <c r="K315" t="s">
        <v>585</v>
      </c>
      <c r="L315">
        <v>1348</v>
      </c>
      <c r="N315">
        <v>1009</v>
      </c>
      <c r="O315" t="s">
        <v>147</v>
      </c>
      <c r="P315" t="s">
        <v>147</v>
      </c>
      <c r="Q315">
        <v>1000</v>
      </c>
      <c r="W315">
        <v>0</v>
      </c>
      <c r="X315">
        <v>-909021926</v>
      </c>
      <c r="Y315">
        <v>9.7000000000000003E-3</v>
      </c>
      <c r="AA315">
        <v>101530.5</v>
      </c>
      <c r="AB315">
        <v>0</v>
      </c>
      <c r="AC315">
        <v>0</v>
      </c>
      <c r="AD315">
        <v>0</v>
      </c>
      <c r="AE315">
        <v>16950</v>
      </c>
      <c r="AF315">
        <v>0</v>
      </c>
      <c r="AG315">
        <v>0</v>
      </c>
      <c r="AH315">
        <v>0</v>
      </c>
      <c r="AI315">
        <v>5.99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9.7000000000000003E-3</v>
      </c>
      <c r="AU315" t="s">
        <v>6</v>
      </c>
      <c r="AV315">
        <v>0</v>
      </c>
      <c r="AW315">
        <v>2</v>
      </c>
      <c r="AX315">
        <v>16672079</v>
      </c>
      <c r="AY315">
        <v>1</v>
      </c>
      <c r="AZ315">
        <v>0</v>
      </c>
      <c r="BA315">
        <v>313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Y315*Source!I109</f>
        <v>1.2294750000000001E-3</v>
      </c>
      <c r="CY315">
        <f t="shared" si="51"/>
        <v>101530.5</v>
      </c>
      <c r="CZ315">
        <f t="shared" si="52"/>
        <v>16950</v>
      </c>
      <c r="DA315">
        <f t="shared" si="53"/>
        <v>5.99</v>
      </c>
      <c r="DB315">
        <v>0</v>
      </c>
    </row>
    <row r="316" spans="1:106" x14ac:dyDescent="0.25">
      <c r="A316">
        <f>ROW(Source!A109)</f>
        <v>109</v>
      </c>
      <c r="B316">
        <v>16671551</v>
      </c>
      <c r="C316">
        <v>16672059</v>
      </c>
      <c r="D316">
        <v>15204729</v>
      </c>
      <c r="E316">
        <v>1</v>
      </c>
      <c r="F316">
        <v>1</v>
      </c>
      <c r="G316">
        <v>1</v>
      </c>
      <c r="H316">
        <v>3</v>
      </c>
      <c r="I316" t="s">
        <v>565</v>
      </c>
      <c r="J316" t="s">
        <v>566</v>
      </c>
      <c r="K316" t="s">
        <v>567</v>
      </c>
      <c r="L316">
        <v>1348</v>
      </c>
      <c r="N316">
        <v>1009</v>
      </c>
      <c r="O316" t="s">
        <v>147</v>
      </c>
      <c r="P316" t="s">
        <v>147</v>
      </c>
      <c r="Q316">
        <v>1000</v>
      </c>
      <c r="W316">
        <v>0</v>
      </c>
      <c r="X316">
        <v>-2084827333</v>
      </c>
      <c r="Y316">
        <v>4.7300000000000002E-2</v>
      </c>
      <c r="AA316">
        <v>25721.06</v>
      </c>
      <c r="AB316">
        <v>0</v>
      </c>
      <c r="AC316">
        <v>0</v>
      </c>
      <c r="AD316">
        <v>0</v>
      </c>
      <c r="AE316">
        <v>4294</v>
      </c>
      <c r="AF316">
        <v>0</v>
      </c>
      <c r="AG316">
        <v>0</v>
      </c>
      <c r="AH316">
        <v>0</v>
      </c>
      <c r="AI316">
        <v>5.99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4.7300000000000002E-2</v>
      </c>
      <c r="AU316" t="s">
        <v>6</v>
      </c>
      <c r="AV316">
        <v>0</v>
      </c>
      <c r="AW316">
        <v>2</v>
      </c>
      <c r="AX316">
        <v>16672080</v>
      </c>
      <c r="AY316">
        <v>1</v>
      </c>
      <c r="AZ316">
        <v>0</v>
      </c>
      <c r="BA316">
        <v>314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Y316*Source!I109</f>
        <v>5.9952750000000004E-3</v>
      </c>
      <c r="CY316">
        <f t="shared" si="51"/>
        <v>25721.06</v>
      </c>
      <c r="CZ316">
        <f t="shared" si="52"/>
        <v>4294</v>
      </c>
      <c r="DA316">
        <f t="shared" si="53"/>
        <v>5.99</v>
      </c>
      <c r="DB316">
        <v>0</v>
      </c>
    </row>
    <row r="317" spans="1:106" x14ac:dyDescent="0.25">
      <c r="A317">
        <f>ROW(Source!A114)</f>
        <v>114</v>
      </c>
      <c r="B317">
        <v>16671550</v>
      </c>
      <c r="C317">
        <v>16672083</v>
      </c>
      <c r="D317">
        <v>15435099</v>
      </c>
      <c r="E317">
        <v>1</v>
      </c>
      <c r="F317">
        <v>1</v>
      </c>
      <c r="G317">
        <v>1</v>
      </c>
      <c r="H317">
        <v>1</v>
      </c>
      <c r="I317" t="s">
        <v>548</v>
      </c>
      <c r="J317" t="s">
        <v>6</v>
      </c>
      <c r="K317" t="s">
        <v>549</v>
      </c>
      <c r="L317">
        <v>1191</v>
      </c>
      <c r="N317">
        <v>1013</v>
      </c>
      <c r="O317" t="s">
        <v>416</v>
      </c>
      <c r="P317" t="s">
        <v>416</v>
      </c>
      <c r="Q317">
        <v>1</v>
      </c>
      <c r="W317">
        <v>0</v>
      </c>
      <c r="X317">
        <v>1010519658</v>
      </c>
      <c r="Y317">
        <v>55.52</v>
      </c>
      <c r="AA317">
        <v>0</v>
      </c>
      <c r="AB317">
        <v>0</v>
      </c>
      <c r="AC317">
        <v>0</v>
      </c>
      <c r="AD317">
        <v>8.64</v>
      </c>
      <c r="AE317">
        <v>0</v>
      </c>
      <c r="AF317">
        <v>0</v>
      </c>
      <c r="AG317">
        <v>0</v>
      </c>
      <c r="AH317">
        <v>8.64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55.52</v>
      </c>
      <c r="AU317" t="s">
        <v>6</v>
      </c>
      <c r="AV317">
        <v>1</v>
      </c>
      <c r="AW317">
        <v>2</v>
      </c>
      <c r="AX317">
        <v>16672095</v>
      </c>
      <c r="AY317">
        <v>1</v>
      </c>
      <c r="AZ317">
        <v>0</v>
      </c>
      <c r="BA317">
        <v>315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Y317*Source!I114</f>
        <v>7.1898400000000002</v>
      </c>
      <c r="CY317">
        <f>AD317</f>
        <v>8.64</v>
      </c>
      <c r="CZ317">
        <f>AH317</f>
        <v>8.64</v>
      </c>
      <c r="DA317">
        <f>AL317</f>
        <v>1</v>
      </c>
      <c r="DB317">
        <v>0</v>
      </c>
    </row>
    <row r="318" spans="1:106" x14ac:dyDescent="0.25">
      <c r="A318">
        <f>ROW(Source!A114)</f>
        <v>114</v>
      </c>
      <c r="B318">
        <v>16671550</v>
      </c>
      <c r="C318">
        <v>16672083</v>
      </c>
      <c r="D318">
        <v>15430395</v>
      </c>
      <c r="E318">
        <v>1</v>
      </c>
      <c r="F318">
        <v>1</v>
      </c>
      <c r="G318">
        <v>1</v>
      </c>
      <c r="H318">
        <v>1</v>
      </c>
      <c r="I318" t="s">
        <v>417</v>
      </c>
      <c r="J318" t="s">
        <v>6</v>
      </c>
      <c r="K318" t="s">
        <v>418</v>
      </c>
      <c r="L318">
        <v>1191</v>
      </c>
      <c r="N318">
        <v>1013</v>
      </c>
      <c r="O318" t="s">
        <v>416</v>
      </c>
      <c r="P318" t="s">
        <v>416</v>
      </c>
      <c r="Q318">
        <v>1</v>
      </c>
      <c r="W318">
        <v>0</v>
      </c>
      <c r="X318">
        <v>-1417349443</v>
      </c>
      <c r="Y318">
        <v>0.16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0.16</v>
      </c>
      <c r="AU318" t="s">
        <v>6</v>
      </c>
      <c r="AV318">
        <v>2</v>
      </c>
      <c r="AW318">
        <v>2</v>
      </c>
      <c r="AX318">
        <v>16672096</v>
      </c>
      <c r="AY318">
        <v>1</v>
      </c>
      <c r="AZ318">
        <v>0</v>
      </c>
      <c r="BA318">
        <v>316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Y318*Source!I114</f>
        <v>2.0720000000000002E-2</v>
      </c>
      <c r="CY318">
        <f>AD318</f>
        <v>0</v>
      </c>
      <c r="CZ318">
        <f>AH318</f>
        <v>0</v>
      </c>
      <c r="DA318">
        <f>AL318</f>
        <v>1</v>
      </c>
      <c r="DB318">
        <v>0</v>
      </c>
    </row>
    <row r="319" spans="1:106" x14ac:dyDescent="0.25">
      <c r="A319">
        <f>ROW(Source!A114)</f>
        <v>114</v>
      </c>
      <c r="B319">
        <v>16671550</v>
      </c>
      <c r="C319">
        <v>16672083</v>
      </c>
      <c r="D319">
        <v>15247974</v>
      </c>
      <c r="E319">
        <v>1</v>
      </c>
      <c r="F319">
        <v>1</v>
      </c>
      <c r="G319">
        <v>1</v>
      </c>
      <c r="H319">
        <v>2</v>
      </c>
      <c r="I319" t="s">
        <v>419</v>
      </c>
      <c r="J319" t="s">
        <v>420</v>
      </c>
      <c r="K319" t="s">
        <v>421</v>
      </c>
      <c r="L319">
        <v>1368</v>
      </c>
      <c r="N319">
        <v>1011</v>
      </c>
      <c r="O319" t="s">
        <v>422</v>
      </c>
      <c r="P319" t="s">
        <v>422</v>
      </c>
      <c r="Q319">
        <v>1</v>
      </c>
      <c r="W319">
        <v>0</v>
      </c>
      <c r="X319">
        <v>1188625873</v>
      </c>
      <c r="Y319">
        <v>0.1</v>
      </c>
      <c r="AA319">
        <v>0</v>
      </c>
      <c r="AB319">
        <v>31.26</v>
      </c>
      <c r="AC319">
        <v>13.5</v>
      </c>
      <c r="AD319">
        <v>0</v>
      </c>
      <c r="AE319">
        <v>0</v>
      </c>
      <c r="AF319">
        <v>31.26</v>
      </c>
      <c r="AG319">
        <v>13.5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0.1</v>
      </c>
      <c r="AU319" t="s">
        <v>6</v>
      </c>
      <c r="AV319">
        <v>0</v>
      </c>
      <c r="AW319">
        <v>2</v>
      </c>
      <c r="AX319">
        <v>16672097</v>
      </c>
      <c r="AY319">
        <v>1</v>
      </c>
      <c r="AZ319">
        <v>0</v>
      </c>
      <c r="BA319">
        <v>317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Y319*Source!I114</f>
        <v>1.2950000000000001E-2</v>
      </c>
      <c r="CY319">
        <f>AB319</f>
        <v>31.26</v>
      </c>
      <c r="CZ319">
        <f>AF319</f>
        <v>31.26</v>
      </c>
      <c r="DA319">
        <f>AJ319</f>
        <v>1</v>
      </c>
      <c r="DB319">
        <v>0</v>
      </c>
    </row>
    <row r="320" spans="1:106" x14ac:dyDescent="0.25">
      <c r="A320">
        <f>ROW(Source!A114)</f>
        <v>114</v>
      </c>
      <c r="B320">
        <v>16671550</v>
      </c>
      <c r="C320">
        <v>16672083</v>
      </c>
      <c r="D320">
        <v>15249073</v>
      </c>
      <c r="E320">
        <v>1</v>
      </c>
      <c r="F320">
        <v>1</v>
      </c>
      <c r="G320">
        <v>1</v>
      </c>
      <c r="H320">
        <v>2</v>
      </c>
      <c r="I320" t="s">
        <v>428</v>
      </c>
      <c r="J320" t="s">
        <v>429</v>
      </c>
      <c r="K320" t="s">
        <v>430</v>
      </c>
      <c r="L320">
        <v>1368</v>
      </c>
      <c r="N320">
        <v>1011</v>
      </c>
      <c r="O320" t="s">
        <v>422</v>
      </c>
      <c r="P320" t="s">
        <v>422</v>
      </c>
      <c r="Q320">
        <v>1</v>
      </c>
      <c r="W320">
        <v>0</v>
      </c>
      <c r="X320">
        <v>1372534845</v>
      </c>
      <c r="Y320">
        <v>0.06</v>
      </c>
      <c r="AA320">
        <v>0</v>
      </c>
      <c r="AB320">
        <v>65.709999999999994</v>
      </c>
      <c r="AC320">
        <v>11.6</v>
      </c>
      <c r="AD320">
        <v>0</v>
      </c>
      <c r="AE320">
        <v>0</v>
      </c>
      <c r="AF320">
        <v>65.709999999999994</v>
      </c>
      <c r="AG320">
        <v>11.6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0.06</v>
      </c>
      <c r="AU320" t="s">
        <v>6</v>
      </c>
      <c r="AV320">
        <v>0</v>
      </c>
      <c r="AW320">
        <v>2</v>
      </c>
      <c r="AX320">
        <v>16672098</v>
      </c>
      <c r="AY320">
        <v>1</v>
      </c>
      <c r="AZ320">
        <v>0</v>
      </c>
      <c r="BA320">
        <v>318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Y320*Source!I114</f>
        <v>7.77E-3</v>
      </c>
      <c r="CY320">
        <f>AB320</f>
        <v>65.709999999999994</v>
      </c>
      <c r="CZ320">
        <f>AF320</f>
        <v>65.709999999999994</v>
      </c>
      <c r="DA320">
        <f>AJ320</f>
        <v>1</v>
      </c>
      <c r="DB320">
        <v>0</v>
      </c>
    </row>
    <row r="321" spans="1:106" x14ac:dyDescent="0.25">
      <c r="A321">
        <f>ROW(Source!A114)</f>
        <v>114</v>
      </c>
      <c r="B321">
        <v>16671550</v>
      </c>
      <c r="C321">
        <v>16672083</v>
      </c>
      <c r="D321">
        <v>15170682</v>
      </c>
      <c r="E321">
        <v>1</v>
      </c>
      <c r="F321">
        <v>1</v>
      </c>
      <c r="G321">
        <v>1</v>
      </c>
      <c r="H321">
        <v>3</v>
      </c>
      <c r="I321" t="s">
        <v>556</v>
      </c>
      <c r="J321" t="s">
        <v>557</v>
      </c>
      <c r="K321" t="s">
        <v>558</v>
      </c>
      <c r="L321">
        <v>1327</v>
      </c>
      <c r="N321">
        <v>1005</v>
      </c>
      <c r="O321" t="s">
        <v>78</v>
      </c>
      <c r="P321" t="s">
        <v>78</v>
      </c>
      <c r="Q321">
        <v>1</v>
      </c>
      <c r="W321">
        <v>0</v>
      </c>
      <c r="X321">
        <v>-1987926685</v>
      </c>
      <c r="Y321">
        <v>1.1000000000000001</v>
      </c>
      <c r="AA321">
        <v>72.319999999999993</v>
      </c>
      <c r="AB321">
        <v>0</v>
      </c>
      <c r="AC321">
        <v>0</v>
      </c>
      <c r="AD321">
        <v>0</v>
      </c>
      <c r="AE321">
        <v>72.319999999999993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1.1000000000000001</v>
      </c>
      <c r="AU321" t="s">
        <v>6</v>
      </c>
      <c r="AV321">
        <v>0</v>
      </c>
      <c r="AW321">
        <v>2</v>
      </c>
      <c r="AX321">
        <v>16672099</v>
      </c>
      <c r="AY321">
        <v>1</v>
      </c>
      <c r="AZ321">
        <v>0</v>
      </c>
      <c r="BA321">
        <v>319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Y321*Source!I114</f>
        <v>0.14245000000000002</v>
      </c>
      <c r="CY321">
        <f t="shared" ref="CY321:CY327" si="54">AA321</f>
        <v>72.319999999999993</v>
      </c>
      <c r="CZ321">
        <f t="shared" ref="CZ321:CZ327" si="55">AE321</f>
        <v>72.319999999999993</v>
      </c>
      <c r="DA321">
        <f t="shared" ref="DA321:DA327" si="56">AI321</f>
        <v>1</v>
      </c>
      <c r="DB321">
        <v>0</v>
      </c>
    </row>
    <row r="322" spans="1:106" x14ac:dyDescent="0.25">
      <c r="A322">
        <f>ROW(Source!A114)</f>
        <v>114</v>
      </c>
      <c r="B322">
        <v>16671550</v>
      </c>
      <c r="C322">
        <v>16672083</v>
      </c>
      <c r="D322">
        <v>15171018</v>
      </c>
      <c r="E322">
        <v>1</v>
      </c>
      <c r="F322">
        <v>1</v>
      </c>
      <c r="G322">
        <v>1</v>
      </c>
      <c r="H322">
        <v>3</v>
      </c>
      <c r="I322" t="s">
        <v>461</v>
      </c>
      <c r="J322" t="s">
        <v>462</v>
      </c>
      <c r="K322" t="s">
        <v>463</v>
      </c>
      <c r="L322">
        <v>1346</v>
      </c>
      <c r="N322">
        <v>1009</v>
      </c>
      <c r="O322" t="s">
        <v>139</v>
      </c>
      <c r="P322" t="s">
        <v>139</v>
      </c>
      <c r="Q322">
        <v>1</v>
      </c>
      <c r="W322">
        <v>0</v>
      </c>
      <c r="X322">
        <v>813963326</v>
      </c>
      <c r="Y322">
        <v>0.18</v>
      </c>
      <c r="AA322">
        <v>1.82</v>
      </c>
      <c r="AB322">
        <v>0</v>
      </c>
      <c r="AC322">
        <v>0</v>
      </c>
      <c r="AD322">
        <v>0</v>
      </c>
      <c r="AE322">
        <v>1.82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6</v>
      </c>
      <c r="AT322">
        <v>0.18</v>
      </c>
      <c r="AU322" t="s">
        <v>6</v>
      </c>
      <c r="AV322">
        <v>0</v>
      </c>
      <c r="AW322">
        <v>2</v>
      </c>
      <c r="AX322">
        <v>16672100</v>
      </c>
      <c r="AY322">
        <v>1</v>
      </c>
      <c r="AZ322">
        <v>0</v>
      </c>
      <c r="BA322">
        <v>320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Y322*Source!I114</f>
        <v>2.3310000000000001E-2</v>
      </c>
      <c r="CY322">
        <f t="shared" si="54"/>
        <v>1.82</v>
      </c>
      <c r="CZ322">
        <f t="shared" si="55"/>
        <v>1.82</v>
      </c>
      <c r="DA322">
        <f t="shared" si="56"/>
        <v>1</v>
      </c>
      <c r="DB322">
        <v>0</v>
      </c>
    </row>
    <row r="323" spans="1:106" x14ac:dyDescent="0.25">
      <c r="A323">
        <f>ROW(Source!A114)</f>
        <v>114</v>
      </c>
      <c r="B323">
        <v>16671550</v>
      </c>
      <c r="C323">
        <v>16672083</v>
      </c>
      <c r="D323">
        <v>15171907</v>
      </c>
      <c r="E323">
        <v>1</v>
      </c>
      <c r="F323">
        <v>1</v>
      </c>
      <c r="G323">
        <v>1</v>
      </c>
      <c r="H323">
        <v>3</v>
      </c>
      <c r="I323" t="s">
        <v>559</v>
      </c>
      <c r="J323" t="s">
        <v>560</v>
      </c>
      <c r="K323" t="s">
        <v>561</v>
      </c>
      <c r="L323">
        <v>1339</v>
      </c>
      <c r="N323">
        <v>1007</v>
      </c>
      <c r="O323" t="s">
        <v>467</v>
      </c>
      <c r="P323" t="s">
        <v>467</v>
      </c>
      <c r="Q323">
        <v>1</v>
      </c>
      <c r="W323">
        <v>0</v>
      </c>
      <c r="X323">
        <v>1795918813</v>
      </c>
      <c r="Y323">
        <v>2.3999999999999998E-3</v>
      </c>
      <c r="AA323">
        <v>74.58</v>
      </c>
      <c r="AB323">
        <v>0</v>
      </c>
      <c r="AC323">
        <v>0</v>
      </c>
      <c r="AD323">
        <v>0</v>
      </c>
      <c r="AE323">
        <v>74.58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2.3999999999999998E-3</v>
      </c>
      <c r="AU323" t="s">
        <v>6</v>
      </c>
      <c r="AV323">
        <v>0</v>
      </c>
      <c r="AW323">
        <v>2</v>
      </c>
      <c r="AX323">
        <v>16672101</v>
      </c>
      <c r="AY323">
        <v>1</v>
      </c>
      <c r="AZ323">
        <v>0</v>
      </c>
      <c r="BA323">
        <v>321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Y323*Source!I114</f>
        <v>3.1079999999999997E-4</v>
      </c>
      <c r="CY323">
        <f t="shared" si="54"/>
        <v>74.58</v>
      </c>
      <c r="CZ323">
        <f t="shared" si="55"/>
        <v>74.58</v>
      </c>
      <c r="DA323">
        <f t="shared" si="56"/>
        <v>1</v>
      </c>
      <c r="DB323">
        <v>0</v>
      </c>
    </row>
    <row r="324" spans="1:106" x14ac:dyDescent="0.25">
      <c r="A324">
        <f>ROW(Source!A114)</f>
        <v>114</v>
      </c>
      <c r="B324">
        <v>16671550</v>
      </c>
      <c r="C324">
        <v>16672083</v>
      </c>
      <c r="D324">
        <v>15163068</v>
      </c>
      <c r="E324">
        <v>17</v>
      </c>
      <c r="F324">
        <v>1</v>
      </c>
      <c r="G324">
        <v>1</v>
      </c>
      <c r="H324">
        <v>3</v>
      </c>
      <c r="I324" t="s">
        <v>210</v>
      </c>
      <c r="J324" t="s">
        <v>6</v>
      </c>
      <c r="K324" t="s">
        <v>211</v>
      </c>
      <c r="L324">
        <v>1348</v>
      </c>
      <c r="N324">
        <v>1009</v>
      </c>
      <c r="O324" t="s">
        <v>147</v>
      </c>
      <c r="P324" t="s">
        <v>147</v>
      </c>
      <c r="Q324">
        <v>1000</v>
      </c>
      <c r="W324">
        <v>0</v>
      </c>
      <c r="X324">
        <v>84301199</v>
      </c>
      <c r="Y324">
        <v>1.7899999999999999E-2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6</v>
      </c>
      <c r="AT324">
        <v>1.7899999999999999E-2</v>
      </c>
      <c r="AU324" t="s">
        <v>6</v>
      </c>
      <c r="AV324">
        <v>0</v>
      </c>
      <c r="AW324">
        <v>2</v>
      </c>
      <c r="AX324">
        <v>16672102</v>
      </c>
      <c r="AY324">
        <v>1</v>
      </c>
      <c r="AZ324">
        <v>0</v>
      </c>
      <c r="BA324">
        <v>322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Y324*Source!I114</f>
        <v>2.3180499999999999E-3</v>
      </c>
      <c r="CY324">
        <f t="shared" si="54"/>
        <v>0</v>
      </c>
      <c r="CZ324">
        <f t="shared" si="55"/>
        <v>0</v>
      </c>
      <c r="DA324">
        <f t="shared" si="56"/>
        <v>1</v>
      </c>
      <c r="DB324">
        <v>0</v>
      </c>
    </row>
    <row r="325" spans="1:106" x14ac:dyDescent="0.25">
      <c r="A325">
        <f>ROW(Source!A114)</f>
        <v>114</v>
      </c>
      <c r="B325">
        <v>16671550</v>
      </c>
      <c r="C325">
        <v>16672083</v>
      </c>
      <c r="D325">
        <v>15204062</v>
      </c>
      <c r="E325">
        <v>1</v>
      </c>
      <c r="F325">
        <v>1</v>
      </c>
      <c r="G325">
        <v>1</v>
      </c>
      <c r="H325">
        <v>3</v>
      </c>
      <c r="I325" t="s">
        <v>213</v>
      </c>
      <c r="J325" t="s">
        <v>215</v>
      </c>
      <c r="K325" t="s">
        <v>222</v>
      </c>
      <c r="L325">
        <v>1348</v>
      </c>
      <c r="N325">
        <v>1009</v>
      </c>
      <c r="O325" t="s">
        <v>147</v>
      </c>
      <c r="P325" t="s">
        <v>147</v>
      </c>
      <c r="Q325">
        <v>1000</v>
      </c>
      <c r="W325">
        <v>0</v>
      </c>
      <c r="X325">
        <v>1625505440</v>
      </c>
      <c r="Y325">
        <v>1.7899999999999999E-2</v>
      </c>
      <c r="AA325">
        <v>34375.18</v>
      </c>
      <c r="AB325">
        <v>0</v>
      </c>
      <c r="AC325">
        <v>0</v>
      </c>
      <c r="AD325">
        <v>0</v>
      </c>
      <c r="AE325">
        <v>34375.18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6</v>
      </c>
      <c r="AT325">
        <v>1.7899999999999999E-2</v>
      </c>
      <c r="AU325" t="s">
        <v>6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Y325*Source!I114</f>
        <v>2.3180499999999999E-3</v>
      </c>
      <c r="CY325">
        <f t="shared" si="54"/>
        <v>34375.18</v>
      </c>
      <c r="CZ325">
        <f t="shared" si="55"/>
        <v>34375.18</v>
      </c>
      <c r="DA325">
        <f t="shared" si="56"/>
        <v>1</v>
      </c>
      <c r="DB325">
        <v>0</v>
      </c>
    </row>
    <row r="326" spans="1:106" x14ac:dyDescent="0.25">
      <c r="A326">
        <f>ROW(Source!A114)</f>
        <v>114</v>
      </c>
      <c r="B326">
        <v>16671550</v>
      </c>
      <c r="C326">
        <v>16672083</v>
      </c>
      <c r="D326">
        <v>15204468</v>
      </c>
      <c r="E326">
        <v>1</v>
      </c>
      <c r="F326">
        <v>1</v>
      </c>
      <c r="G326">
        <v>1</v>
      </c>
      <c r="H326">
        <v>3</v>
      </c>
      <c r="I326" t="s">
        <v>583</v>
      </c>
      <c r="J326" t="s">
        <v>584</v>
      </c>
      <c r="K326" t="s">
        <v>585</v>
      </c>
      <c r="L326">
        <v>1348</v>
      </c>
      <c r="N326">
        <v>1009</v>
      </c>
      <c r="O326" t="s">
        <v>147</v>
      </c>
      <c r="P326" t="s">
        <v>147</v>
      </c>
      <c r="Q326">
        <v>1000</v>
      </c>
      <c r="W326">
        <v>0</v>
      </c>
      <c r="X326">
        <v>-909021926</v>
      </c>
      <c r="Y326">
        <v>1.3599999999999999E-2</v>
      </c>
      <c r="AA326">
        <v>16950</v>
      </c>
      <c r="AB326">
        <v>0</v>
      </c>
      <c r="AC326">
        <v>0</v>
      </c>
      <c r="AD326">
        <v>0</v>
      </c>
      <c r="AE326">
        <v>16950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1.3599999999999999E-2</v>
      </c>
      <c r="AU326" t="s">
        <v>6</v>
      </c>
      <c r="AV326">
        <v>0</v>
      </c>
      <c r="AW326">
        <v>2</v>
      </c>
      <c r="AX326">
        <v>16672103</v>
      </c>
      <c r="AY326">
        <v>1</v>
      </c>
      <c r="AZ326">
        <v>0</v>
      </c>
      <c r="BA326">
        <v>323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Y326*Source!I114</f>
        <v>1.7611999999999999E-3</v>
      </c>
      <c r="CY326">
        <f t="shared" si="54"/>
        <v>16950</v>
      </c>
      <c r="CZ326">
        <f t="shared" si="55"/>
        <v>16950</v>
      </c>
      <c r="DA326">
        <f t="shared" si="56"/>
        <v>1</v>
      </c>
      <c r="DB326">
        <v>0</v>
      </c>
    </row>
    <row r="327" spans="1:106" x14ac:dyDescent="0.25">
      <c r="A327">
        <f>ROW(Source!A114)</f>
        <v>114</v>
      </c>
      <c r="B327">
        <v>16671550</v>
      </c>
      <c r="C327">
        <v>16672083</v>
      </c>
      <c r="D327">
        <v>15204729</v>
      </c>
      <c r="E327">
        <v>1</v>
      </c>
      <c r="F327">
        <v>1</v>
      </c>
      <c r="G327">
        <v>1</v>
      </c>
      <c r="H327">
        <v>3</v>
      </c>
      <c r="I327" t="s">
        <v>565</v>
      </c>
      <c r="J327" t="s">
        <v>566</v>
      </c>
      <c r="K327" t="s">
        <v>567</v>
      </c>
      <c r="L327">
        <v>1348</v>
      </c>
      <c r="N327">
        <v>1009</v>
      </c>
      <c r="O327" t="s">
        <v>147</v>
      </c>
      <c r="P327" t="s">
        <v>147</v>
      </c>
      <c r="Q327">
        <v>1000</v>
      </c>
      <c r="W327">
        <v>0</v>
      </c>
      <c r="X327">
        <v>-2084827333</v>
      </c>
      <c r="Y327">
        <v>4.3200000000000002E-2</v>
      </c>
      <c r="AA327">
        <v>4294</v>
      </c>
      <c r="AB327">
        <v>0</v>
      </c>
      <c r="AC327">
        <v>0</v>
      </c>
      <c r="AD327">
        <v>0</v>
      </c>
      <c r="AE327">
        <v>4294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4.3200000000000002E-2</v>
      </c>
      <c r="AU327" t="s">
        <v>6</v>
      </c>
      <c r="AV327">
        <v>0</v>
      </c>
      <c r="AW327">
        <v>2</v>
      </c>
      <c r="AX327">
        <v>16672104</v>
      </c>
      <c r="AY327">
        <v>1</v>
      </c>
      <c r="AZ327">
        <v>0</v>
      </c>
      <c r="BA327">
        <v>324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Y327*Source!I114</f>
        <v>5.5944000000000002E-3</v>
      </c>
      <c r="CY327">
        <f t="shared" si="54"/>
        <v>4294</v>
      </c>
      <c r="CZ327">
        <f t="shared" si="55"/>
        <v>4294</v>
      </c>
      <c r="DA327">
        <f t="shared" si="56"/>
        <v>1</v>
      </c>
      <c r="DB327">
        <v>0</v>
      </c>
    </row>
    <row r="328" spans="1:106" x14ac:dyDescent="0.25">
      <c r="A328">
        <f>ROW(Source!A115)</f>
        <v>115</v>
      </c>
      <c r="B328">
        <v>16671551</v>
      </c>
      <c r="C328">
        <v>16672083</v>
      </c>
      <c r="D328">
        <v>15435099</v>
      </c>
      <c r="E328">
        <v>1</v>
      </c>
      <c r="F328">
        <v>1</v>
      </c>
      <c r="G328">
        <v>1</v>
      </c>
      <c r="H328">
        <v>1</v>
      </c>
      <c r="I328" t="s">
        <v>548</v>
      </c>
      <c r="J328" t="s">
        <v>6</v>
      </c>
      <c r="K328" t="s">
        <v>549</v>
      </c>
      <c r="L328">
        <v>1191</v>
      </c>
      <c r="N328">
        <v>1013</v>
      </c>
      <c r="O328" t="s">
        <v>416</v>
      </c>
      <c r="P328" t="s">
        <v>416</v>
      </c>
      <c r="Q328">
        <v>1</v>
      </c>
      <c r="W328">
        <v>0</v>
      </c>
      <c r="X328">
        <v>1010519658</v>
      </c>
      <c r="Y328">
        <v>55.52</v>
      </c>
      <c r="AA328">
        <v>0</v>
      </c>
      <c r="AB328">
        <v>0</v>
      </c>
      <c r="AC328">
        <v>0</v>
      </c>
      <c r="AD328">
        <v>51.75</v>
      </c>
      <c r="AE328">
        <v>0</v>
      </c>
      <c r="AF328">
        <v>0</v>
      </c>
      <c r="AG328">
        <v>0</v>
      </c>
      <c r="AH328">
        <v>8.64</v>
      </c>
      <c r="AI328">
        <v>1</v>
      </c>
      <c r="AJ328">
        <v>1</v>
      </c>
      <c r="AK328">
        <v>1</v>
      </c>
      <c r="AL328">
        <v>5.99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55.52</v>
      </c>
      <c r="AU328" t="s">
        <v>6</v>
      </c>
      <c r="AV328">
        <v>1</v>
      </c>
      <c r="AW328">
        <v>2</v>
      </c>
      <c r="AX328">
        <v>16672095</v>
      </c>
      <c r="AY328">
        <v>1</v>
      </c>
      <c r="AZ328">
        <v>0</v>
      </c>
      <c r="BA328">
        <v>325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Y328*Source!I115</f>
        <v>7.1898400000000002</v>
      </c>
      <c r="CY328">
        <f>AD328</f>
        <v>51.75</v>
      </c>
      <c r="CZ328">
        <f>AH328</f>
        <v>8.64</v>
      </c>
      <c r="DA328">
        <f>AL328</f>
        <v>5.99</v>
      </c>
      <c r="DB328">
        <v>0</v>
      </c>
    </row>
    <row r="329" spans="1:106" x14ac:dyDescent="0.25">
      <c r="A329">
        <f>ROW(Source!A115)</f>
        <v>115</v>
      </c>
      <c r="B329">
        <v>16671551</v>
      </c>
      <c r="C329">
        <v>16672083</v>
      </c>
      <c r="D329">
        <v>15430395</v>
      </c>
      <c r="E329">
        <v>1</v>
      </c>
      <c r="F329">
        <v>1</v>
      </c>
      <c r="G329">
        <v>1</v>
      </c>
      <c r="H329">
        <v>1</v>
      </c>
      <c r="I329" t="s">
        <v>417</v>
      </c>
      <c r="J329" t="s">
        <v>6</v>
      </c>
      <c r="K329" t="s">
        <v>418</v>
      </c>
      <c r="L329">
        <v>1191</v>
      </c>
      <c r="N329">
        <v>1013</v>
      </c>
      <c r="O329" t="s">
        <v>416</v>
      </c>
      <c r="P329" t="s">
        <v>416</v>
      </c>
      <c r="Q329">
        <v>1</v>
      </c>
      <c r="W329">
        <v>0</v>
      </c>
      <c r="X329">
        <v>-1417349443</v>
      </c>
      <c r="Y329">
        <v>0.16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5.99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0.16</v>
      </c>
      <c r="AU329" t="s">
        <v>6</v>
      </c>
      <c r="AV329">
        <v>2</v>
      </c>
      <c r="AW329">
        <v>2</v>
      </c>
      <c r="AX329">
        <v>16672096</v>
      </c>
      <c r="AY329">
        <v>1</v>
      </c>
      <c r="AZ329">
        <v>0</v>
      </c>
      <c r="BA329">
        <v>326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Y329*Source!I115</f>
        <v>2.0720000000000002E-2</v>
      </c>
      <c r="CY329">
        <f>AD329</f>
        <v>0</v>
      </c>
      <c r="CZ329">
        <f>AH329</f>
        <v>0</v>
      </c>
      <c r="DA329">
        <f>AL329</f>
        <v>1</v>
      </c>
      <c r="DB329">
        <v>0</v>
      </c>
    </row>
    <row r="330" spans="1:106" x14ac:dyDescent="0.25">
      <c r="A330">
        <f>ROW(Source!A115)</f>
        <v>115</v>
      </c>
      <c r="B330">
        <v>16671551</v>
      </c>
      <c r="C330">
        <v>16672083</v>
      </c>
      <c r="D330">
        <v>15247974</v>
      </c>
      <c r="E330">
        <v>1</v>
      </c>
      <c r="F330">
        <v>1</v>
      </c>
      <c r="G330">
        <v>1</v>
      </c>
      <c r="H330">
        <v>2</v>
      </c>
      <c r="I330" t="s">
        <v>419</v>
      </c>
      <c r="J330" t="s">
        <v>420</v>
      </c>
      <c r="K330" t="s">
        <v>421</v>
      </c>
      <c r="L330">
        <v>1368</v>
      </c>
      <c r="N330">
        <v>1011</v>
      </c>
      <c r="O330" t="s">
        <v>422</v>
      </c>
      <c r="P330" t="s">
        <v>422</v>
      </c>
      <c r="Q330">
        <v>1</v>
      </c>
      <c r="W330">
        <v>0</v>
      </c>
      <c r="X330">
        <v>1188625873</v>
      </c>
      <c r="Y330">
        <v>0.1</v>
      </c>
      <c r="AA330">
        <v>0</v>
      </c>
      <c r="AB330">
        <v>187.25</v>
      </c>
      <c r="AC330">
        <v>13.5</v>
      </c>
      <c r="AD330">
        <v>0</v>
      </c>
      <c r="AE330">
        <v>0</v>
      </c>
      <c r="AF330">
        <v>31.26</v>
      </c>
      <c r="AG330">
        <v>13.5</v>
      </c>
      <c r="AH330">
        <v>0</v>
      </c>
      <c r="AI330">
        <v>1</v>
      </c>
      <c r="AJ330">
        <v>5.99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0.1</v>
      </c>
      <c r="AU330" t="s">
        <v>6</v>
      </c>
      <c r="AV330">
        <v>0</v>
      </c>
      <c r="AW330">
        <v>2</v>
      </c>
      <c r="AX330">
        <v>16672097</v>
      </c>
      <c r="AY330">
        <v>1</v>
      </c>
      <c r="AZ330">
        <v>0</v>
      </c>
      <c r="BA330">
        <v>327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Y330*Source!I115</f>
        <v>1.2950000000000001E-2</v>
      </c>
      <c r="CY330">
        <f>AB330</f>
        <v>187.25</v>
      </c>
      <c r="CZ330">
        <f>AF330</f>
        <v>31.26</v>
      </c>
      <c r="DA330">
        <f>AJ330</f>
        <v>5.99</v>
      </c>
      <c r="DB330">
        <v>0</v>
      </c>
    </row>
    <row r="331" spans="1:106" x14ac:dyDescent="0.25">
      <c r="A331">
        <f>ROW(Source!A115)</f>
        <v>115</v>
      </c>
      <c r="B331">
        <v>16671551</v>
      </c>
      <c r="C331">
        <v>16672083</v>
      </c>
      <c r="D331">
        <v>15249073</v>
      </c>
      <c r="E331">
        <v>1</v>
      </c>
      <c r="F331">
        <v>1</v>
      </c>
      <c r="G331">
        <v>1</v>
      </c>
      <c r="H331">
        <v>2</v>
      </c>
      <c r="I331" t="s">
        <v>428</v>
      </c>
      <c r="J331" t="s">
        <v>429</v>
      </c>
      <c r="K331" t="s">
        <v>430</v>
      </c>
      <c r="L331">
        <v>1368</v>
      </c>
      <c r="N331">
        <v>1011</v>
      </c>
      <c r="O331" t="s">
        <v>422</v>
      </c>
      <c r="P331" t="s">
        <v>422</v>
      </c>
      <c r="Q331">
        <v>1</v>
      </c>
      <c r="W331">
        <v>0</v>
      </c>
      <c r="X331">
        <v>1372534845</v>
      </c>
      <c r="Y331">
        <v>0.06</v>
      </c>
      <c r="AA331">
        <v>0</v>
      </c>
      <c r="AB331">
        <v>393.6</v>
      </c>
      <c r="AC331">
        <v>11.6</v>
      </c>
      <c r="AD331">
        <v>0</v>
      </c>
      <c r="AE331">
        <v>0</v>
      </c>
      <c r="AF331">
        <v>65.709999999999994</v>
      </c>
      <c r="AG331">
        <v>11.6</v>
      </c>
      <c r="AH331">
        <v>0</v>
      </c>
      <c r="AI331">
        <v>1</v>
      </c>
      <c r="AJ331">
        <v>5.99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0.06</v>
      </c>
      <c r="AU331" t="s">
        <v>6</v>
      </c>
      <c r="AV331">
        <v>0</v>
      </c>
      <c r="AW331">
        <v>2</v>
      </c>
      <c r="AX331">
        <v>16672098</v>
      </c>
      <c r="AY331">
        <v>1</v>
      </c>
      <c r="AZ331">
        <v>0</v>
      </c>
      <c r="BA331">
        <v>328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Y331*Source!I115</f>
        <v>7.77E-3</v>
      </c>
      <c r="CY331">
        <f>AB331</f>
        <v>393.6</v>
      </c>
      <c r="CZ331">
        <f>AF331</f>
        <v>65.709999999999994</v>
      </c>
      <c r="DA331">
        <f>AJ331</f>
        <v>5.99</v>
      </c>
      <c r="DB331">
        <v>0</v>
      </c>
    </row>
    <row r="332" spans="1:106" x14ac:dyDescent="0.25">
      <c r="A332">
        <f>ROW(Source!A115)</f>
        <v>115</v>
      </c>
      <c r="B332">
        <v>16671551</v>
      </c>
      <c r="C332">
        <v>16672083</v>
      </c>
      <c r="D332">
        <v>15170682</v>
      </c>
      <c r="E332">
        <v>1</v>
      </c>
      <c r="F332">
        <v>1</v>
      </c>
      <c r="G332">
        <v>1</v>
      </c>
      <c r="H332">
        <v>3</v>
      </c>
      <c r="I332" t="s">
        <v>556</v>
      </c>
      <c r="J332" t="s">
        <v>557</v>
      </c>
      <c r="K332" t="s">
        <v>558</v>
      </c>
      <c r="L332">
        <v>1327</v>
      </c>
      <c r="N332">
        <v>1005</v>
      </c>
      <c r="O332" t="s">
        <v>78</v>
      </c>
      <c r="P332" t="s">
        <v>78</v>
      </c>
      <c r="Q332">
        <v>1</v>
      </c>
      <c r="W332">
        <v>0</v>
      </c>
      <c r="X332">
        <v>-1987926685</v>
      </c>
      <c r="Y332">
        <v>1.1000000000000001</v>
      </c>
      <c r="AA332">
        <v>433.2</v>
      </c>
      <c r="AB332">
        <v>0</v>
      </c>
      <c r="AC332">
        <v>0</v>
      </c>
      <c r="AD332">
        <v>0</v>
      </c>
      <c r="AE332">
        <v>72.319999999999993</v>
      </c>
      <c r="AF332">
        <v>0</v>
      </c>
      <c r="AG332">
        <v>0</v>
      </c>
      <c r="AH332">
        <v>0</v>
      </c>
      <c r="AI332">
        <v>5.99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1.1000000000000001</v>
      </c>
      <c r="AU332" t="s">
        <v>6</v>
      </c>
      <c r="AV332">
        <v>0</v>
      </c>
      <c r="AW332">
        <v>2</v>
      </c>
      <c r="AX332">
        <v>16672099</v>
      </c>
      <c r="AY332">
        <v>1</v>
      </c>
      <c r="AZ332">
        <v>0</v>
      </c>
      <c r="BA332">
        <v>329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Y332*Source!I115</f>
        <v>0.14245000000000002</v>
      </c>
      <c r="CY332">
        <f t="shared" ref="CY332:CY338" si="57">AA332</f>
        <v>433.2</v>
      </c>
      <c r="CZ332">
        <f t="shared" ref="CZ332:CZ338" si="58">AE332</f>
        <v>72.319999999999993</v>
      </c>
      <c r="DA332">
        <f t="shared" ref="DA332:DA338" si="59">AI332</f>
        <v>5.99</v>
      </c>
      <c r="DB332">
        <v>0</v>
      </c>
    </row>
    <row r="333" spans="1:106" x14ac:dyDescent="0.25">
      <c r="A333">
        <f>ROW(Source!A115)</f>
        <v>115</v>
      </c>
      <c r="B333">
        <v>16671551</v>
      </c>
      <c r="C333">
        <v>16672083</v>
      </c>
      <c r="D333">
        <v>15171018</v>
      </c>
      <c r="E333">
        <v>1</v>
      </c>
      <c r="F333">
        <v>1</v>
      </c>
      <c r="G333">
        <v>1</v>
      </c>
      <c r="H333">
        <v>3</v>
      </c>
      <c r="I333" t="s">
        <v>461</v>
      </c>
      <c r="J333" t="s">
        <v>462</v>
      </c>
      <c r="K333" t="s">
        <v>463</v>
      </c>
      <c r="L333">
        <v>1346</v>
      </c>
      <c r="N333">
        <v>1009</v>
      </c>
      <c r="O333" t="s">
        <v>139</v>
      </c>
      <c r="P333" t="s">
        <v>139</v>
      </c>
      <c r="Q333">
        <v>1</v>
      </c>
      <c r="W333">
        <v>0</v>
      </c>
      <c r="X333">
        <v>813963326</v>
      </c>
      <c r="Y333">
        <v>0.18</v>
      </c>
      <c r="AA333">
        <v>10.9</v>
      </c>
      <c r="AB333">
        <v>0</v>
      </c>
      <c r="AC333">
        <v>0</v>
      </c>
      <c r="AD333">
        <v>0</v>
      </c>
      <c r="AE333">
        <v>1.82</v>
      </c>
      <c r="AF333">
        <v>0</v>
      </c>
      <c r="AG333">
        <v>0</v>
      </c>
      <c r="AH333">
        <v>0</v>
      </c>
      <c r="AI333">
        <v>5.99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0.18</v>
      </c>
      <c r="AU333" t="s">
        <v>6</v>
      </c>
      <c r="AV333">
        <v>0</v>
      </c>
      <c r="AW333">
        <v>2</v>
      </c>
      <c r="AX333">
        <v>16672100</v>
      </c>
      <c r="AY333">
        <v>1</v>
      </c>
      <c r="AZ333">
        <v>0</v>
      </c>
      <c r="BA333">
        <v>330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Y333*Source!I115</f>
        <v>2.3310000000000001E-2</v>
      </c>
      <c r="CY333">
        <f t="shared" si="57"/>
        <v>10.9</v>
      </c>
      <c r="CZ333">
        <f t="shared" si="58"/>
        <v>1.82</v>
      </c>
      <c r="DA333">
        <f t="shared" si="59"/>
        <v>5.99</v>
      </c>
      <c r="DB333">
        <v>0</v>
      </c>
    </row>
    <row r="334" spans="1:106" x14ac:dyDescent="0.25">
      <c r="A334">
        <f>ROW(Source!A115)</f>
        <v>115</v>
      </c>
      <c r="B334">
        <v>16671551</v>
      </c>
      <c r="C334">
        <v>16672083</v>
      </c>
      <c r="D334">
        <v>15171907</v>
      </c>
      <c r="E334">
        <v>1</v>
      </c>
      <c r="F334">
        <v>1</v>
      </c>
      <c r="G334">
        <v>1</v>
      </c>
      <c r="H334">
        <v>3</v>
      </c>
      <c r="I334" t="s">
        <v>559</v>
      </c>
      <c r="J334" t="s">
        <v>560</v>
      </c>
      <c r="K334" t="s">
        <v>561</v>
      </c>
      <c r="L334">
        <v>1339</v>
      </c>
      <c r="N334">
        <v>1007</v>
      </c>
      <c r="O334" t="s">
        <v>467</v>
      </c>
      <c r="P334" t="s">
        <v>467</v>
      </c>
      <c r="Q334">
        <v>1</v>
      </c>
      <c r="W334">
        <v>0</v>
      </c>
      <c r="X334">
        <v>1795918813</v>
      </c>
      <c r="Y334">
        <v>2.3999999999999998E-3</v>
      </c>
      <c r="AA334">
        <v>446.73</v>
      </c>
      <c r="AB334">
        <v>0</v>
      </c>
      <c r="AC334">
        <v>0</v>
      </c>
      <c r="AD334">
        <v>0</v>
      </c>
      <c r="AE334">
        <v>74.58</v>
      </c>
      <c r="AF334">
        <v>0</v>
      </c>
      <c r="AG334">
        <v>0</v>
      </c>
      <c r="AH334">
        <v>0</v>
      </c>
      <c r="AI334">
        <v>5.99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2.3999999999999998E-3</v>
      </c>
      <c r="AU334" t="s">
        <v>6</v>
      </c>
      <c r="AV334">
        <v>0</v>
      </c>
      <c r="AW334">
        <v>2</v>
      </c>
      <c r="AX334">
        <v>16672101</v>
      </c>
      <c r="AY334">
        <v>1</v>
      </c>
      <c r="AZ334">
        <v>0</v>
      </c>
      <c r="BA334">
        <v>331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Y334*Source!I115</f>
        <v>3.1079999999999997E-4</v>
      </c>
      <c r="CY334">
        <f t="shared" si="57"/>
        <v>446.73</v>
      </c>
      <c r="CZ334">
        <f t="shared" si="58"/>
        <v>74.58</v>
      </c>
      <c r="DA334">
        <f t="shared" si="59"/>
        <v>5.99</v>
      </c>
      <c r="DB334">
        <v>0</v>
      </c>
    </row>
    <row r="335" spans="1:106" x14ac:dyDescent="0.25">
      <c r="A335">
        <f>ROW(Source!A115)</f>
        <v>115</v>
      </c>
      <c r="B335">
        <v>16671551</v>
      </c>
      <c r="C335">
        <v>16672083</v>
      </c>
      <c r="D335">
        <v>15163068</v>
      </c>
      <c r="E335">
        <v>17</v>
      </c>
      <c r="F335">
        <v>1</v>
      </c>
      <c r="G335">
        <v>1</v>
      </c>
      <c r="H335">
        <v>3</v>
      </c>
      <c r="I335" t="s">
        <v>210</v>
      </c>
      <c r="J335" t="s">
        <v>6</v>
      </c>
      <c r="K335" t="s">
        <v>211</v>
      </c>
      <c r="L335">
        <v>1348</v>
      </c>
      <c r="N335">
        <v>1009</v>
      </c>
      <c r="O335" t="s">
        <v>147</v>
      </c>
      <c r="P335" t="s">
        <v>147</v>
      </c>
      <c r="Q335">
        <v>1000</v>
      </c>
      <c r="W335">
        <v>0</v>
      </c>
      <c r="X335">
        <v>84301199</v>
      </c>
      <c r="Y335">
        <v>1.7899999999999999E-2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5.99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6</v>
      </c>
      <c r="AT335">
        <v>1.7899999999999999E-2</v>
      </c>
      <c r="AU335" t="s">
        <v>6</v>
      </c>
      <c r="AV335">
        <v>0</v>
      </c>
      <c r="AW335">
        <v>2</v>
      </c>
      <c r="AX335">
        <v>16672102</v>
      </c>
      <c r="AY335">
        <v>1</v>
      </c>
      <c r="AZ335">
        <v>0</v>
      </c>
      <c r="BA335">
        <v>332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Y335*Source!I115</f>
        <v>2.3180499999999999E-3</v>
      </c>
      <c r="CY335">
        <f t="shared" si="57"/>
        <v>0</v>
      </c>
      <c r="CZ335">
        <f t="shared" si="58"/>
        <v>0</v>
      </c>
      <c r="DA335">
        <f t="shared" si="59"/>
        <v>5.99</v>
      </c>
      <c r="DB335">
        <v>0</v>
      </c>
    </row>
    <row r="336" spans="1:106" x14ac:dyDescent="0.25">
      <c r="A336">
        <f>ROW(Source!A115)</f>
        <v>115</v>
      </c>
      <c r="B336">
        <v>16671551</v>
      </c>
      <c r="C336">
        <v>16672083</v>
      </c>
      <c r="D336">
        <v>15204062</v>
      </c>
      <c r="E336">
        <v>1</v>
      </c>
      <c r="F336">
        <v>1</v>
      </c>
      <c r="G336">
        <v>1</v>
      </c>
      <c r="H336">
        <v>3</v>
      </c>
      <c r="I336" t="s">
        <v>213</v>
      </c>
      <c r="J336" t="s">
        <v>215</v>
      </c>
      <c r="K336" t="s">
        <v>222</v>
      </c>
      <c r="L336">
        <v>1348</v>
      </c>
      <c r="N336">
        <v>1009</v>
      </c>
      <c r="O336" t="s">
        <v>147</v>
      </c>
      <c r="P336" t="s">
        <v>147</v>
      </c>
      <c r="Q336">
        <v>1000</v>
      </c>
      <c r="W336">
        <v>0</v>
      </c>
      <c r="X336">
        <v>1625505440</v>
      </c>
      <c r="Y336">
        <v>1.7899999999999999E-2</v>
      </c>
      <c r="AA336">
        <v>205907.33</v>
      </c>
      <c r="AB336">
        <v>0</v>
      </c>
      <c r="AC336">
        <v>0</v>
      </c>
      <c r="AD336">
        <v>0</v>
      </c>
      <c r="AE336">
        <v>34375.18</v>
      </c>
      <c r="AF336">
        <v>0</v>
      </c>
      <c r="AG336">
        <v>0</v>
      </c>
      <c r="AH336">
        <v>0</v>
      </c>
      <c r="AI336">
        <v>5.99</v>
      </c>
      <c r="AJ336">
        <v>1</v>
      </c>
      <c r="AK336">
        <v>1</v>
      </c>
      <c r="AL336">
        <v>1</v>
      </c>
      <c r="AN336">
        <v>0</v>
      </c>
      <c r="AO336">
        <v>0</v>
      </c>
      <c r="AP336">
        <v>0</v>
      </c>
      <c r="AQ336">
        <v>0</v>
      </c>
      <c r="AR336">
        <v>0</v>
      </c>
      <c r="AS336" t="s">
        <v>6</v>
      </c>
      <c r="AT336">
        <v>1.7899999999999999E-2</v>
      </c>
      <c r="AU336" t="s">
        <v>6</v>
      </c>
      <c r="AV336">
        <v>0</v>
      </c>
      <c r="AW336">
        <v>1</v>
      </c>
      <c r="AX336">
        <v>-1</v>
      </c>
      <c r="AY336">
        <v>0</v>
      </c>
      <c r="AZ336">
        <v>0</v>
      </c>
      <c r="BA336" t="s">
        <v>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Y336*Source!I115</f>
        <v>2.3180499999999999E-3</v>
      </c>
      <c r="CY336">
        <f t="shared" si="57"/>
        <v>205907.33</v>
      </c>
      <c r="CZ336">
        <f t="shared" si="58"/>
        <v>34375.18</v>
      </c>
      <c r="DA336">
        <f t="shared" si="59"/>
        <v>5.99</v>
      </c>
      <c r="DB336">
        <v>0</v>
      </c>
    </row>
    <row r="337" spans="1:106" x14ac:dyDescent="0.25">
      <c r="A337">
        <f>ROW(Source!A115)</f>
        <v>115</v>
      </c>
      <c r="B337">
        <v>16671551</v>
      </c>
      <c r="C337">
        <v>16672083</v>
      </c>
      <c r="D337">
        <v>15204468</v>
      </c>
      <c r="E337">
        <v>1</v>
      </c>
      <c r="F337">
        <v>1</v>
      </c>
      <c r="G337">
        <v>1</v>
      </c>
      <c r="H337">
        <v>3</v>
      </c>
      <c r="I337" t="s">
        <v>583</v>
      </c>
      <c r="J337" t="s">
        <v>584</v>
      </c>
      <c r="K337" t="s">
        <v>585</v>
      </c>
      <c r="L337">
        <v>1348</v>
      </c>
      <c r="N337">
        <v>1009</v>
      </c>
      <c r="O337" t="s">
        <v>147</v>
      </c>
      <c r="P337" t="s">
        <v>147</v>
      </c>
      <c r="Q337">
        <v>1000</v>
      </c>
      <c r="W337">
        <v>0</v>
      </c>
      <c r="X337">
        <v>-909021926</v>
      </c>
      <c r="Y337">
        <v>1.3599999999999999E-2</v>
      </c>
      <c r="AA337">
        <v>101530.5</v>
      </c>
      <c r="AB337">
        <v>0</v>
      </c>
      <c r="AC337">
        <v>0</v>
      </c>
      <c r="AD337">
        <v>0</v>
      </c>
      <c r="AE337">
        <v>16950</v>
      </c>
      <c r="AF337">
        <v>0</v>
      </c>
      <c r="AG337">
        <v>0</v>
      </c>
      <c r="AH337">
        <v>0</v>
      </c>
      <c r="AI337">
        <v>5.99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1.3599999999999999E-2</v>
      </c>
      <c r="AU337" t="s">
        <v>6</v>
      </c>
      <c r="AV337">
        <v>0</v>
      </c>
      <c r="AW337">
        <v>2</v>
      </c>
      <c r="AX337">
        <v>16672103</v>
      </c>
      <c r="AY337">
        <v>1</v>
      </c>
      <c r="AZ337">
        <v>0</v>
      </c>
      <c r="BA337">
        <v>333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Y337*Source!I115</f>
        <v>1.7611999999999999E-3</v>
      </c>
      <c r="CY337">
        <f t="shared" si="57"/>
        <v>101530.5</v>
      </c>
      <c r="CZ337">
        <f t="shared" si="58"/>
        <v>16950</v>
      </c>
      <c r="DA337">
        <f t="shared" si="59"/>
        <v>5.99</v>
      </c>
      <c r="DB337">
        <v>0</v>
      </c>
    </row>
    <row r="338" spans="1:106" x14ac:dyDescent="0.25">
      <c r="A338">
        <f>ROW(Source!A115)</f>
        <v>115</v>
      </c>
      <c r="B338">
        <v>16671551</v>
      </c>
      <c r="C338">
        <v>16672083</v>
      </c>
      <c r="D338">
        <v>15204729</v>
      </c>
      <c r="E338">
        <v>1</v>
      </c>
      <c r="F338">
        <v>1</v>
      </c>
      <c r="G338">
        <v>1</v>
      </c>
      <c r="H338">
        <v>3</v>
      </c>
      <c r="I338" t="s">
        <v>565</v>
      </c>
      <c r="J338" t="s">
        <v>566</v>
      </c>
      <c r="K338" t="s">
        <v>567</v>
      </c>
      <c r="L338">
        <v>1348</v>
      </c>
      <c r="N338">
        <v>1009</v>
      </c>
      <c r="O338" t="s">
        <v>147</v>
      </c>
      <c r="P338" t="s">
        <v>147</v>
      </c>
      <c r="Q338">
        <v>1000</v>
      </c>
      <c r="W338">
        <v>0</v>
      </c>
      <c r="X338">
        <v>-2084827333</v>
      </c>
      <c r="Y338">
        <v>4.3200000000000002E-2</v>
      </c>
      <c r="AA338">
        <v>25721.06</v>
      </c>
      <c r="AB338">
        <v>0</v>
      </c>
      <c r="AC338">
        <v>0</v>
      </c>
      <c r="AD338">
        <v>0</v>
      </c>
      <c r="AE338">
        <v>4294</v>
      </c>
      <c r="AF338">
        <v>0</v>
      </c>
      <c r="AG338">
        <v>0</v>
      </c>
      <c r="AH338">
        <v>0</v>
      </c>
      <c r="AI338">
        <v>5.99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4.3200000000000002E-2</v>
      </c>
      <c r="AU338" t="s">
        <v>6</v>
      </c>
      <c r="AV338">
        <v>0</v>
      </c>
      <c r="AW338">
        <v>2</v>
      </c>
      <c r="AX338">
        <v>16672104</v>
      </c>
      <c r="AY338">
        <v>1</v>
      </c>
      <c r="AZ338">
        <v>0</v>
      </c>
      <c r="BA338">
        <v>334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Y338*Source!I115</f>
        <v>5.5944000000000002E-3</v>
      </c>
      <c r="CY338">
        <f t="shared" si="57"/>
        <v>25721.06</v>
      </c>
      <c r="CZ338">
        <f t="shared" si="58"/>
        <v>4294</v>
      </c>
      <c r="DA338">
        <f t="shared" si="59"/>
        <v>5.99</v>
      </c>
      <c r="DB338">
        <v>0</v>
      </c>
    </row>
    <row r="339" spans="1:106" x14ac:dyDescent="0.25">
      <c r="A339">
        <f>ROW(Source!A120)</f>
        <v>120</v>
      </c>
      <c r="B339">
        <v>16671550</v>
      </c>
      <c r="C339">
        <v>16672107</v>
      </c>
      <c r="D339">
        <v>15430767</v>
      </c>
      <c r="E339">
        <v>1</v>
      </c>
      <c r="F339">
        <v>1</v>
      </c>
      <c r="G339">
        <v>1</v>
      </c>
      <c r="H339">
        <v>1</v>
      </c>
      <c r="I339" t="s">
        <v>445</v>
      </c>
      <c r="J339" t="s">
        <v>6</v>
      </c>
      <c r="K339" t="s">
        <v>446</v>
      </c>
      <c r="L339">
        <v>1191</v>
      </c>
      <c r="N339">
        <v>1013</v>
      </c>
      <c r="O339" t="s">
        <v>416</v>
      </c>
      <c r="P339" t="s">
        <v>416</v>
      </c>
      <c r="Q339">
        <v>1</v>
      </c>
      <c r="W339">
        <v>0</v>
      </c>
      <c r="X339">
        <v>-400197608</v>
      </c>
      <c r="Y339">
        <v>0.9</v>
      </c>
      <c r="AA339">
        <v>0</v>
      </c>
      <c r="AB339">
        <v>0</v>
      </c>
      <c r="AC339">
        <v>0</v>
      </c>
      <c r="AD339">
        <v>8.5299999999999994</v>
      </c>
      <c r="AE339">
        <v>0</v>
      </c>
      <c r="AF339">
        <v>0</v>
      </c>
      <c r="AG339">
        <v>0</v>
      </c>
      <c r="AH339">
        <v>8.5299999999999994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6</v>
      </c>
      <c r="AT339">
        <v>0.9</v>
      </c>
      <c r="AU339" t="s">
        <v>6</v>
      </c>
      <c r="AV339">
        <v>1</v>
      </c>
      <c r="AW339">
        <v>2</v>
      </c>
      <c r="AX339">
        <v>16672109</v>
      </c>
      <c r="AY339">
        <v>1</v>
      </c>
      <c r="AZ339">
        <v>0</v>
      </c>
      <c r="BA339">
        <v>335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Y339*Source!I120</f>
        <v>71.100000000000009</v>
      </c>
      <c r="CY339">
        <f>AD339</f>
        <v>8.5299999999999994</v>
      </c>
      <c r="CZ339">
        <f>AH339</f>
        <v>8.5299999999999994</v>
      </c>
      <c r="DA339">
        <f>AL339</f>
        <v>1</v>
      </c>
      <c r="DB339">
        <v>0</v>
      </c>
    </row>
    <row r="340" spans="1:106" x14ac:dyDescent="0.25">
      <c r="A340">
        <f>ROW(Source!A121)</f>
        <v>121</v>
      </c>
      <c r="B340">
        <v>16671551</v>
      </c>
      <c r="C340">
        <v>16672107</v>
      </c>
      <c r="D340">
        <v>15430767</v>
      </c>
      <c r="E340">
        <v>1</v>
      </c>
      <c r="F340">
        <v>1</v>
      </c>
      <c r="G340">
        <v>1</v>
      </c>
      <c r="H340">
        <v>1</v>
      </c>
      <c r="I340" t="s">
        <v>445</v>
      </c>
      <c r="J340" t="s">
        <v>6</v>
      </c>
      <c r="K340" t="s">
        <v>446</v>
      </c>
      <c r="L340">
        <v>1191</v>
      </c>
      <c r="N340">
        <v>1013</v>
      </c>
      <c r="O340" t="s">
        <v>416</v>
      </c>
      <c r="P340" t="s">
        <v>416</v>
      </c>
      <c r="Q340">
        <v>1</v>
      </c>
      <c r="W340">
        <v>0</v>
      </c>
      <c r="X340">
        <v>-400197608</v>
      </c>
      <c r="Y340">
        <v>0.9</v>
      </c>
      <c r="AA340">
        <v>0</v>
      </c>
      <c r="AB340">
        <v>0</v>
      </c>
      <c r="AC340">
        <v>0</v>
      </c>
      <c r="AD340">
        <v>51.09</v>
      </c>
      <c r="AE340">
        <v>0</v>
      </c>
      <c r="AF340">
        <v>0</v>
      </c>
      <c r="AG340">
        <v>0</v>
      </c>
      <c r="AH340">
        <v>8.5299999999999994</v>
      </c>
      <c r="AI340">
        <v>1</v>
      </c>
      <c r="AJ340">
        <v>1</v>
      </c>
      <c r="AK340">
        <v>1</v>
      </c>
      <c r="AL340">
        <v>5.99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0.9</v>
      </c>
      <c r="AU340" t="s">
        <v>6</v>
      </c>
      <c r="AV340">
        <v>1</v>
      </c>
      <c r="AW340">
        <v>2</v>
      </c>
      <c r="AX340">
        <v>16672109</v>
      </c>
      <c r="AY340">
        <v>1</v>
      </c>
      <c r="AZ340">
        <v>0</v>
      </c>
      <c r="BA340">
        <v>336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Y340*Source!I121</f>
        <v>71.100000000000009</v>
      </c>
      <c r="CY340">
        <f>AD340</f>
        <v>51.09</v>
      </c>
      <c r="CZ340">
        <f>AH340</f>
        <v>8.5299999999999994</v>
      </c>
      <c r="DA340">
        <f>AL340</f>
        <v>5.99</v>
      </c>
      <c r="DB340">
        <v>0</v>
      </c>
    </row>
    <row r="341" spans="1:106" x14ac:dyDescent="0.25">
      <c r="A341">
        <f>ROW(Source!A122)</f>
        <v>122</v>
      </c>
      <c r="B341">
        <v>16671550</v>
      </c>
      <c r="C341">
        <v>16672110</v>
      </c>
      <c r="D341">
        <v>15430497</v>
      </c>
      <c r="E341">
        <v>1</v>
      </c>
      <c r="F341">
        <v>1</v>
      </c>
      <c r="G341">
        <v>1</v>
      </c>
      <c r="H341">
        <v>1</v>
      </c>
      <c r="I341" t="s">
        <v>471</v>
      </c>
      <c r="J341" t="s">
        <v>6</v>
      </c>
      <c r="K341" t="s">
        <v>472</v>
      </c>
      <c r="L341">
        <v>1191</v>
      </c>
      <c r="N341">
        <v>1013</v>
      </c>
      <c r="O341" t="s">
        <v>416</v>
      </c>
      <c r="P341" t="s">
        <v>416</v>
      </c>
      <c r="Q341">
        <v>1</v>
      </c>
      <c r="W341">
        <v>0</v>
      </c>
      <c r="X341">
        <v>-719309759</v>
      </c>
      <c r="Y341">
        <v>40.590000000000003</v>
      </c>
      <c r="AA341">
        <v>0</v>
      </c>
      <c r="AB341">
        <v>0</v>
      </c>
      <c r="AC341">
        <v>0</v>
      </c>
      <c r="AD341">
        <v>8.86</v>
      </c>
      <c r="AE341">
        <v>0</v>
      </c>
      <c r="AF341">
        <v>0</v>
      </c>
      <c r="AG341">
        <v>0</v>
      </c>
      <c r="AH341">
        <v>8.86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40.590000000000003</v>
      </c>
      <c r="AU341" t="s">
        <v>6</v>
      </c>
      <c r="AV341">
        <v>1</v>
      </c>
      <c r="AW341">
        <v>2</v>
      </c>
      <c r="AX341">
        <v>16672119</v>
      </c>
      <c r="AY341">
        <v>1</v>
      </c>
      <c r="AZ341">
        <v>0</v>
      </c>
      <c r="BA341">
        <v>337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Y341*Source!I122</f>
        <v>32.066100000000006</v>
      </c>
      <c r="CY341">
        <f>AD341</f>
        <v>8.86</v>
      </c>
      <c r="CZ341">
        <f>AH341</f>
        <v>8.86</v>
      </c>
      <c r="DA341">
        <f>AL341</f>
        <v>1</v>
      </c>
      <c r="DB341">
        <v>0</v>
      </c>
    </row>
    <row r="342" spans="1:106" x14ac:dyDescent="0.25">
      <c r="A342">
        <f>ROW(Source!A122)</f>
        <v>122</v>
      </c>
      <c r="B342">
        <v>16671550</v>
      </c>
      <c r="C342">
        <v>16672110</v>
      </c>
      <c r="D342">
        <v>15430395</v>
      </c>
      <c r="E342">
        <v>1</v>
      </c>
      <c r="F342">
        <v>1</v>
      </c>
      <c r="G342">
        <v>1</v>
      </c>
      <c r="H342">
        <v>1</v>
      </c>
      <c r="I342" t="s">
        <v>417</v>
      </c>
      <c r="J342" t="s">
        <v>6</v>
      </c>
      <c r="K342" t="s">
        <v>418</v>
      </c>
      <c r="L342">
        <v>1191</v>
      </c>
      <c r="N342">
        <v>1013</v>
      </c>
      <c r="O342" t="s">
        <v>416</v>
      </c>
      <c r="P342" t="s">
        <v>416</v>
      </c>
      <c r="Q342">
        <v>1</v>
      </c>
      <c r="W342">
        <v>0</v>
      </c>
      <c r="X342">
        <v>-1417349443</v>
      </c>
      <c r="Y342">
        <v>0.04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0.04</v>
      </c>
      <c r="AU342" t="s">
        <v>6</v>
      </c>
      <c r="AV342">
        <v>2</v>
      </c>
      <c r="AW342">
        <v>2</v>
      </c>
      <c r="AX342">
        <v>16672120</v>
      </c>
      <c r="AY342">
        <v>1</v>
      </c>
      <c r="AZ342">
        <v>0</v>
      </c>
      <c r="BA342">
        <v>338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Y342*Source!I122</f>
        <v>3.1600000000000003E-2</v>
      </c>
      <c r="CY342">
        <f>AD342</f>
        <v>0</v>
      </c>
      <c r="CZ342">
        <f>AH342</f>
        <v>0</v>
      </c>
      <c r="DA342">
        <f>AL342</f>
        <v>1</v>
      </c>
      <c r="DB342">
        <v>0</v>
      </c>
    </row>
    <row r="343" spans="1:106" x14ac:dyDescent="0.25">
      <c r="A343">
        <f>ROW(Source!A122)</f>
        <v>122</v>
      </c>
      <c r="B343">
        <v>16671550</v>
      </c>
      <c r="C343">
        <v>16672110</v>
      </c>
      <c r="D343">
        <v>15247974</v>
      </c>
      <c r="E343">
        <v>1</v>
      </c>
      <c r="F343">
        <v>1</v>
      </c>
      <c r="G343">
        <v>1</v>
      </c>
      <c r="H343">
        <v>2</v>
      </c>
      <c r="I343" t="s">
        <v>419</v>
      </c>
      <c r="J343" t="s">
        <v>420</v>
      </c>
      <c r="K343" t="s">
        <v>421</v>
      </c>
      <c r="L343">
        <v>1368</v>
      </c>
      <c r="N343">
        <v>1011</v>
      </c>
      <c r="O343" t="s">
        <v>422</v>
      </c>
      <c r="P343" t="s">
        <v>422</v>
      </c>
      <c r="Q343">
        <v>1</v>
      </c>
      <c r="W343">
        <v>0</v>
      </c>
      <c r="X343">
        <v>1188625873</v>
      </c>
      <c r="Y343">
        <v>0.01</v>
      </c>
      <c r="AA343">
        <v>0</v>
      </c>
      <c r="AB343">
        <v>31.26</v>
      </c>
      <c r="AC343">
        <v>13.5</v>
      </c>
      <c r="AD343">
        <v>0</v>
      </c>
      <c r="AE343">
        <v>0</v>
      </c>
      <c r="AF343">
        <v>31.26</v>
      </c>
      <c r="AG343">
        <v>13.5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0.01</v>
      </c>
      <c r="AU343" t="s">
        <v>6</v>
      </c>
      <c r="AV343">
        <v>0</v>
      </c>
      <c r="AW343">
        <v>2</v>
      </c>
      <c r="AX343">
        <v>16672121</v>
      </c>
      <c r="AY343">
        <v>1</v>
      </c>
      <c r="AZ343">
        <v>0</v>
      </c>
      <c r="BA343">
        <v>339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Y343*Source!I122</f>
        <v>7.9000000000000008E-3</v>
      </c>
      <c r="CY343">
        <f>AB343</f>
        <v>31.26</v>
      </c>
      <c r="CZ343">
        <f>AF343</f>
        <v>31.26</v>
      </c>
      <c r="DA343">
        <f>AJ343</f>
        <v>1</v>
      </c>
      <c r="DB343">
        <v>0</v>
      </c>
    </row>
    <row r="344" spans="1:106" x14ac:dyDescent="0.25">
      <c r="A344">
        <f>ROW(Source!A122)</f>
        <v>122</v>
      </c>
      <c r="B344">
        <v>16671550</v>
      </c>
      <c r="C344">
        <v>16672110</v>
      </c>
      <c r="D344">
        <v>15249073</v>
      </c>
      <c r="E344">
        <v>1</v>
      </c>
      <c r="F344">
        <v>1</v>
      </c>
      <c r="G344">
        <v>1</v>
      </c>
      <c r="H344">
        <v>2</v>
      </c>
      <c r="I344" t="s">
        <v>428</v>
      </c>
      <c r="J344" t="s">
        <v>429</v>
      </c>
      <c r="K344" t="s">
        <v>430</v>
      </c>
      <c r="L344">
        <v>1368</v>
      </c>
      <c r="N344">
        <v>1011</v>
      </c>
      <c r="O344" t="s">
        <v>422</v>
      </c>
      <c r="P344" t="s">
        <v>422</v>
      </c>
      <c r="Q344">
        <v>1</v>
      </c>
      <c r="W344">
        <v>0</v>
      </c>
      <c r="X344">
        <v>1372534845</v>
      </c>
      <c r="Y344">
        <v>0.03</v>
      </c>
      <c r="AA344">
        <v>0</v>
      </c>
      <c r="AB344">
        <v>65.709999999999994</v>
      </c>
      <c r="AC344">
        <v>11.6</v>
      </c>
      <c r="AD344">
        <v>0</v>
      </c>
      <c r="AE344">
        <v>0</v>
      </c>
      <c r="AF344">
        <v>65.709999999999994</v>
      </c>
      <c r="AG344">
        <v>11.6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0.03</v>
      </c>
      <c r="AU344" t="s">
        <v>6</v>
      </c>
      <c r="AV344">
        <v>0</v>
      </c>
      <c r="AW344">
        <v>2</v>
      </c>
      <c r="AX344">
        <v>16672122</v>
      </c>
      <c r="AY344">
        <v>1</v>
      </c>
      <c r="AZ344">
        <v>0</v>
      </c>
      <c r="BA344">
        <v>340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Y344*Source!I122</f>
        <v>2.3699999999999999E-2</v>
      </c>
      <c r="CY344">
        <f>AB344</f>
        <v>65.709999999999994</v>
      </c>
      <c r="CZ344">
        <f>AF344</f>
        <v>65.709999999999994</v>
      </c>
      <c r="DA344">
        <f>AJ344</f>
        <v>1</v>
      </c>
      <c r="DB344">
        <v>0</v>
      </c>
    </row>
    <row r="345" spans="1:106" x14ac:dyDescent="0.25">
      <c r="A345">
        <f>ROW(Source!A122)</f>
        <v>122</v>
      </c>
      <c r="B345">
        <v>16671550</v>
      </c>
      <c r="C345">
        <v>16672110</v>
      </c>
      <c r="D345">
        <v>15171018</v>
      </c>
      <c r="E345">
        <v>1</v>
      </c>
      <c r="F345">
        <v>1</v>
      </c>
      <c r="G345">
        <v>1</v>
      </c>
      <c r="H345">
        <v>3</v>
      </c>
      <c r="I345" t="s">
        <v>461</v>
      </c>
      <c r="J345" t="s">
        <v>462</v>
      </c>
      <c r="K345" t="s">
        <v>463</v>
      </c>
      <c r="L345">
        <v>1346</v>
      </c>
      <c r="N345">
        <v>1009</v>
      </c>
      <c r="O345" t="s">
        <v>139</v>
      </c>
      <c r="P345" t="s">
        <v>139</v>
      </c>
      <c r="Q345">
        <v>1</v>
      </c>
      <c r="W345">
        <v>0</v>
      </c>
      <c r="X345">
        <v>813963326</v>
      </c>
      <c r="Y345">
        <v>0.3</v>
      </c>
      <c r="AA345">
        <v>1.82</v>
      </c>
      <c r="AB345">
        <v>0</v>
      </c>
      <c r="AC345">
        <v>0</v>
      </c>
      <c r="AD345">
        <v>0</v>
      </c>
      <c r="AE345">
        <v>1.82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0.3</v>
      </c>
      <c r="AU345" t="s">
        <v>6</v>
      </c>
      <c r="AV345">
        <v>0</v>
      </c>
      <c r="AW345">
        <v>2</v>
      </c>
      <c r="AX345">
        <v>16672123</v>
      </c>
      <c r="AY345">
        <v>1</v>
      </c>
      <c r="AZ345">
        <v>0</v>
      </c>
      <c r="BA345">
        <v>341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Y345*Source!I122</f>
        <v>0.23699999999999999</v>
      </c>
      <c r="CY345">
        <f>AA345</f>
        <v>1.82</v>
      </c>
      <c r="CZ345">
        <f>AE345</f>
        <v>1.82</v>
      </c>
      <c r="DA345">
        <f>AI345</f>
        <v>1</v>
      </c>
      <c r="DB345">
        <v>0</v>
      </c>
    </row>
    <row r="346" spans="1:106" x14ac:dyDescent="0.25">
      <c r="A346">
        <f>ROW(Source!A122)</f>
        <v>122</v>
      </c>
      <c r="B346">
        <v>16671550</v>
      </c>
      <c r="C346">
        <v>16672110</v>
      </c>
      <c r="D346">
        <v>15163068</v>
      </c>
      <c r="E346">
        <v>17</v>
      </c>
      <c r="F346">
        <v>1</v>
      </c>
      <c r="G346">
        <v>1</v>
      </c>
      <c r="H346">
        <v>3</v>
      </c>
      <c r="I346" t="s">
        <v>210</v>
      </c>
      <c r="J346" t="s">
        <v>6</v>
      </c>
      <c r="K346" t="s">
        <v>211</v>
      </c>
      <c r="L346">
        <v>1348</v>
      </c>
      <c r="N346">
        <v>1009</v>
      </c>
      <c r="O346" t="s">
        <v>147</v>
      </c>
      <c r="P346" t="s">
        <v>147</v>
      </c>
      <c r="Q346">
        <v>1000</v>
      </c>
      <c r="W346">
        <v>0</v>
      </c>
      <c r="X346">
        <v>84301199</v>
      </c>
      <c r="Y346">
        <v>2.46E-2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6</v>
      </c>
      <c r="AT346">
        <v>2.46E-2</v>
      </c>
      <c r="AU346" t="s">
        <v>6</v>
      </c>
      <c r="AV346">
        <v>0</v>
      </c>
      <c r="AW346">
        <v>2</v>
      </c>
      <c r="AX346">
        <v>16672124</v>
      </c>
      <c r="AY346">
        <v>1</v>
      </c>
      <c r="AZ346">
        <v>0</v>
      </c>
      <c r="BA346">
        <v>342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Y346*Source!I122</f>
        <v>1.9434E-2</v>
      </c>
      <c r="CY346">
        <f>AA346</f>
        <v>0</v>
      </c>
      <c r="CZ346">
        <f>AE346</f>
        <v>0</v>
      </c>
      <c r="DA346">
        <f>AI346</f>
        <v>1</v>
      </c>
      <c r="DB346">
        <v>0</v>
      </c>
    </row>
    <row r="347" spans="1:106" x14ac:dyDescent="0.25">
      <c r="A347">
        <f>ROW(Source!A122)</f>
        <v>122</v>
      </c>
      <c r="B347">
        <v>16671550</v>
      </c>
      <c r="C347">
        <v>16672110</v>
      </c>
      <c r="D347">
        <v>15204062</v>
      </c>
      <c r="E347">
        <v>1</v>
      </c>
      <c r="F347">
        <v>1</v>
      </c>
      <c r="G347">
        <v>1</v>
      </c>
      <c r="H347">
        <v>3</v>
      </c>
      <c r="I347" t="s">
        <v>213</v>
      </c>
      <c r="J347" t="s">
        <v>215</v>
      </c>
      <c r="K347" t="s">
        <v>235</v>
      </c>
      <c r="L347">
        <v>1348</v>
      </c>
      <c r="N347">
        <v>1009</v>
      </c>
      <c r="O347" t="s">
        <v>147</v>
      </c>
      <c r="P347" t="s">
        <v>147</v>
      </c>
      <c r="Q347">
        <v>1000</v>
      </c>
      <c r="W347">
        <v>0</v>
      </c>
      <c r="X347">
        <v>1901999341</v>
      </c>
      <c r="Y347">
        <v>2.46E-2</v>
      </c>
      <c r="AA347">
        <v>34375.18</v>
      </c>
      <c r="AB347">
        <v>0</v>
      </c>
      <c r="AC347">
        <v>0</v>
      </c>
      <c r="AD347">
        <v>0</v>
      </c>
      <c r="AE347">
        <v>34375.18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6</v>
      </c>
      <c r="AT347">
        <v>2.46E-2</v>
      </c>
      <c r="AU347" t="s">
        <v>6</v>
      </c>
      <c r="AV347">
        <v>0</v>
      </c>
      <c r="AW347">
        <v>1</v>
      </c>
      <c r="AX347">
        <v>-1</v>
      </c>
      <c r="AY347">
        <v>0</v>
      </c>
      <c r="AZ347">
        <v>0</v>
      </c>
      <c r="BA347" t="s">
        <v>6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Y347*Source!I122</f>
        <v>1.9434E-2</v>
      </c>
      <c r="CY347">
        <f>AA347</f>
        <v>34375.18</v>
      </c>
      <c r="CZ347">
        <f>AE347</f>
        <v>34375.18</v>
      </c>
      <c r="DA347">
        <f>AI347</f>
        <v>1</v>
      </c>
      <c r="DB347">
        <v>0</v>
      </c>
    </row>
    <row r="348" spans="1:106" x14ac:dyDescent="0.25">
      <c r="A348">
        <f>ROW(Source!A122)</f>
        <v>122</v>
      </c>
      <c r="B348">
        <v>16671550</v>
      </c>
      <c r="C348">
        <v>16672110</v>
      </c>
      <c r="D348">
        <v>15204471</v>
      </c>
      <c r="E348">
        <v>1</v>
      </c>
      <c r="F348">
        <v>1</v>
      </c>
      <c r="G348">
        <v>1</v>
      </c>
      <c r="H348">
        <v>3</v>
      </c>
      <c r="I348" t="s">
        <v>586</v>
      </c>
      <c r="J348" t="s">
        <v>587</v>
      </c>
      <c r="K348" t="s">
        <v>588</v>
      </c>
      <c r="L348">
        <v>1346</v>
      </c>
      <c r="N348">
        <v>1009</v>
      </c>
      <c r="O348" t="s">
        <v>139</v>
      </c>
      <c r="P348" t="s">
        <v>139</v>
      </c>
      <c r="Q348">
        <v>1</v>
      </c>
      <c r="W348">
        <v>0</v>
      </c>
      <c r="X348">
        <v>-608190322</v>
      </c>
      <c r="Y348">
        <v>2.7</v>
      </c>
      <c r="AA348">
        <v>32.6</v>
      </c>
      <c r="AB348">
        <v>0</v>
      </c>
      <c r="AC348">
        <v>0</v>
      </c>
      <c r="AD348">
        <v>0</v>
      </c>
      <c r="AE348">
        <v>32.6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2.7</v>
      </c>
      <c r="AU348" t="s">
        <v>6</v>
      </c>
      <c r="AV348">
        <v>0</v>
      </c>
      <c r="AW348">
        <v>2</v>
      </c>
      <c r="AX348">
        <v>16672125</v>
      </c>
      <c r="AY348">
        <v>1</v>
      </c>
      <c r="AZ348">
        <v>0</v>
      </c>
      <c r="BA348">
        <v>343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Y348*Source!I122</f>
        <v>2.1330000000000005</v>
      </c>
      <c r="CY348">
        <f>AA348</f>
        <v>32.6</v>
      </c>
      <c r="CZ348">
        <f>AE348</f>
        <v>32.6</v>
      </c>
      <c r="DA348">
        <f>AI348</f>
        <v>1</v>
      </c>
      <c r="DB348">
        <v>0</v>
      </c>
    </row>
    <row r="349" spans="1:106" x14ac:dyDescent="0.25">
      <c r="A349">
        <f>ROW(Source!A123)</f>
        <v>123</v>
      </c>
      <c r="B349">
        <v>16671551</v>
      </c>
      <c r="C349">
        <v>16672110</v>
      </c>
      <c r="D349">
        <v>15430497</v>
      </c>
      <c r="E349">
        <v>1</v>
      </c>
      <c r="F349">
        <v>1</v>
      </c>
      <c r="G349">
        <v>1</v>
      </c>
      <c r="H349">
        <v>1</v>
      </c>
      <c r="I349" t="s">
        <v>471</v>
      </c>
      <c r="J349" t="s">
        <v>6</v>
      </c>
      <c r="K349" t="s">
        <v>472</v>
      </c>
      <c r="L349">
        <v>1191</v>
      </c>
      <c r="N349">
        <v>1013</v>
      </c>
      <c r="O349" t="s">
        <v>416</v>
      </c>
      <c r="P349" t="s">
        <v>416</v>
      </c>
      <c r="Q349">
        <v>1</v>
      </c>
      <c r="W349">
        <v>0</v>
      </c>
      <c r="X349">
        <v>-719309759</v>
      </c>
      <c r="Y349">
        <v>40.590000000000003</v>
      </c>
      <c r="AA349">
        <v>0</v>
      </c>
      <c r="AB349">
        <v>0</v>
      </c>
      <c r="AC349">
        <v>0</v>
      </c>
      <c r="AD349">
        <v>53.07</v>
      </c>
      <c r="AE349">
        <v>0</v>
      </c>
      <c r="AF349">
        <v>0</v>
      </c>
      <c r="AG349">
        <v>0</v>
      </c>
      <c r="AH349">
        <v>8.86</v>
      </c>
      <c r="AI349">
        <v>1</v>
      </c>
      <c r="AJ349">
        <v>1</v>
      </c>
      <c r="AK349">
        <v>1</v>
      </c>
      <c r="AL349">
        <v>5.99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40.590000000000003</v>
      </c>
      <c r="AU349" t="s">
        <v>6</v>
      </c>
      <c r="AV349">
        <v>1</v>
      </c>
      <c r="AW349">
        <v>2</v>
      </c>
      <c r="AX349">
        <v>16672119</v>
      </c>
      <c r="AY349">
        <v>1</v>
      </c>
      <c r="AZ349">
        <v>0</v>
      </c>
      <c r="BA349">
        <v>344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Y349*Source!I123</f>
        <v>32.066100000000006</v>
      </c>
      <c r="CY349">
        <f>AD349</f>
        <v>53.07</v>
      </c>
      <c r="CZ349">
        <f>AH349</f>
        <v>8.86</v>
      </c>
      <c r="DA349">
        <f>AL349</f>
        <v>5.99</v>
      </c>
      <c r="DB349">
        <v>0</v>
      </c>
    </row>
    <row r="350" spans="1:106" x14ac:dyDescent="0.25">
      <c r="A350">
        <f>ROW(Source!A123)</f>
        <v>123</v>
      </c>
      <c r="B350">
        <v>16671551</v>
      </c>
      <c r="C350">
        <v>16672110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417</v>
      </c>
      <c r="J350" t="s">
        <v>6</v>
      </c>
      <c r="K350" t="s">
        <v>418</v>
      </c>
      <c r="L350">
        <v>1191</v>
      </c>
      <c r="N350">
        <v>1013</v>
      </c>
      <c r="O350" t="s">
        <v>416</v>
      </c>
      <c r="P350" t="s">
        <v>416</v>
      </c>
      <c r="Q350">
        <v>1</v>
      </c>
      <c r="W350">
        <v>0</v>
      </c>
      <c r="X350">
        <v>-1417349443</v>
      </c>
      <c r="Y350">
        <v>0.04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5.99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0.04</v>
      </c>
      <c r="AU350" t="s">
        <v>6</v>
      </c>
      <c r="AV350">
        <v>2</v>
      </c>
      <c r="AW350">
        <v>2</v>
      </c>
      <c r="AX350">
        <v>16672120</v>
      </c>
      <c r="AY350">
        <v>1</v>
      </c>
      <c r="AZ350">
        <v>0</v>
      </c>
      <c r="BA350">
        <v>345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Y350*Source!I123</f>
        <v>3.1600000000000003E-2</v>
      </c>
      <c r="CY350">
        <f>AD350</f>
        <v>0</v>
      </c>
      <c r="CZ350">
        <f>AH350</f>
        <v>0</v>
      </c>
      <c r="DA350">
        <f>AL350</f>
        <v>1</v>
      </c>
      <c r="DB350">
        <v>0</v>
      </c>
    </row>
    <row r="351" spans="1:106" x14ac:dyDescent="0.25">
      <c r="A351">
        <f>ROW(Source!A123)</f>
        <v>123</v>
      </c>
      <c r="B351">
        <v>16671551</v>
      </c>
      <c r="C351">
        <v>16672110</v>
      </c>
      <c r="D351">
        <v>15247974</v>
      </c>
      <c r="E351">
        <v>1</v>
      </c>
      <c r="F351">
        <v>1</v>
      </c>
      <c r="G351">
        <v>1</v>
      </c>
      <c r="H351">
        <v>2</v>
      </c>
      <c r="I351" t="s">
        <v>419</v>
      </c>
      <c r="J351" t="s">
        <v>420</v>
      </c>
      <c r="K351" t="s">
        <v>421</v>
      </c>
      <c r="L351">
        <v>1368</v>
      </c>
      <c r="N351">
        <v>1011</v>
      </c>
      <c r="O351" t="s">
        <v>422</v>
      </c>
      <c r="P351" t="s">
        <v>422</v>
      </c>
      <c r="Q351">
        <v>1</v>
      </c>
      <c r="W351">
        <v>0</v>
      </c>
      <c r="X351">
        <v>1188625873</v>
      </c>
      <c r="Y351">
        <v>0.01</v>
      </c>
      <c r="AA351">
        <v>0</v>
      </c>
      <c r="AB351">
        <v>187.25</v>
      </c>
      <c r="AC351">
        <v>13.5</v>
      </c>
      <c r="AD351">
        <v>0</v>
      </c>
      <c r="AE351">
        <v>0</v>
      </c>
      <c r="AF351">
        <v>31.26</v>
      </c>
      <c r="AG351">
        <v>13.5</v>
      </c>
      <c r="AH351">
        <v>0</v>
      </c>
      <c r="AI351">
        <v>1</v>
      </c>
      <c r="AJ351">
        <v>5.99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0.01</v>
      </c>
      <c r="AU351" t="s">
        <v>6</v>
      </c>
      <c r="AV351">
        <v>0</v>
      </c>
      <c r="AW351">
        <v>2</v>
      </c>
      <c r="AX351">
        <v>16672121</v>
      </c>
      <c r="AY351">
        <v>1</v>
      </c>
      <c r="AZ351">
        <v>0</v>
      </c>
      <c r="BA351">
        <v>346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Y351*Source!I123</f>
        <v>7.9000000000000008E-3</v>
      </c>
      <c r="CY351">
        <f>AB351</f>
        <v>187.25</v>
      </c>
      <c r="CZ351">
        <f>AF351</f>
        <v>31.26</v>
      </c>
      <c r="DA351">
        <f>AJ351</f>
        <v>5.99</v>
      </c>
      <c r="DB351">
        <v>0</v>
      </c>
    </row>
    <row r="352" spans="1:106" x14ac:dyDescent="0.25">
      <c r="A352">
        <f>ROW(Source!A123)</f>
        <v>123</v>
      </c>
      <c r="B352">
        <v>16671551</v>
      </c>
      <c r="C352">
        <v>16672110</v>
      </c>
      <c r="D352">
        <v>15249073</v>
      </c>
      <c r="E352">
        <v>1</v>
      </c>
      <c r="F352">
        <v>1</v>
      </c>
      <c r="G352">
        <v>1</v>
      </c>
      <c r="H352">
        <v>2</v>
      </c>
      <c r="I352" t="s">
        <v>428</v>
      </c>
      <c r="J352" t="s">
        <v>429</v>
      </c>
      <c r="K352" t="s">
        <v>430</v>
      </c>
      <c r="L352">
        <v>1368</v>
      </c>
      <c r="N352">
        <v>1011</v>
      </c>
      <c r="O352" t="s">
        <v>422</v>
      </c>
      <c r="P352" t="s">
        <v>422</v>
      </c>
      <c r="Q352">
        <v>1</v>
      </c>
      <c r="W352">
        <v>0</v>
      </c>
      <c r="X352">
        <v>1372534845</v>
      </c>
      <c r="Y352">
        <v>0.03</v>
      </c>
      <c r="AA352">
        <v>0</v>
      </c>
      <c r="AB352">
        <v>393.6</v>
      </c>
      <c r="AC352">
        <v>11.6</v>
      </c>
      <c r="AD352">
        <v>0</v>
      </c>
      <c r="AE352">
        <v>0</v>
      </c>
      <c r="AF352">
        <v>65.709999999999994</v>
      </c>
      <c r="AG352">
        <v>11.6</v>
      </c>
      <c r="AH352">
        <v>0</v>
      </c>
      <c r="AI352">
        <v>1</v>
      </c>
      <c r="AJ352">
        <v>5.99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0.03</v>
      </c>
      <c r="AU352" t="s">
        <v>6</v>
      </c>
      <c r="AV352">
        <v>0</v>
      </c>
      <c r="AW352">
        <v>2</v>
      </c>
      <c r="AX352">
        <v>16672122</v>
      </c>
      <c r="AY352">
        <v>1</v>
      </c>
      <c r="AZ352">
        <v>0</v>
      </c>
      <c r="BA352">
        <v>347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Y352*Source!I123</f>
        <v>2.3699999999999999E-2</v>
      </c>
      <c r="CY352">
        <f>AB352</f>
        <v>393.6</v>
      </c>
      <c r="CZ352">
        <f>AF352</f>
        <v>65.709999999999994</v>
      </c>
      <c r="DA352">
        <f>AJ352</f>
        <v>5.99</v>
      </c>
      <c r="DB352">
        <v>0</v>
      </c>
    </row>
    <row r="353" spans="1:106" x14ac:dyDescent="0.25">
      <c r="A353">
        <f>ROW(Source!A123)</f>
        <v>123</v>
      </c>
      <c r="B353">
        <v>16671551</v>
      </c>
      <c r="C353">
        <v>16672110</v>
      </c>
      <c r="D353">
        <v>15171018</v>
      </c>
      <c r="E353">
        <v>1</v>
      </c>
      <c r="F353">
        <v>1</v>
      </c>
      <c r="G353">
        <v>1</v>
      </c>
      <c r="H353">
        <v>3</v>
      </c>
      <c r="I353" t="s">
        <v>461</v>
      </c>
      <c r="J353" t="s">
        <v>462</v>
      </c>
      <c r="K353" t="s">
        <v>463</v>
      </c>
      <c r="L353">
        <v>1346</v>
      </c>
      <c r="N353">
        <v>1009</v>
      </c>
      <c r="O353" t="s">
        <v>139</v>
      </c>
      <c r="P353" t="s">
        <v>139</v>
      </c>
      <c r="Q353">
        <v>1</v>
      </c>
      <c r="W353">
        <v>0</v>
      </c>
      <c r="X353">
        <v>813963326</v>
      </c>
      <c r="Y353">
        <v>0.3</v>
      </c>
      <c r="AA353">
        <v>10.9</v>
      </c>
      <c r="AB353">
        <v>0</v>
      </c>
      <c r="AC353">
        <v>0</v>
      </c>
      <c r="AD353">
        <v>0</v>
      </c>
      <c r="AE353">
        <v>1.82</v>
      </c>
      <c r="AF353">
        <v>0</v>
      </c>
      <c r="AG353">
        <v>0</v>
      </c>
      <c r="AH353">
        <v>0</v>
      </c>
      <c r="AI353">
        <v>5.99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0.3</v>
      </c>
      <c r="AU353" t="s">
        <v>6</v>
      </c>
      <c r="AV353">
        <v>0</v>
      </c>
      <c r="AW353">
        <v>2</v>
      </c>
      <c r="AX353">
        <v>16672123</v>
      </c>
      <c r="AY353">
        <v>1</v>
      </c>
      <c r="AZ353">
        <v>0</v>
      </c>
      <c r="BA353">
        <v>348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Y353*Source!I123</f>
        <v>0.23699999999999999</v>
      </c>
      <c r="CY353">
        <f>AA353</f>
        <v>10.9</v>
      </c>
      <c r="CZ353">
        <f>AE353</f>
        <v>1.82</v>
      </c>
      <c r="DA353">
        <f>AI353</f>
        <v>5.99</v>
      </c>
      <c r="DB353">
        <v>0</v>
      </c>
    </row>
    <row r="354" spans="1:106" x14ac:dyDescent="0.25">
      <c r="A354">
        <f>ROW(Source!A123)</f>
        <v>123</v>
      </c>
      <c r="B354">
        <v>16671551</v>
      </c>
      <c r="C354">
        <v>16672110</v>
      </c>
      <c r="D354">
        <v>15163068</v>
      </c>
      <c r="E354">
        <v>17</v>
      </c>
      <c r="F354">
        <v>1</v>
      </c>
      <c r="G354">
        <v>1</v>
      </c>
      <c r="H354">
        <v>3</v>
      </c>
      <c r="I354" t="s">
        <v>210</v>
      </c>
      <c r="J354" t="s">
        <v>6</v>
      </c>
      <c r="K354" t="s">
        <v>211</v>
      </c>
      <c r="L354">
        <v>1348</v>
      </c>
      <c r="N354">
        <v>1009</v>
      </c>
      <c r="O354" t="s">
        <v>147</v>
      </c>
      <c r="P354" t="s">
        <v>147</v>
      </c>
      <c r="Q354">
        <v>1000</v>
      </c>
      <c r="W354">
        <v>0</v>
      </c>
      <c r="X354">
        <v>84301199</v>
      </c>
      <c r="Y354">
        <v>2.46E-2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5.99</v>
      </c>
      <c r="AJ354">
        <v>1</v>
      </c>
      <c r="AK354">
        <v>1</v>
      </c>
      <c r="AL354">
        <v>1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6</v>
      </c>
      <c r="AT354">
        <v>2.46E-2</v>
      </c>
      <c r="AU354" t="s">
        <v>6</v>
      </c>
      <c r="AV354">
        <v>0</v>
      </c>
      <c r="AW354">
        <v>2</v>
      </c>
      <c r="AX354">
        <v>16672124</v>
      </c>
      <c r="AY354">
        <v>1</v>
      </c>
      <c r="AZ354">
        <v>0</v>
      </c>
      <c r="BA354">
        <v>349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Y354*Source!I123</f>
        <v>1.9434E-2</v>
      </c>
      <c r="CY354">
        <f>AA354</f>
        <v>0</v>
      </c>
      <c r="CZ354">
        <f>AE354</f>
        <v>0</v>
      </c>
      <c r="DA354">
        <f>AI354</f>
        <v>5.99</v>
      </c>
      <c r="DB354">
        <v>0</v>
      </c>
    </row>
    <row r="355" spans="1:106" x14ac:dyDescent="0.25">
      <c r="A355">
        <f>ROW(Source!A123)</f>
        <v>123</v>
      </c>
      <c r="B355">
        <v>16671551</v>
      </c>
      <c r="C355">
        <v>16672110</v>
      </c>
      <c r="D355">
        <v>15204062</v>
      </c>
      <c r="E355">
        <v>1</v>
      </c>
      <c r="F355">
        <v>1</v>
      </c>
      <c r="G355">
        <v>1</v>
      </c>
      <c r="H355">
        <v>3</v>
      </c>
      <c r="I355" t="s">
        <v>213</v>
      </c>
      <c r="J355" t="s">
        <v>215</v>
      </c>
      <c r="K355" t="s">
        <v>235</v>
      </c>
      <c r="L355">
        <v>1348</v>
      </c>
      <c r="N355">
        <v>1009</v>
      </c>
      <c r="O355" t="s">
        <v>147</v>
      </c>
      <c r="P355" t="s">
        <v>147</v>
      </c>
      <c r="Q355">
        <v>1000</v>
      </c>
      <c r="W355">
        <v>0</v>
      </c>
      <c r="X355">
        <v>1901999341</v>
      </c>
      <c r="Y355">
        <v>2.46E-2</v>
      </c>
      <c r="AA355">
        <v>205907.33</v>
      </c>
      <c r="AB355">
        <v>0</v>
      </c>
      <c r="AC355">
        <v>0</v>
      </c>
      <c r="AD355">
        <v>0</v>
      </c>
      <c r="AE355">
        <v>34375.18</v>
      </c>
      <c r="AF355">
        <v>0</v>
      </c>
      <c r="AG355">
        <v>0</v>
      </c>
      <c r="AH355">
        <v>0</v>
      </c>
      <c r="AI355">
        <v>5.99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6</v>
      </c>
      <c r="AT355">
        <v>2.46E-2</v>
      </c>
      <c r="AU355" t="s">
        <v>6</v>
      </c>
      <c r="AV355">
        <v>0</v>
      </c>
      <c r="AW355">
        <v>1</v>
      </c>
      <c r="AX355">
        <v>-1</v>
      </c>
      <c r="AY355">
        <v>0</v>
      </c>
      <c r="AZ355">
        <v>0</v>
      </c>
      <c r="BA355" t="s">
        <v>6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Y355*Source!I123</f>
        <v>1.9434E-2</v>
      </c>
      <c r="CY355">
        <f>AA355</f>
        <v>205907.33</v>
      </c>
      <c r="CZ355">
        <f>AE355</f>
        <v>34375.18</v>
      </c>
      <c r="DA355">
        <f>AI355</f>
        <v>5.99</v>
      </c>
      <c r="DB355">
        <v>0</v>
      </c>
    </row>
    <row r="356" spans="1:106" x14ac:dyDescent="0.25">
      <c r="A356">
        <f>ROW(Source!A123)</f>
        <v>123</v>
      </c>
      <c r="B356">
        <v>16671551</v>
      </c>
      <c r="C356">
        <v>16672110</v>
      </c>
      <c r="D356">
        <v>15204471</v>
      </c>
      <c r="E356">
        <v>1</v>
      </c>
      <c r="F356">
        <v>1</v>
      </c>
      <c r="G356">
        <v>1</v>
      </c>
      <c r="H356">
        <v>3</v>
      </c>
      <c r="I356" t="s">
        <v>586</v>
      </c>
      <c r="J356" t="s">
        <v>587</v>
      </c>
      <c r="K356" t="s">
        <v>588</v>
      </c>
      <c r="L356">
        <v>1346</v>
      </c>
      <c r="N356">
        <v>1009</v>
      </c>
      <c r="O356" t="s">
        <v>139</v>
      </c>
      <c r="P356" t="s">
        <v>139</v>
      </c>
      <c r="Q356">
        <v>1</v>
      </c>
      <c r="W356">
        <v>0</v>
      </c>
      <c r="X356">
        <v>-608190322</v>
      </c>
      <c r="Y356">
        <v>2.7</v>
      </c>
      <c r="AA356">
        <v>195.27</v>
      </c>
      <c r="AB356">
        <v>0</v>
      </c>
      <c r="AC356">
        <v>0</v>
      </c>
      <c r="AD356">
        <v>0</v>
      </c>
      <c r="AE356">
        <v>32.6</v>
      </c>
      <c r="AF356">
        <v>0</v>
      </c>
      <c r="AG356">
        <v>0</v>
      </c>
      <c r="AH356">
        <v>0</v>
      </c>
      <c r="AI356">
        <v>5.99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2.7</v>
      </c>
      <c r="AU356" t="s">
        <v>6</v>
      </c>
      <c r="AV356">
        <v>0</v>
      </c>
      <c r="AW356">
        <v>2</v>
      </c>
      <c r="AX356">
        <v>16672125</v>
      </c>
      <c r="AY356">
        <v>1</v>
      </c>
      <c r="AZ356">
        <v>0</v>
      </c>
      <c r="BA356">
        <v>350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Y356*Source!I123</f>
        <v>2.1330000000000005</v>
      </c>
      <c r="CY356">
        <f>AA356</f>
        <v>195.27</v>
      </c>
      <c r="CZ356">
        <f>AE356</f>
        <v>32.6</v>
      </c>
      <c r="DA356">
        <f>AI356</f>
        <v>5.99</v>
      </c>
      <c r="DB356">
        <v>0</v>
      </c>
    </row>
    <row r="357" spans="1:106" x14ac:dyDescent="0.25">
      <c r="A357">
        <f>ROW(Source!A165)</f>
        <v>165</v>
      </c>
      <c r="B357">
        <v>16671550</v>
      </c>
      <c r="C357">
        <v>16672128</v>
      </c>
      <c r="D357">
        <v>15432010</v>
      </c>
      <c r="E357">
        <v>1</v>
      </c>
      <c r="F357">
        <v>1</v>
      </c>
      <c r="G357">
        <v>1</v>
      </c>
      <c r="H357">
        <v>1</v>
      </c>
      <c r="I357" t="s">
        <v>589</v>
      </c>
      <c r="J357" t="s">
        <v>6</v>
      </c>
      <c r="K357" t="s">
        <v>590</v>
      </c>
      <c r="L357">
        <v>1191</v>
      </c>
      <c r="N357">
        <v>1013</v>
      </c>
      <c r="O357" t="s">
        <v>416</v>
      </c>
      <c r="P357" t="s">
        <v>416</v>
      </c>
      <c r="Q357">
        <v>1</v>
      </c>
      <c r="W357">
        <v>0</v>
      </c>
      <c r="X357">
        <v>-228054128</v>
      </c>
      <c r="Y357">
        <v>17.89</v>
      </c>
      <c r="AA357">
        <v>0</v>
      </c>
      <c r="AB357">
        <v>0</v>
      </c>
      <c r="AC357">
        <v>0</v>
      </c>
      <c r="AD357">
        <v>8.02</v>
      </c>
      <c r="AE357">
        <v>0</v>
      </c>
      <c r="AF357">
        <v>0</v>
      </c>
      <c r="AG357">
        <v>0</v>
      </c>
      <c r="AH357">
        <v>8.02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17.89</v>
      </c>
      <c r="AU357" t="s">
        <v>6</v>
      </c>
      <c r="AV357">
        <v>1</v>
      </c>
      <c r="AW357">
        <v>2</v>
      </c>
      <c r="AX357">
        <v>16672132</v>
      </c>
      <c r="AY357">
        <v>1</v>
      </c>
      <c r="AZ357">
        <v>0</v>
      </c>
      <c r="BA357">
        <v>351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Y357*Source!I165</f>
        <v>5.367</v>
      </c>
      <c r="CY357">
        <f>AD357</f>
        <v>8.02</v>
      </c>
      <c r="CZ357">
        <f>AH357</f>
        <v>8.02</v>
      </c>
      <c r="DA357">
        <f>AL357</f>
        <v>1</v>
      </c>
      <c r="DB357">
        <v>0</v>
      </c>
    </row>
    <row r="358" spans="1:106" x14ac:dyDescent="0.25">
      <c r="A358">
        <f>ROW(Source!A165)</f>
        <v>165</v>
      </c>
      <c r="B358">
        <v>16671550</v>
      </c>
      <c r="C358">
        <v>16672128</v>
      </c>
      <c r="D358">
        <v>15430395</v>
      </c>
      <c r="E358">
        <v>1</v>
      </c>
      <c r="F358">
        <v>1</v>
      </c>
      <c r="G358">
        <v>1</v>
      </c>
      <c r="H358">
        <v>1</v>
      </c>
      <c r="I358" t="s">
        <v>417</v>
      </c>
      <c r="J358" t="s">
        <v>6</v>
      </c>
      <c r="K358" t="s">
        <v>418</v>
      </c>
      <c r="L358">
        <v>1191</v>
      </c>
      <c r="N358">
        <v>1013</v>
      </c>
      <c r="O358" t="s">
        <v>416</v>
      </c>
      <c r="P358" t="s">
        <v>416</v>
      </c>
      <c r="Q358">
        <v>1</v>
      </c>
      <c r="W358">
        <v>0</v>
      </c>
      <c r="X358">
        <v>-1417349443</v>
      </c>
      <c r="Y358">
        <v>0.08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0.08</v>
      </c>
      <c r="AU358" t="s">
        <v>6</v>
      </c>
      <c r="AV358">
        <v>2</v>
      </c>
      <c r="AW358">
        <v>2</v>
      </c>
      <c r="AX358">
        <v>16672133</v>
      </c>
      <c r="AY358">
        <v>1</v>
      </c>
      <c r="AZ358">
        <v>0</v>
      </c>
      <c r="BA358">
        <v>352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Y358*Source!I165</f>
        <v>2.4E-2</v>
      </c>
      <c r="CY358">
        <f>AD358</f>
        <v>0</v>
      </c>
      <c r="CZ358">
        <f>AH358</f>
        <v>0</v>
      </c>
      <c r="DA358">
        <f>AL358</f>
        <v>1</v>
      </c>
      <c r="DB358">
        <v>0</v>
      </c>
    </row>
    <row r="359" spans="1:106" x14ac:dyDescent="0.25">
      <c r="A359">
        <f>ROW(Source!A165)</f>
        <v>165</v>
      </c>
      <c r="B359">
        <v>16671550</v>
      </c>
      <c r="C359">
        <v>16672128</v>
      </c>
      <c r="D359">
        <v>15247974</v>
      </c>
      <c r="E359">
        <v>1</v>
      </c>
      <c r="F359">
        <v>1</v>
      </c>
      <c r="G359">
        <v>1</v>
      </c>
      <c r="H359">
        <v>2</v>
      </c>
      <c r="I359" t="s">
        <v>419</v>
      </c>
      <c r="J359" t="s">
        <v>420</v>
      </c>
      <c r="K359" t="s">
        <v>421</v>
      </c>
      <c r="L359">
        <v>1368</v>
      </c>
      <c r="N359">
        <v>1011</v>
      </c>
      <c r="O359" t="s">
        <v>422</v>
      </c>
      <c r="P359" t="s">
        <v>422</v>
      </c>
      <c r="Q359">
        <v>1</v>
      </c>
      <c r="W359">
        <v>0</v>
      </c>
      <c r="X359">
        <v>1188625873</v>
      </c>
      <c r="Y359">
        <v>0.08</v>
      </c>
      <c r="AA359">
        <v>0</v>
      </c>
      <c r="AB359">
        <v>31.26</v>
      </c>
      <c r="AC359">
        <v>13.5</v>
      </c>
      <c r="AD359">
        <v>0</v>
      </c>
      <c r="AE359">
        <v>0</v>
      </c>
      <c r="AF359">
        <v>31.26</v>
      </c>
      <c r="AG359">
        <v>13.5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0.08</v>
      </c>
      <c r="AU359" t="s">
        <v>6</v>
      </c>
      <c r="AV359">
        <v>0</v>
      </c>
      <c r="AW359">
        <v>2</v>
      </c>
      <c r="AX359">
        <v>16672134</v>
      </c>
      <c r="AY359">
        <v>1</v>
      </c>
      <c r="AZ359">
        <v>0</v>
      </c>
      <c r="BA359">
        <v>353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Y359*Source!I165</f>
        <v>2.4E-2</v>
      </c>
      <c r="CY359">
        <f>AB359</f>
        <v>31.26</v>
      </c>
      <c r="CZ359">
        <f>AF359</f>
        <v>31.26</v>
      </c>
      <c r="DA359">
        <f>AJ359</f>
        <v>1</v>
      </c>
      <c r="DB359">
        <v>0</v>
      </c>
    </row>
    <row r="360" spans="1:106" x14ac:dyDescent="0.25">
      <c r="A360">
        <f>ROW(Source!A166)</f>
        <v>166</v>
      </c>
      <c r="B360">
        <v>16671551</v>
      </c>
      <c r="C360">
        <v>16672128</v>
      </c>
      <c r="D360">
        <v>15432010</v>
      </c>
      <c r="E360">
        <v>1</v>
      </c>
      <c r="F360">
        <v>1</v>
      </c>
      <c r="G360">
        <v>1</v>
      </c>
      <c r="H360">
        <v>1</v>
      </c>
      <c r="I360" t="s">
        <v>589</v>
      </c>
      <c r="J360" t="s">
        <v>6</v>
      </c>
      <c r="K360" t="s">
        <v>590</v>
      </c>
      <c r="L360">
        <v>1191</v>
      </c>
      <c r="N360">
        <v>1013</v>
      </c>
      <c r="O360" t="s">
        <v>416</v>
      </c>
      <c r="P360" t="s">
        <v>416</v>
      </c>
      <c r="Q360">
        <v>1</v>
      </c>
      <c r="W360">
        <v>0</v>
      </c>
      <c r="X360">
        <v>-228054128</v>
      </c>
      <c r="Y360">
        <v>17.89</v>
      </c>
      <c r="AA360">
        <v>0</v>
      </c>
      <c r="AB360">
        <v>0</v>
      </c>
      <c r="AC360">
        <v>0</v>
      </c>
      <c r="AD360">
        <v>48.04</v>
      </c>
      <c r="AE360">
        <v>0</v>
      </c>
      <c r="AF360">
        <v>0</v>
      </c>
      <c r="AG360">
        <v>0</v>
      </c>
      <c r="AH360">
        <v>8.02</v>
      </c>
      <c r="AI360">
        <v>1</v>
      </c>
      <c r="AJ360">
        <v>1</v>
      </c>
      <c r="AK360">
        <v>1</v>
      </c>
      <c r="AL360">
        <v>5.99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17.89</v>
      </c>
      <c r="AU360" t="s">
        <v>6</v>
      </c>
      <c r="AV360">
        <v>1</v>
      </c>
      <c r="AW360">
        <v>2</v>
      </c>
      <c r="AX360">
        <v>16672132</v>
      </c>
      <c r="AY360">
        <v>1</v>
      </c>
      <c r="AZ360">
        <v>0</v>
      </c>
      <c r="BA360">
        <v>354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Y360*Source!I166</f>
        <v>5.367</v>
      </c>
      <c r="CY360">
        <f>AD360</f>
        <v>48.04</v>
      </c>
      <c r="CZ360">
        <f>AH360</f>
        <v>8.02</v>
      </c>
      <c r="DA360">
        <f>AL360</f>
        <v>5.99</v>
      </c>
      <c r="DB360">
        <v>0</v>
      </c>
    </row>
    <row r="361" spans="1:106" x14ac:dyDescent="0.25">
      <c r="A361">
        <f>ROW(Source!A166)</f>
        <v>166</v>
      </c>
      <c r="B361">
        <v>16671551</v>
      </c>
      <c r="C361">
        <v>16672128</v>
      </c>
      <c r="D361">
        <v>15430395</v>
      </c>
      <c r="E361">
        <v>1</v>
      </c>
      <c r="F361">
        <v>1</v>
      </c>
      <c r="G361">
        <v>1</v>
      </c>
      <c r="H361">
        <v>1</v>
      </c>
      <c r="I361" t="s">
        <v>417</v>
      </c>
      <c r="J361" t="s">
        <v>6</v>
      </c>
      <c r="K361" t="s">
        <v>418</v>
      </c>
      <c r="L361">
        <v>1191</v>
      </c>
      <c r="N361">
        <v>1013</v>
      </c>
      <c r="O361" t="s">
        <v>416</v>
      </c>
      <c r="P361" t="s">
        <v>416</v>
      </c>
      <c r="Q361">
        <v>1</v>
      </c>
      <c r="W361">
        <v>0</v>
      </c>
      <c r="X361">
        <v>-1417349443</v>
      </c>
      <c r="Y361">
        <v>0.08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5.99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0.08</v>
      </c>
      <c r="AU361" t="s">
        <v>6</v>
      </c>
      <c r="AV361">
        <v>2</v>
      </c>
      <c r="AW361">
        <v>2</v>
      </c>
      <c r="AX361">
        <v>16672133</v>
      </c>
      <c r="AY361">
        <v>1</v>
      </c>
      <c r="AZ361">
        <v>0</v>
      </c>
      <c r="BA361">
        <v>355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Y361*Source!I166</f>
        <v>2.4E-2</v>
      </c>
      <c r="CY361">
        <f>AD361</f>
        <v>0</v>
      </c>
      <c r="CZ361">
        <f>AH361</f>
        <v>0</v>
      </c>
      <c r="DA361">
        <f>AL361</f>
        <v>1</v>
      </c>
      <c r="DB361">
        <v>0</v>
      </c>
    </row>
    <row r="362" spans="1:106" x14ac:dyDescent="0.25">
      <c r="A362">
        <f>ROW(Source!A166)</f>
        <v>166</v>
      </c>
      <c r="B362">
        <v>16671551</v>
      </c>
      <c r="C362">
        <v>16672128</v>
      </c>
      <c r="D362">
        <v>15247974</v>
      </c>
      <c r="E362">
        <v>1</v>
      </c>
      <c r="F362">
        <v>1</v>
      </c>
      <c r="G362">
        <v>1</v>
      </c>
      <c r="H362">
        <v>2</v>
      </c>
      <c r="I362" t="s">
        <v>419</v>
      </c>
      <c r="J362" t="s">
        <v>420</v>
      </c>
      <c r="K362" t="s">
        <v>421</v>
      </c>
      <c r="L362">
        <v>1368</v>
      </c>
      <c r="N362">
        <v>1011</v>
      </c>
      <c r="O362" t="s">
        <v>422</v>
      </c>
      <c r="P362" t="s">
        <v>422</v>
      </c>
      <c r="Q362">
        <v>1</v>
      </c>
      <c r="W362">
        <v>0</v>
      </c>
      <c r="X362">
        <v>1188625873</v>
      </c>
      <c r="Y362">
        <v>0.08</v>
      </c>
      <c r="AA362">
        <v>0</v>
      </c>
      <c r="AB362">
        <v>187.25</v>
      </c>
      <c r="AC362">
        <v>13.5</v>
      </c>
      <c r="AD362">
        <v>0</v>
      </c>
      <c r="AE362">
        <v>0</v>
      </c>
      <c r="AF362">
        <v>31.26</v>
      </c>
      <c r="AG362">
        <v>13.5</v>
      </c>
      <c r="AH362">
        <v>0</v>
      </c>
      <c r="AI362">
        <v>1</v>
      </c>
      <c r="AJ362">
        <v>5.99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0.08</v>
      </c>
      <c r="AU362" t="s">
        <v>6</v>
      </c>
      <c r="AV362">
        <v>0</v>
      </c>
      <c r="AW362">
        <v>2</v>
      </c>
      <c r="AX362">
        <v>16672134</v>
      </c>
      <c r="AY362">
        <v>1</v>
      </c>
      <c r="AZ362">
        <v>0</v>
      </c>
      <c r="BA362">
        <v>356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Y362*Source!I166</f>
        <v>2.4E-2</v>
      </c>
      <c r="CY362">
        <f>AB362</f>
        <v>187.25</v>
      </c>
      <c r="CZ362">
        <f>AF362</f>
        <v>31.26</v>
      </c>
      <c r="DA362">
        <f>AJ362</f>
        <v>5.99</v>
      </c>
      <c r="DB362">
        <v>0</v>
      </c>
    </row>
    <row r="363" spans="1:106" x14ac:dyDescent="0.25">
      <c r="A363">
        <f>ROW(Source!A167)</f>
        <v>167</v>
      </c>
      <c r="B363">
        <v>16671550</v>
      </c>
      <c r="C363">
        <v>16672135</v>
      </c>
      <c r="D363">
        <v>15430517</v>
      </c>
      <c r="E363">
        <v>1</v>
      </c>
      <c r="F363">
        <v>1</v>
      </c>
      <c r="G363">
        <v>1</v>
      </c>
      <c r="H363">
        <v>1</v>
      </c>
      <c r="I363" t="s">
        <v>443</v>
      </c>
      <c r="J363" t="s">
        <v>6</v>
      </c>
      <c r="K363" t="s">
        <v>444</v>
      </c>
      <c r="L363">
        <v>1191</v>
      </c>
      <c r="N363">
        <v>1013</v>
      </c>
      <c r="O363" t="s">
        <v>416</v>
      </c>
      <c r="P363" t="s">
        <v>416</v>
      </c>
      <c r="Q363">
        <v>1</v>
      </c>
      <c r="W363">
        <v>0</v>
      </c>
      <c r="X363">
        <v>735429535</v>
      </c>
      <c r="Y363">
        <v>5.84</v>
      </c>
      <c r="AA363">
        <v>0</v>
      </c>
      <c r="AB363">
        <v>0</v>
      </c>
      <c r="AC363">
        <v>0</v>
      </c>
      <c r="AD363">
        <v>7.8</v>
      </c>
      <c r="AE363">
        <v>0</v>
      </c>
      <c r="AF363">
        <v>0</v>
      </c>
      <c r="AG363">
        <v>0</v>
      </c>
      <c r="AH363">
        <v>7.8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5.84</v>
      </c>
      <c r="AU363" t="s">
        <v>6</v>
      </c>
      <c r="AV363">
        <v>1</v>
      </c>
      <c r="AW363">
        <v>2</v>
      </c>
      <c r="AX363">
        <v>16672137</v>
      </c>
      <c r="AY363">
        <v>1</v>
      </c>
      <c r="AZ363">
        <v>0</v>
      </c>
      <c r="BA363">
        <v>357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Y363*Source!I167</f>
        <v>0.29199999999999998</v>
      </c>
      <c r="CY363">
        <f>AD363</f>
        <v>7.8</v>
      </c>
      <c r="CZ363">
        <f>AH363</f>
        <v>7.8</v>
      </c>
      <c r="DA363">
        <f>AL363</f>
        <v>1</v>
      </c>
      <c r="DB363">
        <v>0</v>
      </c>
    </row>
    <row r="364" spans="1:106" x14ac:dyDescent="0.25">
      <c r="A364">
        <f>ROW(Source!A168)</f>
        <v>168</v>
      </c>
      <c r="B364">
        <v>16671551</v>
      </c>
      <c r="C364">
        <v>16672135</v>
      </c>
      <c r="D364">
        <v>15430517</v>
      </c>
      <c r="E364">
        <v>1</v>
      </c>
      <c r="F364">
        <v>1</v>
      </c>
      <c r="G364">
        <v>1</v>
      </c>
      <c r="H364">
        <v>1</v>
      </c>
      <c r="I364" t="s">
        <v>443</v>
      </c>
      <c r="J364" t="s">
        <v>6</v>
      </c>
      <c r="K364" t="s">
        <v>444</v>
      </c>
      <c r="L364">
        <v>1191</v>
      </c>
      <c r="N364">
        <v>1013</v>
      </c>
      <c r="O364" t="s">
        <v>416</v>
      </c>
      <c r="P364" t="s">
        <v>416</v>
      </c>
      <c r="Q364">
        <v>1</v>
      </c>
      <c r="W364">
        <v>0</v>
      </c>
      <c r="X364">
        <v>735429535</v>
      </c>
      <c r="Y364">
        <v>5.84</v>
      </c>
      <c r="AA364">
        <v>0</v>
      </c>
      <c r="AB364">
        <v>0</v>
      </c>
      <c r="AC364">
        <v>0</v>
      </c>
      <c r="AD364">
        <v>46.72</v>
      </c>
      <c r="AE364">
        <v>0</v>
      </c>
      <c r="AF364">
        <v>0</v>
      </c>
      <c r="AG364">
        <v>0</v>
      </c>
      <c r="AH364">
        <v>7.8</v>
      </c>
      <c r="AI364">
        <v>1</v>
      </c>
      <c r="AJ364">
        <v>1</v>
      </c>
      <c r="AK364">
        <v>1</v>
      </c>
      <c r="AL364">
        <v>5.99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5.84</v>
      </c>
      <c r="AU364" t="s">
        <v>6</v>
      </c>
      <c r="AV364">
        <v>1</v>
      </c>
      <c r="AW364">
        <v>2</v>
      </c>
      <c r="AX364">
        <v>16672137</v>
      </c>
      <c r="AY364">
        <v>1</v>
      </c>
      <c r="AZ364">
        <v>0</v>
      </c>
      <c r="BA364">
        <v>358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Y364*Source!I168</f>
        <v>0.29199999999999998</v>
      </c>
      <c r="CY364">
        <f>AD364</f>
        <v>46.72</v>
      </c>
      <c r="CZ364">
        <f>AH364</f>
        <v>7.8</v>
      </c>
      <c r="DA364">
        <f>AL364</f>
        <v>5.99</v>
      </c>
      <c r="DB364">
        <v>0</v>
      </c>
    </row>
    <row r="365" spans="1:106" x14ac:dyDescent="0.25">
      <c r="A365">
        <f>ROW(Source!A169)</f>
        <v>169</v>
      </c>
      <c r="B365">
        <v>16671550</v>
      </c>
      <c r="C365">
        <v>16672138</v>
      </c>
      <c r="D365">
        <v>15446300</v>
      </c>
      <c r="E365">
        <v>1</v>
      </c>
      <c r="F365">
        <v>1</v>
      </c>
      <c r="G365">
        <v>1</v>
      </c>
      <c r="H365">
        <v>1</v>
      </c>
      <c r="I365" t="s">
        <v>591</v>
      </c>
      <c r="J365" t="s">
        <v>6</v>
      </c>
      <c r="K365" t="s">
        <v>592</v>
      </c>
      <c r="L365">
        <v>1191</v>
      </c>
      <c r="N365">
        <v>1013</v>
      </c>
      <c r="O365" t="s">
        <v>416</v>
      </c>
      <c r="P365" t="s">
        <v>416</v>
      </c>
      <c r="Q365">
        <v>1</v>
      </c>
      <c r="W365">
        <v>0</v>
      </c>
      <c r="X365">
        <v>912892513</v>
      </c>
      <c r="Y365">
        <v>34.56</v>
      </c>
      <c r="AA365">
        <v>0</v>
      </c>
      <c r="AB365">
        <v>0</v>
      </c>
      <c r="AC365">
        <v>0</v>
      </c>
      <c r="AD365">
        <v>9.92</v>
      </c>
      <c r="AE365">
        <v>0</v>
      </c>
      <c r="AF365">
        <v>0</v>
      </c>
      <c r="AG365">
        <v>0</v>
      </c>
      <c r="AH365">
        <v>9.92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34.56</v>
      </c>
      <c r="AU365" t="s">
        <v>6</v>
      </c>
      <c r="AV365">
        <v>1</v>
      </c>
      <c r="AW365">
        <v>2</v>
      </c>
      <c r="AX365">
        <v>16672149</v>
      </c>
      <c r="AY365">
        <v>1</v>
      </c>
      <c r="AZ365">
        <v>0</v>
      </c>
      <c r="BA365">
        <v>359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Y365*Source!I169</f>
        <v>1.7280000000000002</v>
      </c>
      <c r="CY365">
        <f>AD365</f>
        <v>9.92</v>
      </c>
      <c r="CZ365">
        <f>AH365</f>
        <v>9.92</v>
      </c>
      <c r="DA365">
        <f>AL365</f>
        <v>1</v>
      </c>
      <c r="DB365">
        <v>0</v>
      </c>
    </row>
    <row r="366" spans="1:106" x14ac:dyDescent="0.25">
      <c r="A366">
        <f>ROW(Source!A169)</f>
        <v>169</v>
      </c>
      <c r="B366">
        <v>16671550</v>
      </c>
      <c r="C366">
        <v>16672138</v>
      </c>
      <c r="D366">
        <v>15430395</v>
      </c>
      <c r="E366">
        <v>1</v>
      </c>
      <c r="F366">
        <v>1</v>
      </c>
      <c r="G366">
        <v>1</v>
      </c>
      <c r="H366">
        <v>1</v>
      </c>
      <c r="I366" t="s">
        <v>417</v>
      </c>
      <c r="J366" t="s">
        <v>6</v>
      </c>
      <c r="K366" t="s">
        <v>418</v>
      </c>
      <c r="L366">
        <v>1191</v>
      </c>
      <c r="N366">
        <v>1013</v>
      </c>
      <c r="O366" t="s">
        <v>416</v>
      </c>
      <c r="P366" t="s">
        <v>416</v>
      </c>
      <c r="Q366">
        <v>1</v>
      </c>
      <c r="W366">
        <v>0</v>
      </c>
      <c r="X366">
        <v>-1417349443</v>
      </c>
      <c r="Y366">
        <v>0.05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0.05</v>
      </c>
      <c r="AU366" t="s">
        <v>6</v>
      </c>
      <c r="AV366">
        <v>2</v>
      </c>
      <c r="AW366">
        <v>2</v>
      </c>
      <c r="AX366">
        <v>16672150</v>
      </c>
      <c r="AY366">
        <v>1</v>
      </c>
      <c r="AZ366">
        <v>0</v>
      </c>
      <c r="BA366">
        <v>360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Y366*Source!I169</f>
        <v>2.5000000000000005E-3</v>
      </c>
      <c r="CY366">
        <f>AD366</f>
        <v>0</v>
      </c>
      <c r="CZ366">
        <f>AH366</f>
        <v>0</v>
      </c>
      <c r="DA366">
        <f>AL366</f>
        <v>1</v>
      </c>
      <c r="DB366">
        <v>0</v>
      </c>
    </row>
    <row r="367" spans="1:106" x14ac:dyDescent="0.25">
      <c r="A367">
        <f>ROW(Source!A169)</f>
        <v>169</v>
      </c>
      <c r="B367">
        <v>16671550</v>
      </c>
      <c r="C367">
        <v>16672138</v>
      </c>
      <c r="D367">
        <v>15247680</v>
      </c>
      <c r="E367">
        <v>1</v>
      </c>
      <c r="F367">
        <v>1</v>
      </c>
      <c r="G367">
        <v>1</v>
      </c>
      <c r="H367">
        <v>2</v>
      </c>
      <c r="I367" t="s">
        <v>425</v>
      </c>
      <c r="J367" t="s">
        <v>426</v>
      </c>
      <c r="K367" t="s">
        <v>427</v>
      </c>
      <c r="L367">
        <v>1368</v>
      </c>
      <c r="N367">
        <v>1011</v>
      </c>
      <c r="O367" t="s">
        <v>422</v>
      </c>
      <c r="P367" t="s">
        <v>422</v>
      </c>
      <c r="Q367">
        <v>1</v>
      </c>
      <c r="W367">
        <v>0</v>
      </c>
      <c r="X367">
        <v>-1718674368</v>
      </c>
      <c r="Y367">
        <v>0.03</v>
      </c>
      <c r="AA367">
        <v>0</v>
      </c>
      <c r="AB367">
        <v>111.99</v>
      </c>
      <c r="AC367">
        <v>13.5</v>
      </c>
      <c r="AD367">
        <v>0</v>
      </c>
      <c r="AE367">
        <v>0</v>
      </c>
      <c r="AF367">
        <v>111.99</v>
      </c>
      <c r="AG367">
        <v>13.5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0.03</v>
      </c>
      <c r="AU367" t="s">
        <v>6</v>
      </c>
      <c r="AV367">
        <v>0</v>
      </c>
      <c r="AW367">
        <v>2</v>
      </c>
      <c r="AX367">
        <v>16672151</v>
      </c>
      <c r="AY367">
        <v>1</v>
      </c>
      <c r="AZ367">
        <v>0</v>
      </c>
      <c r="BA367">
        <v>361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Y367*Source!I169</f>
        <v>1.5E-3</v>
      </c>
      <c r="CY367">
        <f>AB367</f>
        <v>111.99</v>
      </c>
      <c r="CZ367">
        <f>AF367</f>
        <v>111.99</v>
      </c>
      <c r="DA367">
        <f>AJ367</f>
        <v>1</v>
      </c>
      <c r="DB367">
        <v>0</v>
      </c>
    </row>
    <row r="368" spans="1:106" x14ac:dyDescent="0.25">
      <c r="A368">
        <f>ROW(Source!A169)</f>
        <v>169</v>
      </c>
      <c r="B368">
        <v>16671550</v>
      </c>
      <c r="C368">
        <v>16672138</v>
      </c>
      <c r="D368">
        <v>15249073</v>
      </c>
      <c r="E368">
        <v>1</v>
      </c>
      <c r="F368">
        <v>1</v>
      </c>
      <c r="G368">
        <v>1</v>
      </c>
      <c r="H368">
        <v>2</v>
      </c>
      <c r="I368" t="s">
        <v>428</v>
      </c>
      <c r="J368" t="s">
        <v>429</v>
      </c>
      <c r="K368" t="s">
        <v>430</v>
      </c>
      <c r="L368">
        <v>1368</v>
      </c>
      <c r="N368">
        <v>1011</v>
      </c>
      <c r="O368" t="s">
        <v>422</v>
      </c>
      <c r="P368" t="s">
        <v>422</v>
      </c>
      <c r="Q368">
        <v>1</v>
      </c>
      <c r="W368">
        <v>0</v>
      </c>
      <c r="X368">
        <v>1372534845</v>
      </c>
      <c r="Y368">
        <v>0.02</v>
      </c>
      <c r="AA368">
        <v>0</v>
      </c>
      <c r="AB368">
        <v>65.709999999999994</v>
      </c>
      <c r="AC368">
        <v>11.6</v>
      </c>
      <c r="AD368">
        <v>0</v>
      </c>
      <c r="AE368">
        <v>0</v>
      </c>
      <c r="AF368">
        <v>65.709999999999994</v>
      </c>
      <c r="AG368">
        <v>11.6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0.02</v>
      </c>
      <c r="AU368" t="s">
        <v>6</v>
      </c>
      <c r="AV368">
        <v>0</v>
      </c>
      <c r="AW368">
        <v>2</v>
      </c>
      <c r="AX368">
        <v>16672152</v>
      </c>
      <c r="AY368">
        <v>1</v>
      </c>
      <c r="AZ368">
        <v>0</v>
      </c>
      <c r="BA368">
        <v>362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Y368*Source!I169</f>
        <v>1E-3</v>
      </c>
      <c r="CY368">
        <f>AB368</f>
        <v>65.709999999999994</v>
      </c>
      <c r="CZ368">
        <f>AF368</f>
        <v>65.709999999999994</v>
      </c>
      <c r="DA368">
        <f>AJ368</f>
        <v>1</v>
      </c>
      <c r="DB368">
        <v>0</v>
      </c>
    </row>
    <row r="369" spans="1:106" x14ac:dyDescent="0.25">
      <c r="A369">
        <f>ROW(Source!A169)</f>
        <v>169</v>
      </c>
      <c r="B369">
        <v>16671550</v>
      </c>
      <c r="C369">
        <v>16672138</v>
      </c>
      <c r="D369">
        <v>15167588</v>
      </c>
      <c r="E369">
        <v>1</v>
      </c>
      <c r="F369">
        <v>1</v>
      </c>
      <c r="G369">
        <v>1</v>
      </c>
      <c r="H369">
        <v>3</v>
      </c>
      <c r="I369" t="s">
        <v>593</v>
      </c>
      <c r="J369" t="s">
        <v>594</v>
      </c>
      <c r="K369" t="s">
        <v>595</v>
      </c>
      <c r="L369">
        <v>1346</v>
      </c>
      <c r="N369">
        <v>1009</v>
      </c>
      <c r="O369" t="s">
        <v>139</v>
      </c>
      <c r="P369" t="s">
        <v>139</v>
      </c>
      <c r="Q369">
        <v>1</v>
      </c>
      <c r="W369">
        <v>0</v>
      </c>
      <c r="X369">
        <v>-1088866022</v>
      </c>
      <c r="Y369">
        <v>0.11</v>
      </c>
      <c r="AA369">
        <v>30.4</v>
      </c>
      <c r="AB369">
        <v>0</v>
      </c>
      <c r="AC369">
        <v>0</v>
      </c>
      <c r="AD369">
        <v>0</v>
      </c>
      <c r="AE369">
        <v>30.4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0.11</v>
      </c>
      <c r="AU369" t="s">
        <v>6</v>
      </c>
      <c r="AV369">
        <v>0</v>
      </c>
      <c r="AW369">
        <v>2</v>
      </c>
      <c r="AX369">
        <v>16672153</v>
      </c>
      <c r="AY369">
        <v>1</v>
      </c>
      <c r="AZ369">
        <v>0</v>
      </c>
      <c r="BA369">
        <v>363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Y369*Source!I169</f>
        <v>5.5000000000000005E-3</v>
      </c>
      <c r="CY369">
        <f t="shared" ref="CY369:CY374" si="60">AA369</f>
        <v>30.4</v>
      </c>
      <c r="CZ369">
        <f t="shared" ref="CZ369:CZ374" si="61">AE369</f>
        <v>30.4</v>
      </c>
      <c r="DA369">
        <f t="shared" ref="DA369:DA374" si="62">AI369</f>
        <v>1</v>
      </c>
      <c r="DB369">
        <v>0</v>
      </c>
    </row>
    <row r="370" spans="1:106" x14ac:dyDescent="0.25">
      <c r="A370">
        <f>ROW(Source!A169)</f>
        <v>169</v>
      </c>
      <c r="B370">
        <v>16671550</v>
      </c>
      <c r="C370">
        <v>16672138</v>
      </c>
      <c r="D370">
        <v>15170074</v>
      </c>
      <c r="E370">
        <v>1</v>
      </c>
      <c r="F370">
        <v>1</v>
      </c>
      <c r="G370">
        <v>1</v>
      </c>
      <c r="H370">
        <v>3</v>
      </c>
      <c r="I370" t="s">
        <v>596</v>
      </c>
      <c r="J370" t="s">
        <v>597</v>
      </c>
      <c r="K370" t="s">
        <v>598</v>
      </c>
      <c r="L370">
        <v>1355</v>
      </c>
      <c r="N370">
        <v>1010</v>
      </c>
      <c r="O370" t="s">
        <v>315</v>
      </c>
      <c r="P370" t="s">
        <v>315</v>
      </c>
      <c r="Q370">
        <v>100</v>
      </c>
      <c r="W370">
        <v>0</v>
      </c>
      <c r="X370">
        <v>1794244060</v>
      </c>
      <c r="Y370">
        <v>1.02</v>
      </c>
      <c r="AA370">
        <v>86</v>
      </c>
      <c r="AB370">
        <v>0</v>
      </c>
      <c r="AC370">
        <v>0</v>
      </c>
      <c r="AD370">
        <v>0</v>
      </c>
      <c r="AE370">
        <v>86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1.02</v>
      </c>
      <c r="AU370" t="s">
        <v>6</v>
      </c>
      <c r="AV370">
        <v>0</v>
      </c>
      <c r="AW370">
        <v>2</v>
      </c>
      <c r="AX370">
        <v>16672154</v>
      </c>
      <c r="AY370">
        <v>1</v>
      </c>
      <c r="AZ370">
        <v>0</v>
      </c>
      <c r="BA370">
        <v>364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Y370*Source!I169</f>
        <v>5.1000000000000004E-2</v>
      </c>
      <c r="CY370">
        <f t="shared" si="60"/>
        <v>86</v>
      </c>
      <c r="CZ370">
        <f t="shared" si="61"/>
        <v>86</v>
      </c>
      <c r="DA370">
        <f t="shared" si="62"/>
        <v>1</v>
      </c>
      <c r="DB370">
        <v>0</v>
      </c>
    </row>
    <row r="371" spans="1:106" x14ac:dyDescent="0.25">
      <c r="A371">
        <f>ROW(Source!A169)</f>
        <v>169</v>
      </c>
      <c r="B371">
        <v>16671550</v>
      </c>
      <c r="C371">
        <v>16672138</v>
      </c>
      <c r="D371">
        <v>15170434</v>
      </c>
      <c r="E371">
        <v>1</v>
      </c>
      <c r="F371">
        <v>1</v>
      </c>
      <c r="G371">
        <v>1</v>
      </c>
      <c r="H371">
        <v>3</v>
      </c>
      <c r="I371" t="s">
        <v>599</v>
      </c>
      <c r="J371" t="s">
        <v>600</v>
      </c>
      <c r="K371" t="s">
        <v>601</v>
      </c>
      <c r="L371">
        <v>1348</v>
      </c>
      <c r="N371">
        <v>1009</v>
      </c>
      <c r="O371" t="s">
        <v>147</v>
      </c>
      <c r="P371" t="s">
        <v>147</v>
      </c>
      <c r="Q371">
        <v>1000</v>
      </c>
      <c r="W371">
        <v>0</v>
      </c>
      <c r="X371">
        <v>797358079</v>
      </c>
      <c r="Y371">
        <v>1.6000000000000001E-4</v>
      </c>
      <c r="AA371">
        <v>29800</v>
      </c>
      <c r="AB371">
        <v>0</v>
      </c>
      <c r="AC371">
        <v>0</v>
      </c>
      <c r="AD371">
        <v>0</v>
      </c>
      <c r="AE371">
        <v>29800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1.6000000000000001E-4</v>
      </c>
      <c r="AU371" t="s">
        <v>6</v>
      </c>
      <c r="AV371">
        <v>0</v>
      </c>
      <c r="AW371">
        <v>2</v>
      </c>
      <c r="AX371">
        <v>16672155</v>
      </c>
      <c r="AY371">
        <v>1</v>
      </c>
      <c r="AZ371">
        <v>0</v>
      </c>
      <c r="BA371">
        <v>365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Y371*Source!I169</f>
        <v>8.0000000000000013E-6</v>
      </c>
      <c r="CY371">
        <f t="shared" si="60"/>
        <v>29800</v>
      </c>
      <c r="CZ371">
        <f t="shared" si="61"/>
        <v>29800</v>
      </c>
      <c r="DA371">
        <f t="shared" si="62"/>
        <v>1</v>
      </c>
      <c r="DB371">
        <v>0</v>
      </c>
    </row>
    <row r="372" spans="1:106" x14ac:dyDescent="0.25">
      <c r="A372">
        <f>ROW(Source!A169)</f>
        <v>169</v>
      </c>
      <c r="B372">
        <v>16671550</v>
      </c>
      <c r="C372">
        <v>16672138</v>
      </c>
      <c r="D372">
        <v>15170438</v>
      </c>
      <c r="E372">
        <v>1</v>
      </c>
      <c r="F372">
        <v>1</v>
      </c>
      <c r="G372">
        <v>1</v>
      </c>
      <c r="H372">
        <v>3</v>
      </c>
      <c r="I372" t="s">
        <v>602</v>
      </c>
      <c r="J372" t="s">
        <v>603</v>
      </c>
      <c r="K372" t="s">
        <v>604</v>
      </c>
      <c r="L372">
        <v>1348</v>
      </c>
      <c r="N372">
        <v>1009</v>
      </c>
      <c r="O372" t="s">
        <v>147</v>
      </c>
      <c r="P372" t="s">
        <v>147</v>
      </c>
      <c r="Q372">
        <v>1000</v>
      </c>
      <c r="W372">
        <v>0</v>
      </c>
      <c r="X372">
        <v>-1755229539</v>
      </c>
      <c r="Y372">
        <v>2.9999999999999997E-4</v>
      </c>
      <c r="AA372">
        <v>12430</v>
      </c>
      <c r="AB372">
        <v>0</v>
      </c>
      <c r="AC372">
        <v>0</v>
      </c>
      <c r="AD372">
        <v>0</v>
      </c>
      <c r="AE372">
        <v>12430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2.9999999999999997E-4</v>
      </c>
      <c r="AU372" t="s">
        <v>6</v>
      </c>
      <c r="AV372">
        <v>0</v>
      </c>
      <c r="AW372">
        <v>2</v>
      </c>
      <c r="AX372">
        <v>16672156</v>
      </c>
      <c r="AY372">
        <v>1</v>
      </c>
      <c r="AZ372">
        <v>0</v>
      </c>
      <c r="BA372">
        <v>366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Y372*Source!I169</f>
        <v>1.4999999999999999E-5</v>
      </c>
      <c r="CY372">
        <f t="shared" si="60"/>
        <v>12430</v>
      </c>
      <c r="CZ372">
        <f t="shared" si="61"/>
        <v>12430</v>
      </c>
      <c r="DA372">
        <f t="shared" si="62"/>
        <v>1</v>
      </c>
      <c r="DB372">
        <v>0</v>
      </c>
    </row>
    <row r="373" spans="1:106" x14ac:dyDescent="0.25">
      <c r="A373">
        <f>ROW(Source!A169)</f>
        <v>169</v>
      </c>
      <c r="B373">
        <v>16671550</v>
      </c>
      <c r="C373">
        <v>16672138</v>
      </c>
      <c r="D373">
        <v>15220794</v>
      </c>
      <c r="E373">
        <v>1</v>
      </c>
      <c r="F373">
        <v>1</v>
      </c>
      <c r="G373">
        <v>1</v>
      </c>
      <c r="H373">
        <v>3</v>
      </c>
      <c r="I373" t="s">
        <v>313</v>
      </c>
      <c r="J373" t="s">
        <v>316</v>
      </c>
      <c r="K373" t="s">
        <v>314</v>
      </c>
      <c r="L373">
        <v>1355</v>
      </c>
      <c r="N373">
        <v>1010</v>
      </c>
      <c r="O373" t="s">
        <v>315</v>
      </c>
      <c r="P373" t="s">
        <v>315</v>
      </c>
      <c r="Q373">
        <v>100</v>
      </c>
      <c r="W373">
        <v>0</v>
      </c>
      <c r="X373">
        <v>-1133157193</v>
      </c>
      <c r="Y373">
        <v>1</v>
      </c>
      <c r="AA373">
        <v>926.31</v>
      </c>
      <c r="AB373">
        <v>0</v>
      </c>
      <c r="AC373">
        <v>0</v>
      </c>
      <c r="AD373">
        <v>0</v>
      </c>
      <c r="AE373">
        <v>926.31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0</v>
      </c>
      <c r="AP373">
        <v>0</v>
      </c>
      <c r="AQ373">
        <v>0</v>
      </c>
      <c r="AR373">
        <v>0</v>
      </c>
      <c r="AS373" t="s">
        <v>6</v>
      </c>
      <c r="AT373">
        <v>1</v>
      </c>
      <c r="AU373" t="s">
        <v>6</v>
      </c>
      <c r="AV373">
        <v>0</v>
      </c>
      <c r="AW373">
        <v>1</v>
      </c>
      <c r="AX373">
        <v>-1</v>
      </c>
      <c r="AY373">
        <v>0</v>
      </c>
      <c r="AZ373">
        <v>0</v>
      </c>
      <c r="BA373" t="s">
        <v>6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Y373*Source!I169</f>
        <v>0.05</v>
      </c>
      <c r="CY373">
        <f t="shared" si="60"/>
        <v>926.31</v>
      </c>
      <c r="CZ373">
        <f t="shared" si="61"/>
        <v>926.31</v>
      </c>
      <c r="DA373">
        <f t="shared" si="62"/>
        <v>1</v>
      </c>
      <c r="DB373">
        <v>0</v>
      </c>
    </row>
    <row r="374" spans="1:106" x14ac:dyDescent="0.25">
      <c r="A374">
        <f>ROW(Source!A169)</f>
        <v>169</v>
      </c>
      <c r="B374">
        <v>16671550</v>
      </c>
      <c r="C374">
        <v>16672138</v>
      </c>
      <c r="D374">
        <v>15164559</v>
      </c>
      <c r="E374">
        <v>17</v>
      </c>
      <c r="F374">
        <v>1</v>
      </c>
      <c r="G374">
        <v>1</v>
      </c>
      <c r="H374">
        <v>3</v>
      </c>
      <c r="I374" t="s">
        <v>605</v>
      </c>
      <c r="J374" t="s">
        <v>6</v>
      </c>
      <c r="K374" t="s">
        <v>606</v>
      </c>
      <c r="L374">
        <v>1374</v>
      </c>
      <c r="N374">
        <v>1013</v>
      </c>
      <c r="O374" t="s">
        <v>607</v>
      </c>
      <c r="P374" t="s">
        <v>607</v>
      </c>
      <c r="Q374">
        <v>1</v>
      </c>
      <c r="W374">
        <v>0</v>
      </c>
      <c r="X374">
        <v>-1731369543</v>
      </c>
      <c r="Y374">
        <v>6.86</v>
      </c>
      <c r="AA374">
        <v>1</v>
      </c>
      <c r="AB374">
        <v>0</v>
      </c>
      <c r="AC374">
        <v>0</v>
      </c>
      <c r="AD374">
        <v>0</v>
      </c>
      <c r="AE374">
        <v>1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6.86</v>
      </c>
      <c r="AU374" t="s">
        <v>6</v>
      </c>
      <c r="AV374">
        <v>0</v>
      </c>
      <c r="AW374">
        <v>2</v>
      </c>
      <c r="AX374">
        <v>16672157</v>
      </c>
      <c r="AY374">
        <v>1</v>
      </c>
      <c r="AZ374">
        <v>0</v>
      </c>
      <c r="BA374">
        <v>367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Y374*Source!I169</f>
        <v>0.34300000000000003</v>
      </c>
      <c r="CY374">
        <f t="shared" si="60"/>
        <v>1</v>
      </c>
      <c r="CZ374">
        <f t="shared" si="61"/>
        <v>1</v>
      </c>
      <c r="DA374">
        <f t="shared" si="62"/>
        <v>1</v>
      </c>
      <c r="DB374">
        <v>0</v>
      </c>
    </row>
    <row r="375" spans="1:106" x14ac:dyDescent="0.25">
      <c r="A375">
        <f>ROW(Source!A170)</f>
        <v>170</v>
      </c>
      <c r="B375">
        <v>16671551</v>
      </c>
      <c r="C375">
        <v>16672138</v>
      </c>
      <c r="D375">
        <v>15446300</v>
      </c>
      <c r="E375">
        <v>1</v>
      </c>
      <c r="F375">
        <v>1</v>
      </c>
      <c r="G375">
        <v>1</v>
      </c>
      <c r="H375">
        <v>1</v>
      </c>
      <c r="I375" t="s">
        <v>591</v>
      </c>
      <c r="J375" t="s">
        <v>6</v>
      </c>
      <c r="K375" t="s">
        <v>592</v>
      </c>
      <c r="L375">
        <v>1191</v>
      </c>
      <c r="N375">
        <v>1013</v>
      </c>
      <c r="O375" t="s">
        <v>416</v>
      </c>
      <c r="P375" t="s">
        <v>416</v>
      </c>
      <c r="Q375">
        <v>1</v>
      </c>
      <c r="W375">
        <v>0</v>
      </c>
      <c r="X375">
        <v>912892513</v>
      </c>
      <c r="Y375">
        <v>34.56</v>
      </c>
      <c r="AA375">
        <v>0</v>
      </c>
      <c r="AB375">
        <v>0</v>
      </c>
      <c r="AC375">
        <v>0</v>
      </c>
      <c r="AD375">
        <v>59.42</v>
      </c>
      <c r="AE375">
        <v>0</v>
      </c>
      <c r="AF375">
        <v>0</v>
      </c>
      <c r="AG375">
        <v>0</v>
      </c>
      <c r="AH375">
        <v>9.92</v>
      </c>
      <c r="AI375">
        <v>1</v>
      </c>
      <c r="AJ375">
        <v>1</v>
      </c>
      <c r="AK375">
        <v>1</v>
      </c>
      <c r="AL375">
        <v>5.99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34.56</v>
      </c>
      <c r="AU375" t="s">
        <v>6</v>
      </c>
      <c r="AV375">
        <v>1</v>
      </c>
      <c r="AW375">
        <v>2</v>
      </c>
      <c r="AX375">
        <v>16672149</v>
      </c>
      <c r="AY375">
        <v>1</v>
      </c>
      <c r="AZ375">
        <v>0</v>
      </c>
      <c r="BA375">
        <v>368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Y375*Source!I170</f>
        <v>1.7280000000000002</v>
      </c>
      <c r="CY375">
        <f>AD375</f>
        <v>59.42</v>
      </c>
      <c r="CZ375">
        <f>AH375</f>
        <v>9.92</v>
      </c>
      <c r="DA375">
        <f>AL375</f>
        <v>5.99</v>
      </c>
      <c r="DB375">
        <v>0</v>
      </c>
    </row>
    <row r="376" spans="1:106" x14ac:dyDescent="0.25">
      <c r="A376">
        <f>ROW(Source!A170)</f>
        <v>170</v>
      </c>
      <c r="B376">
        <v>16671551</v>
      </c>
      <c r="C376">
        <v>16672138</v>
      </c>
      <c r="D376">
        <v>15430395</v>
      </c>
      <c r="E376">
        <v>1</v>
      </c>
      <c r="F376">
        <v>1</v>
      </c>
      <c r="G376">
        <v>1</v>
      </c>
      <c r="H376">
        <v>1</v>
      </c>
      <c r="I376" t="s">
        <v>417</v>
      </c>
      <c r="J376" t="s">
        <v>6</v>
      </c>
      <c r="K376" t="s">
        <v>418</v>
      </c>
      <c r="L376">
        <v>1191</v>
      </c>
      <c r="N376">
        <v>1013</v>
      </c>
      <c r="O376" t="s">
        <v>416</v>
      </c>
      <c r="P376" t="s">
        <v>416</v>
      </c>
      <c r="Q376">
        <v>1</v>
      </c>
      <c r="W376">
        <v>0</v>
      </c>
      <c r="X376">
        <v>-1417349443</v>
      </c>
      <c r="Y376">
        <v>0.05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5.99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0.05</v>
      </c>
      <c r="AU376" t="s">
        <v>6</v>
      </c>
      <c r="AV376">
        <v>2</v>
      </c>
      <c r="AW376">
        <v>2</v>
      </c>
      <c r="AX376">
        <v>16672150</v>
      </c>
      <c r="AY376">
        <v>1</v>
      </c>
      <c r="AZ376">
        <v>0</v>
      </c>
      <c r="BA376">
        <v>369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Y376*Source!I170</f>
        <v>2.5000000000000005E-3</v>
      </c>
      <c r="CY376">
        <f>AD376</f>
        <v>0</v>
      </c>
      <c r="CZ376">
        <f>AH376</f>
        <v>0</v>
      </c>
      <c r="DA376">
        <f>AL376</f>
        <v>1</v>
      </c>
      <c r="DB376">
        <v>0</v>
      </c>
    </row>
    <row r="377" spans="1:106" x14ac:dyDescent="0.25">
      <c r="A377">
        <f>ROW(Source!A170)</f>
        <v>170</v>
      </c>
      <c r="B377">
        <v>16671551</v>
      </c>
      <c r="C377">
        <v>16672138</v>
      </c>
      <c r="D377">
        <v>15247680</v>
      </c>
      <c r="E377">
        <v>1</v>
      </c>
      <c r="F377">
        <v>1</v>
      </c>
      <c r="G377">
        <v>1</v>
      </c>
      <c r="H377">
        <v>2</v>
      </c>
      <c r="I377" t="s">
        <v>425</v>
      </c>
      <c r="J377" t="s">
        <v>426</v>
      </c>
      <c r="K377" t="s">
        <v>427</v>
      </c>
      <c r="L377">
        <v>1368</v>
      </c>
      <c r="N377">
        <v>1011</v>
      </c>
      <c r="O377" t="s">
        <v>422</v>
      </c>
      <c r="P377" t="s">
        <v>422</v>
      </c>
      <c r="Q377">
        <v>1</v>
      </c>
      <c r="W377">
        <v>0</v>
      </c>
      <c r="X377">
        <v>-1718674368</v>
      </c>
      <c r="Y377">
        <v>0.03</v>
      </c>
      <c r="AA377">
        <v>0</v>
      </c>
      <c r="AB377">
        <v>670.82</v>
      </c>
      <c r="AC377">
        <v>13.5</v>
      </c>
      <c r="AD377">
        <v>0</v>
      </c>
      <c r="AE377">
        <v>0</v>
      </c>
      <c r="AF377">
        <v>111.99</v>
      </c>
      <c r="AG377">
        <v>13.5</v>
      </c>
      <c r="AH377">
        <v>0</v>
      </c>
      <c r="AI377">
        <v>1</v>
      </c>
      <c r="AJ377">
        <v>5.99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0.03</v>
      </c>
      <c r="AU377" t="s">
        <v>6</v>
      </c>
      <c r="AV377">
        <v>0</v>
      </c>
      <c r="AW377">
        <v>2</v>
      </c>
      <c r="AX377">
        <v>16672151</v>
      </c>
      <c r="AY377">
        <v>1</v>
      </c>
      <c r="AZ377">
        <v>0</v>
      </c>
      <c r="BA377">
        <v>370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Y377*Source!I170</f>
        <v>1.5E-3</v>
      </c>
      <c r="CY377">
        <f>AB377</f>
        <v>670.82</v>
      </c>
      <c r="CZ377">
        <f>AF377</f>
        <v>111.99</v>
      </c>
      <c r="DA377">
        <f>AJ377</f>
        <v>5.99</v>
      </c>
      <c r="DB377">
        <v>0</v>
      </c>
    </row>
    <row r="378" spans="1:106" x14ac:dyDescent="0.25">
      <c r="A378">
        <f>ROW(Source!A170)</f>
        <v>170</v>
      </c>
      <c r="B378">
        <v>16671551</v>
      </c>
      <c r="C378">
        <v>16672138</v>
      </c>
      <c r="D378">
        <v>15249073</v>
      </c>
      <c r="E378">
        <v>1</v>
      </c>
      <c r="F378">
        <v>1</v>
      </c>
      <c r="G378">
        <v>1</v>
      </c>
      <c r="H378">
        <v>2</v>
      </c>
      <c r="I378" t="s">
        <v>428</v>
      </c>
      <c r="J378" t="s">
        <v>429</v>
      </c>
      <c r="K378" t="s">
        <v>430</v>
      </c>
      <c r="L378">
        <v>1368</v>
      </c>
      <c r="N378">
        <v>1011</v>
      </c>
      <c r="O378" t="s">
        <v>422</v>
      </c>
      <c r="P378" t="s">
        <v>422</v>
      </c>
      <c r="Q378">
        <v>1</v>
      </c>
      <c r="W378">
        <v>0</v>
      </c>
      <c r="X378">
        <v>1372534845</v>
      </c>
      <c r="Y378">
        <v>0.02</v>
      </c>
      <c r="AA378">
        <v>0</v>
      </c>
      <c r="AB378">
        <v>393.6</v>
      </c>
      <c r="AC378">
        <v>11.6</v>
      </c>
      <c r="AD378">
        <v>0</v>
      </c>
      <c r="AE378">
        <v>0</v>
      </c>
      <c r="AF378">
        <v>65.709999999999994</v>
      </c>
      <c r="AG378">
        <v>11.6</v>
      </c>
      <c r="AH378">
        <v>0</v>
      </c>
      <c r="AI378">
        <v>1</v>
      </c>
      <c r="AJ378">
        <v>5.99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0.02</v>
      </c>
      <c r="AU378" t="s">
        <v>6</v>
      </c>
      <c r="AV378">
        <v>0</v>
      </c>
      <c r="AW378">
        <v>2</v>
      </c>
      <c r="AX378">
        <v>16672152</v>
      </c>
      <c r="AY378">
        <v>1</v>
      </c>
      <c r="AZ378">
        <v>0</v>
      </c>
      <c r="BA378">
        <v>371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Y378*Source!I170</f>
        <v>1E-3</v>
      </c>
      <c r="CY378">
        <f>AB378</f>
        <v>393.6</v>
      </c>
      <c r="CZ378">
        <f>AF378</f>
        <v>65.709999999999994</v>
      </c>
      <c r="DA378">
        <f>AJ378</f>
        <v>5.99</v>
      </c>
      <c r="DB378">
        <v>0</v>
      </c>
    </row>
    <row r="379" spans="1:106" x14ac:dyDescent="0.25">
      <c r="A379">
        <f>ROW(Source!A170)</f>
        <v>170</v>
      </c>
      <c r="B379">
        <v>16671551</v>
      </c>
      <c r="C379">
        <v>16672138</v>
      </c>
      <c r="D379">
        <v>15167588</v>
      </c>
      <c r="E379">
        <v>1</v>
      </c>
      <c r="F379">
        <v>1</v>
      </c>
      <c r="G379">
        <v>1</v>
      </c>
      <c r="H379">
        <v>3</v>
      </c>
      <c r="I379" t="s">
        <v>593</v>
      </c>
      <c r="J379" t="s">
        <v>594</v>
      </c>
      <c r="K379" t="s">
        <v>595</v>
      </c>
      <c r="L379">
        <v>1346</v>
      </c>
      <c r="N379">
        <v>1009</v>
      </c>
      <c r="O379" t="s">
        <v>139</v>
      </c>
      <c r="P379" t="s">
        <v>139</v>
      </c>
      <c r="Q379">
        <v>1</v>
      </c>
      <c r="W379">
        <v>0</v>
      </c>
      <c r="X379">
        <v>-1088866022</v>
      </c>
      <c r="Y379">
        <v>0.11</v>
      </c>
      <c r="AA379">
        <v>182.1</v>
      </c>
      <c r="AB379">
        <v>0</v>
      </c>
      <c r="AC379">
        <v>0</v>
      </c>
      <c r="AD379">
        <v>0</v>
      </c>
      <c r="AE379">
        <v>30.4</v>
      </c>
      <c r="AF379">
        <v>0</v>
      </c>
      <c r="AG379">
        <v>0</v>
      </c>
      <c r="AH379">
        <v>0</v>
      </c>
      <c r="AI379">
        <v>5.99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0.11</v>
      </c>
      <c r="AU379" t="s">
        <v>6</v>
      </c>
      <c r="AV379">
        <v>0</v>
      </c>
      <c r="AW379">
        <v>2</v>
      </c>
      <c r="AX379">
        <v>16672153</v>
      </c>
      <c r="AY379">
        <v>1</v>
      </c>
      <c r="AZ379">
        <v>0</v>
      </c>
      <c r="BA379">
        <v>372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Y379*Source!I170</f>
        <v>5.5000000000000005E-3</v>
      </c>
      <c r="CY379">
        <f t="shared" ref="CY379:CY384" si="63">AA379</f>
        <v>182.1</v>
      </c>
      <c r="CZ379">
        <f t="shared" ref="CZ379:CZ384" si="64">AE379</f>
        <v>30.4</v>
      </c>
      <c r="DA379">
        <f t="shared" ref="DA379:DA384" si="65">AI379</f>
        <v>5.99</v>
      </c>
      <c r="DB379">
        <v>0</v>
      </c>
    </row>
    <row r="380" spans="1:106" x14ac:dyDescent="0.25">
      <c r="A380">
        <f>ROW(Source!A170)</f>
        <v>170</v>
      </c>
      <c r="B380">
        <v>16671551</v>
      </c>
      <c r="C380">
        <v>16672138</v>
      </c>
      <c r="D380">
        <v>15170074</v>
      </c>
      <c r="E380">
        <v>1</v>
      </c>
      <c r="F380">
        <v>1</v>
      </c>
      <c r="G380">
        <v>1</v>
      </c>
      <c r="H380">
        <v>3</v>
      </c>
      <c r="I380" t="s">
        <v>596</v>
      </c>
      <c r="J380" t="s">
        <v>597</v>
      </c>
      <c r="K380" t="s">
        <v>598</v>
      </c>
      <c r="L380">
        <v>1355</v>
      </c>
      <c r="N380">
        <v>1010</v>
      </c>
      <c r="O380" t="s">
        <v>315</v>
      </c>
      <c r="P380" t="s">
        <v>315</v>
      </c>
      <c r="Q380">
        <v>100</v>
      </c>
      <c r="W380">
        <v>0</v>
      </c>
      <c r="X380">
        <v>1794244060</v>
      </c>
      <c r="Y380">
        <v>1.02</v>
      </c>
      <c r="AA380">
        <v>515.14</v>
      </c>
      <c r="AB380">
        <v>0</v>
      </c>
      <c r="AC380">
        <v>0</v>
      </c>
      <c r="AD380">
        <v>0</v>
      </c>
      <c r="AE380">
        <v>86</v>
      </c>
      <c r="AF380">
        <v>0</v>
      </c>
      <c r="AG380">
        <v>0</v>
      </c>
      <c r="AH380">
        <v>0</v>
      </c>
      <c r="AI380">
        <v>5.99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1.02</v>
      </c>
      <c r="AU380" t="s">
        <v>6</v>
      </c>
      <c r="AV380">
        <v>0</v>
      </c>
      <c r="AW380">
        <v>2</v>
      </c>
      <c r="AX380">
        <v>16672154</v>
      </c>
      <c r="AY380">
        <v>1</v>
      </c>
      <c r="AZ380">
        <v>0</v>
      </c>
      <c r="BA380">
        <v>373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Y380*Source!I170</f>
        <v>5.1000000000000004E-2</v>
      </c>
      <c r="CY380">
        <f t="shared" si="63"/>
        <v>515.14</v>
      </c>
      <c r="CZ380">
        <f t="shared" si="64"/>
        <v>86</v>
      </c>
      <c r="DA380">
        <f t="shared" si="65"/>
        <v>5.99</v>
      </c>
      <c r="DB380">
        <v>0</v>
      </c>
    </row>
    <row r="381" spans="1:106" x14ac:dyDescent="0.25">
      <c r="A381">
        <f>ROW(Source!A170)</f>
        <v>170</v>
      </c>
      <c r="B381">
        <v>16671551</v>
      </c>
      <c r="C381">
        <v>16672138</v>
      </c>
      <c r="D381">
        <v>15170434</v>
      </c>
      <c r="E381">
        <v>1</v>
      </c>
      <c r="F381">
        <v>1</v>
      </c>
      <c r="G381">
        <v>1</v>
      </c>
      <c r="H381">
        <v>3</v>
      </c>
      <c r="I381" t="s">
        <v>599</v>
      </c>
      <c r="J381" t="s">
        <v>600</v>
      </c>
      <c r="K381" t="s">
        <v>601</v>
      </c>
      <c r="L381">
        <v>1348</v>
      </c>
      <c r="N381">
        <v>1009</v>
      </c>
      <c r="O381" t="s">
        <v>147</v>
      </c>
      <c r="P381" t="s">
        <v>147</v>
      </c>
      <c r="Q381">
        <v>1000</v>
      </c>
      <c r="W381">
        <v>0</v>
      </c>
      <c r="X381">
        <v>797358079</v>
      </c>
      <c r="Y381">
        <v>1.6000000000000001E-4</v>
      </c>
      <c r="AA381">
        <v>178502</v>
      </c>
      <c r="AB381">
        <v>0</v>
      </c>
      <c r="AC381">
        <v>0</v>
      </c>
      <c r="AD381">
        <v>0</v>
      </c>
      <c r="AE381">
        <v>29800</v>
      </c>
      <c r="AF381">
        <v>0</v>
      </c>
      <c r="AG381">
        <v>0</v>
      </c>
      <c r="AH381">
        <v>0</v>
      </c>
      <c r="AI381">
        <v>5.99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1.6000000000000001E-4</v>
      </c>
      <c r="AU381" t="s">
        <v>6</v>
      </c>
      <c r="AV381">
        <v>0</v>
      </c>
      <c r="AW381">
        <v>2</v>
      </c>
      <c r="AX381">
        <v>16672155</v>
      </c>
      <c r="AY381">
        <v>1</v>
      </c>
      <c r="AZ381">
        <v>0</v>
      </c>
      <c r="BA381">
        <v>374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Y381*Source!I170</f>
        <v>8.0000000000000013E-6</v>
      </c>
      <c r="CY381">
        <f t="shared" si="63"/>
        <v>178502</v>
      </c>
      <c r="CZ381">
        <f t="shared" si="64"/>
        <v>29800</v>
      </c>
      <c r="DA381">
        <f t="shared" si="65"/>
        <v>5.99</v>
      </c>
      <c r="DB381">
        <v>0</v>
      </c>
    </row>
    <row r="382" spans="1:106" x14ac:dyDescent="0.25">
      <c r="A382">
        <f>ROW(Source!A170)</f>
        <v>170</v>
      </c>
      <c r="B382">
        <v>16671551</v>
      </c>
      <c r="C382">
        <v>16672138</v>
      </c>
      <c r="D382">
        <v>15170438</v>
      </c>
      <c r="E382">
        <v>1</v>
      </c>
      <c r="F382">
        <v>1</v>
      </c>
      <c r="G382">
        <v>1</v>
      </c>
      <c r="H382">
        <v>3</v>
      </c>
      <c r="I382" t="s">
        <v>602</v>
      </c>
      <c r="J382" t="s">
        <v>603</v>
      </c>
      <c r="K382" t="s">
        <v>604</v>
      </c>
      <c r="L382">
        <v>1348</v>
      </c>
      <c r="N382">
        <v>1009</v>
      </c>
      <c r="O382" t="s">
        <v>147</v>
      </c>
      <c r="P382" t="s">
        <v>147</v>
      </c>
      <c r="Q382">
        <v>1000</v>
      </c>
      <c r="W382">
        <v>0</v>
      </c>
      <c r="X382">
        <v>-1755229539</v>
      </c>
      <c r="Y382">
        <v>2.9999999999999997E-4</v>
      </c>
      <c r="AA382">
        <v>74455.7</v>
      </c>
      <c r="AB382">
        <v>0</v>
      </c>
      <c r="AC382">
        <v>0</v>
      </c>
      <c r="AD382">
        <v>0</v>
      </c>
      <c r="AE382">
        <v>12430</v>
      </c>
      <c r="AF382">
        <v>0</v>
      </c>
      <c r="AG382">
        <v>0</v>
      </c>
      <c r="AH382">
        <v>0</v>
      </c>
      <c r="AI382">
        <v>5.99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2.9999999999999997E-4</v>
      </c>
      <c r="AU382" t="s">
        <v>6</v>
      </c>
      <c r="AV382">
        <v>0</v>
      </c>
      <c r="AW382">
        <v>2</v>
      </c>
      <c r="AX382">
        <v>16672156</v>
      </c>
      <c r="AY382">
        <v>1</v>
      </c>
      <c r="AZ382">
        <v>0</v>
      </c>
      <c r="BA382">
        <v>375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Y382*Source!I170</f>
        <v>1.4999999999999999E-5</v>
      </c>
      <c r="CY382">
        <f t="shared" si="63"/>
        <v>74455.7</v>
      </c>
      <c r="CZ382">
        <f t="shared" si="64"/>
        <v>12430</v>
      </c>
      <c r="DA382">
        <f t="shared" si="65"/>
        <v>5.99</v>
      </c>
      <c r="DB382">
        <v>0</v>
      </c>
    </row>
    <row r="383" spans="1:106" x14ac:dyDescent="0.25">
      <c r="A383">
        <f>ROW(Source!A170)</f>
        <v>170</v>
      </c>
      <c r="B383">
        <v>16671551</v>
      </c>
      <c r="C383">
        <v>16672138</v>
      </c>
      <c r="D383">
        <v>15220794</v>
      </c>
      <c r="E383">
        <v>1</v>
      </c>
      <c r="F383">
        <v>1</v>
      </c>
      <c r="G383">
        <v>1</v>
      </c>
      <c r="H383">
        <v>3</v>
      </c>
      <c r="I383" t="s">
        <v>313</v>
      </c>
      <c r="J383" t="s">
        <v>316</v>
      </c>
      <c r="K383" t="s">
        <v>314</v>
      </c>
      <c r="L383">
        <v>1355</v>
      </c>
      <c r="N383">
        <v>1010</v>
      </c>
      <c r="O383" t="s">
        <v>315</v>
      </c>
      <c r="P383" t="s">
        <v>315</v>
      </c>
      <c r="Q383">
        <v>100</v>
      </c>
      <c r="W383">
        <v>0</v>
      </c>
      <c r="X383">
        <v>-1133157193</v>
      </c>
      <c r="Y383">
        <v>1</v>
      </c>
      <c r="AA383">
        <v>5548.6</v>
      </c>
      <c r="AB383">
        <v>0</v>
      </c>
      <c r="AC383">
        <v>0</v>
      </c>
      <c r="AD383">
        <v>0</v>
      </c>
      <c r="AE383">
        <v>926.31</v>
      </c>
      <c r="AF383">
        <v>0</v>
      </c>
      <c r="AG383">
        <v>0</v>
      </c>
      <c r="AH383">
        <v>0</v>
      </c>
      <c r="AI383">
        <v>5.99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6</v>
      </c>
      <c r="AT383">
        <v>1</v>
      </c>
      <c r="AU383" t="s">
        <v>6</v>
      </c>
      <c r="AV383">
        <v>0</v>
      </c>
      <c r="AW383">
        <v>1</v>
      </c>
      <c r="AX383">
        <v>-1</v>
      </c>
      <c r="AY383">
        <v>0</v>
      </c>
      <c r="AZ383">
        <v>0</v>
      </c>
      <c r="BA383" t="s">
        <v>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Y383*Source!I170</f>
        <v>0.05</v>
      </c>
      <c r="CY383">
        <f t="shared" si="63"/>
        <v>5548.6</v>
      </c>
      <c r="CZ383">
        <f t="shared" si="64"/>
        <v>926.31</v>
      </c>
      <c r="DA383">
        <f t="shared" si="65"/>
        <v>5.99</v>
      </c>
      <c r="DB383">
        <v>0</v>
      </c>
    </row>
    <row r="384" spans="1:106" x14ac:dyDescent="0.25">
      <c r="A384">
        <f>ROW(Source!A170)</f>
        <v>170</v>
      </c>
      <c r="B384">
        <v>16671551</v>
      </c>
      <c r="C384">
        <v>16672138</v>
      </c>
      <c r="D384">
        <v>15164559</v>
      </c>
      <c r="E384">
        <v>17</v>
      </c>
      <c r="F384">
        <v>1</v>
      </c>
      <c r="G384">
        <v>1</v>
      </c>
      <c r="H384">
        <v>3</v>
      </c>
      <c r="I384" t="s">
        <v>605</v>
      </c>
      <c r="J384" t="s">
        <v>6</v>
      </c>
      <c r="K384" t="s">
        <v>606</v>
      </c>
      <c r="L384">
        <v>1374</v>
      </c>
      <c r="N384">
        <v>1013</v>
      </c>
      <c r="O384" t="s">
        <v>607</v>
      </c>
      <c r="P384" t="s">
        <v>607</v>
      </c>
      <c r="Q384">
        <v>1</v>
      </c>
      <c r="W384">
        <v>0</v>
      </c>
      <c r="X384">
        <v>-1731369543</v>
      </c>
      <c r="Y384">
        <v>6.86</v>
      </c>
      <c r="AA384">
        <v>1</v>
      </c>
      <c r="AB384">
        <v>0</v>
      </c>
      <c r="AC384">
        <v>0</v>
      </c>
      <c r="AD384">
        <v>0</v>
      </c>
      <c r="AE384">
        <v>1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6.86</v>
      </c>
      <c r="AU384" t="s">
        <v>6</v>
      </c>
      <c r="AV384">
        <v>0</v>
      </c>
      <c r="AW384">
        <v>2</v>
      </c>
      <c r="AX384">
        <v>16672157</v>
      </c>
      <c r="AY384">
        <v>1</v>
      </c>
      <c r="AZ384">
        <v>0</v>
      </c>
      <c r="BA384">
        <v>376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Y384*Source!I170</f>
        <v>0.34300000000000003</v>
      </c>
      <c r="CY384">
        <f t="shared" si="63"/>
        <v>1</v>
      </c>
      <c r="CZ384">
        <f t="shared" si="64"/>
        <v>1</v>
      </c>
      <c r="DA384">
        <f t="shared" si="65"/>
        <v>1</v>
      </c>
      <c r="DB384">
        <v>0</v>
      </c>
    </row>
    <row r="385" spans="1:106" x14ac:dyDescent="0.25">
      <c r="A385">
        <f>ROW(Source!A173)</f>
        <v>173</v>
      </c>
      <c r="B385">
        <v>16671550</v>
      </c>
      <c r="C385">
        <v>16672159</v>
      </c>
      <c r="D385">
        <v>15446300</v>
      </c>
      <c r="E385">
        <v>1</v>
      </c>
      <c r="F385">
        <v>1</v>
      </c>
      <c r="G385">
        <v>1</v>
      </c>
      <c r="H385">
        <v>1</v>
      </c>
      <c r="I385" t="s">
        <v>591</v>
      </c>
      <c r="J385" t="s">
        <v>6</v>
      </c>
      <c r="K385" t="s">
        <v>592</v>
      </c>
      <c r="L385">
        <v>1191</v>
      </c>
      <c r="N385">
        <v>1013</v>
      </c>
      <c r="O385" t="s">
        <v>416</v>
      </c>
      <c r="P385" t="s">
        <v>416</v>
      </c>
      <c r="Q385">
        <v>1</v>
      </c>
      <c r="W385">
        <v>0</v>
      </c>
      <c r="X385">
        <v>912892513</v>
      </c>
      <c r="Y385">
        <v>92.8</v>
      </c>
      <c r="AA385">
        <v>0</v>
      </c>
      <c r="AB385">
        <v>0</v>
      </c>
      <c r="AC385">
        <v>0</v>
      </c>
      <c r="AD385">
        <v>9.92</v>
      </c>
      <c r="AE385">
        <v>0</v>
      </c>
      <c r="AF385">
        <v>0</v>
      </c>
      <c r="AG385">
        <v>0</v>
      </c>
      <c r="AH385">
        <v>9.92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92.8</v>
      </c>
      <c r="AU385" t="s">
        <v>6</v>
      </c>
      <c r="AV385">
        <v>1</v>
      </c>
      <c r="AW385">
        <v>2</v>
      </c>
      <c r="AX385">
        <v>16672168</v>
      </c>
      <c r="AY385">
        <v>1</v>
      </c>
      <c r="AZ385">
        <v>0</v>
      </c>
      <c r="BA385">
        <v>377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Y385*Source!I173</f>
        <v>20.416</v>
      </c>
      <c r="CY385">
        <f>AD385</f>
        <v>9.92</v>
      </c>
      <c r="CZ385">
        <f>AH385</f>
        <v>9.92</v>
      </c>
      <c r="DA385">
        <f>AL385</f>
        <v>1</v>
      </c>
      <c r="DB385">
        <v>0</v>
      </c>
    </row>
    <row r="386" spans="1:106" x14ac:dyDescent="0.25">
      <c r="A386">
        <f>ROW(Source!A173)</f>
        <v>173</v>
      </c>
      <c r="B386">
        <v>16671550</v>
      </c>
      <c r="C386">
        <v>16672159</v>
      </c>
      <c r="D386">
        <v>15430395</v>
      </c>
      <c r="E386">
        <v>1</v>
      </c>
      <c r="F386">
        <v>1</v>
      </c>
      <c r="G386">
        <v>1</v>
      </c>
      <c r="H386">
        <v>1</v>
      </c>
      <c r="I386" t="s">
        <v>417</v>
      </c>
      <c r="J386" t="s">
        <v>6</v>
      </c>
      <c r="K386" t="s">
        <v>418</v>
      </c>
      <c r="L386">
        <v>1191</v>
      </c>
      <c r="N386">
        <v>1013</v>
      </c>
      <c r="O386" t="s">
        <v>416</v>
      </c>
      <c r="P386" t="s">
        <v>416</v>
      </c>
      <c r="Q386">
        <v>1</v>
      </c>
      <c r="W386">
        <v>0</v>
      </c>
      <c r="X386">
        <v>-1417349443</v>
      </c>
      <c r="Y386">
        <v>0.4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0.4</v>
      </c>
      <c r="AU386" t="s">
        <v>6</v>
      </c>
      <c r="AV386">
        <v>2</v>
      </c>
      <c r="AW386">
        <v>2</v>
      </c>
      <c r="AX386">
        <v>16672169</v>
      </c>
      <c r="AY386">
        <v>1</v>
      </c>
      <c r="AZ386">
        <v>0</v>
      </c>
      <c r="BA386">
        <v>378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Y386*Source!I173</f>
        <v>8.8000000000000009E-2</v>
      </c>
      <c r="CY386">
        <f>AD386</f>
        <v>0</v>
      </c>
      <c r="CZ386">
        <f>AH386</f>
        <v>0</v>
      </c>
      <c r="DA386">
        <f>AL386</f>
        <v>1</v>
      </c>
      <c r="DB386">
        <v>0</v>
      </c>
    </row>
    <row r="387" spans="1:106" x14ac:dyDescent="0.25">
      <c r="A387">
        <f>ROW(Source!A173)</f>
        <v>173</v>
      </c>
      <c r="B387">
        <v>16671550</v>
      </c>
      <c r="C387">
        <v>16672159</v>
      </c>
      <c r="D387">
        <v>15247680</v>
      </c>
      <c r="E387">
        <v>1</v>
      </c>
      <c r="F387">
        <v>1</v>
      </c>
      <c r="G387">
        <v>1</v>
      </c>
      <c r="H387">
        <v>2</v>
      </c>
      <c r="I387" t="s">
        <v>425</v>
      </c>
      <c r="J387" t="s">
        <v>426</v>
      </c>
      <c r="K387" t="s">
        <v>427</v>
      </c>
      <c r="L387">
        <v>1368</v>
      </c>
      <c r="N387">
        <v>1011</v>
      </c>
      <c r="O387" t="s">
        <v>422</v>
      </c>
      <c r="P387" t="s">
        <v>422</v>
      </c>
      <c r="Q387">
        <v>1</v>
      </c>
      <c r="W387">
        <v>0</v>
      </c>
      <c r="X387">
        <v>-1718674368</v>
      </c>
      <c r="Y387">
        <v>0.2</v>
      </c>
      <c r="AA387">
        <v>0</v>
      </c>
      <c r="AB387">
        <v>111.99</v>
      </c>
      <c r="AC387">
        <v>13.5</v>
      </c>
      <c r="AD387">
        <v>0</v>
      </c>
      <c r="AE387">
        <v>0</v>
      </c>
      <c r="AF387">
        <v>111.99</v>
      </c>
      <c r="AG387">
        <v>13.5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0.2</v>
      </c>
      <c r="AU387" t="s">
        <v>6</v>
      </c>
      <c r="AV387">
        <v>0</v>
      </c>
      <c r="AW387">
        <v>2</v>
      </c>
      <c r="AX387">
        <v>16672170</v>
      </c>
      <c r="AY387">
        <v>1</v>
      </c>
      <c r="AZ387">
        <v>0</v>
      </c>
      <c r="BA387">
        <v>379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Y387*Source!I173</f>
        <v>4.4000000000000004E-2</v>
      </c>
      <c r="CY387">
        <f>AB387</f>
        <v>111.99</v>
      </c>
      <c r="CZ387">
        <f>AF387</f>
        <v>111.99</v>
      </c>
      <c r="DA387">
        <f>AJ387</f>
        <v>1</v>
      </c>
      <c r="DB387">
        <v>0</v>
      </c>
    </row>
    <row r="388" spans="1:106" x14ac:dyDescent="0.25">
      <c r="A388">
        <f>ROW(Source!A173)</f>
        <v>173</v>
      </c>
      <c r="B388">
        <v>16671550</v>
      </c>
      <c r="C388">
        <v>16672159</v>
      </c>
      <c r="D388">
        <v>15249073</v>
      </c>
      <c r="E388">
        <v>1</v>
      </c>
      <c r="F388">
        <v>1</v>
      </c>
      <c r="G388">
        <v>1</v>
      </c>
      <c r="H388">
        <v>2</v>
      </c>
      <c r="I388" t="s">
        <v>428</v>
      </c>
      <c r="J388" t="s">
        <v>429</v>
      </c>
      <c r="K388" t="s">
        <v>430</v>
      </c>
      <c r="L388">
        <v>1368</v>
      </c>
      <c r="N388">
        <v>1011</v>
      </c>
      <c r="O388" t="s">
        <v>422</v>
      </c>
      <c r="P388" t="s">
        <v>422</v>
      </c>
      <c r="Q388">
        <v>1</v>
      </c>
      <c r="W388">
        <v>0</v>
      </c>
      <c r="X388">
        <v>1372534845</v>
      </c>
      <c r="Y388">
        <v>0.2</v>
      </c>
      <c r="AA388">
        <v>0</v>
      </c>
      <c r="AB388">
        <v>65.709999999999994</v>
      </c>
      <c r="AC388">
        <v>11.6</v>
      </c>
      <c r="AD388">
        <v>0</v>
      </c>
      <c r="AE388">
        <v>0</v>
      </c>
      <c r="AF388">
        <v>65.709999999999994</v>
      </c>
      <c r="AG388">
        <v>11.6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0.2</v>
      </c>
      <c r="AU388" t="s">
        <v>6</v>
      </c>
      <c r="AV388">
        <v>0</v>
      </c>
      <c r="AW388">
        <v>2</v>
      </c>
      <c r="AX388">
        <v>16672171</v>
      </c>
      <c r="AY388">
        <v>1</v>
      </c>
      <c r="AZ388">
        <v>0</v>
      </c>
      <c r="BA388">
        <v>380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Y388*Source!I173</f>
        <v>4.4000000000000004E-2</v>
      </c>
      <c r="CY388">
        <f>AB388</f>
        <v>65.709999999999994</v>
      </c>
      <c r="CZ388">
        <f>AF388</f>
        <v>65.709999999999994</v>
      </c>
      <c r="DA388">
        <f>AJ388</f>
        <v>1</v>
      </c>
      <c r="DB388">
        <v>0</v>
      </c>
    </row>
    <row r="389" spans="1:106" x14ac:dyDescent="0.25">
      <c r="A389">
        <f>ROW(Source!A173)</f>
        <v>173</v>
      </c>
      <c r="B389">
        <v>16671550</v>
      </c>
      <c r="C389">
        <v>16672159</v>
      </c>
      <c r="D389">
        <v>15171982</v>
      </c>
      <c r="E389">
        <v>1</v>
      </c>
      <c r="F389">
        <v>1</v>
      </c>
      <c r="G389">
        <v>1</v>
      </c>
      <c r="H389">
        <v>3</v>
      </c>
      <c r="I389" t="s">
        <v>608</v>
      </c>
      <c r="J389" t="s">
        <v>609</v>
      </c>
      <c r="K389" t="s">
        <v>610</v>
      </c>
      <c r="L389">
        <v>1348</v>
      </c>
      <c r="N389">
        <v>1009</v>
      </c>
      <c r="O389" t="s">
        <v>147</v>
      </c>
      <c r="P389" t="s">
        <v>147</v>
      </c>
      <c r="Q389">
        <v>1000</v>
      </c>
      <c r="W389">
        <v>0</v>
      </c>
      <c r="X389">
        <v>-1421715385</v>
      </c>
      <c r="Y389">
        <v>3.15E-3</v>
      </c>
      <c r="AA389">
        <v>729.98</v>
      </c>
      <c r="AB389">
        <v>0</v>
      </c>
      <c r="AC389">
        <v>0</v>
      </c>
      <c r="AD389">
        <v>0</v>
      </c>
      <c r="AE389">
        <v>729.98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3.15E-3</v>
      </c>
      <c r="AU389" t="s">
        <v>6</v>
      </c>
      <c r="AV389">
        <v>0</v>
      </c>
      <c r="AW389">
        <v>2</v>
      </c>
      <c r="AX389">
        <v>16672172</v>
      </c>
      <c r="AY389">
        <v>1</v>
      </c>
      <c r="AZ389">
        <v>0</v>
      </c>
      <c r="BA389">
        <v>381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Y389*Source!I173</f>
        <v>6.9300000000000004E-4</v>
      </c>
      <c r="CY389">
        <f>AA389</f>
        <v>729.98</v>
      </c>
      <c r="CZ389">
        <f>AE389</f>
        <v>729.98</v>
      </c>
      <c r="DA389">
        <f>AI389</f>
        <v>1</v>
      </c>
      <c r="DB389">
        <v>0</v>
      </c>
    </row>
    <row r="390" spans="1:106" x14ac:dyDescent="0.25">
      <c r="A390">
        <f>ROW(Source!A173)</f>
        <v>173</v>
      </c>
      <c r="B390">
        <v>16671550</v>
      </c>
      <c r="C390">
        <v>16672159</v>
      </c>
      <c r="D390">
        <v>0</v>
      </c>
      <c r="E390">
        <v>0</v>
      </c>
      <c r="F390">
        <v>1</v>
      </c>
      <c r="G390">
        <v>1</v>
      </c>
      <c r="H390">
        <v>3</v>
      </c>
      <c r="I390" t="s">
        <v>322</v>
      </c>
      <c r="J390" t="s">
        <v>325</v>
      </c>
      <c r="K390" t="s">
        <v>323</v>
      </c>
      <c r="L390">
        <v>1354</v>
      </c>
      <c r="N390">
        <v>1010</v>
      </c>
      <c r="O390" t="s">
        <v>324</v>
      </c>
      <c r="P390" t="s">
        <v>324</v>
      </c>
      <c r="Q390">
        <v>1</v>
      </c>
      <c r="W390">
        <v>0</v>
      </c>
      <c r="X390">
        <v>-1979935088</v>
      </c>
      <c r="Y390">
        <v>100</v>
      </c>
      <c r="AA390">
        <v>340.37</v>
      </c>
      <c r="AB390">
        <v>0</v>
      </c>
      <c r="AC390">
        <v>0</v>
      </c>
      <c r="AD390">
        <v>0</v>
      </c>
      <c r="AE390">
        <v>340.37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6</v>
      </c>
      <c r="AT390">
        <v>100</v>
      </c>
      <c r="AU390" t="s">
        <v>6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6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Y390*Source!I173</f>
        <v>22</v>
      </c>
      <c r="CY390">
        <f>AA390</f>
        <v>340.37</v>
      </c>
      <c r="CZ390">
        <f>AE390</f>
        <v>340.37</v>
      </c>
      <c r="DA390">
        <f>AI390</f>
        <v>1</v>
      </c>
      <c r="DB390">
        <v>0</v>
      </c>
    </row>
    <row r="391" spans="1:106" x14ac:dyDescent="0.25">
      <c r="A391">
        <f>ROW(Source!A173)</f>
        <v>173</v>
      </c>
      <c r="B391">
        <v>16671550</v>
      </c>
      <c r="C391">
        <v>16672159</v>
      </c>
      <c r="D391">
        <v>15233312</v>
      </c>
      <c r="E391">
        <v>1</v>
      </c>
      <c r="F391">
        <v>1</v>
      </c>
      <c r="G391">
        <v>1</v>
      </c>
      <c r="H391">
        <v>3</v>
      </c>
      <c r="I391" t="s">
        <v>611</v>
      </c>
      <c r="J391" t="s">
        <v>612</v>
      </c>
      <c r="K391" t="s">
        <v>613</v>
      </c>
      <c r="L391">
        <v>1346</v>
      </c>
      <c r="N391">
        <v>1009</v>
      </c>
      <c r="O391" t="s">
        <v>139</v>
      </c>
      <c r="P391" t="s">
        <v>139</v>
      </c>
      <c r="Q391">
        <v>1</v>
      </c>
      <c r="W391">
        <v>0</v>
      </c>
      <c r="X391">
        <v>1584075688</v>
      </c>
      <c r="Y391">
        <v>2.8</v>
      </c>
      <c r="AA391">
        <v>35.700000000000003</v>
      </c>
      <c r="AB391">
        <v>0</v>
      </c>
      <c r="AC391">
        <v>0</v>
      </c>
      <c r="AD391">
        <v>0</v>
      </c>
      <c r="AE391">
        <v>35.700000000000003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2.8</v>
      </c>
      <c r="AU391" t="s">
        <v>6</v>
      </c>
      <c r="AV391">
        <v>0</v>
      </c>
      <c r="AW391">
        <v>2</v>
      </c>
      <c r="AX391">
        <v>16672173</v>
      </c>
      <c r="AY391">
        <v>1</v>
      </c>
      <c r="AZ391">
        <v>0</v>
      </c>
      <c r="BA391">
        <v>382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Y391*Source!I173</f>
        <v>0.61599999999999999</v>
      </c>
      <c r="CY391">
        <f>AA391</f>
        <v>35.700000000000003</v>
      </c>
      <c r="CZ391">
        <f>AE391</f>
        <v>35.700000000000003</v>
      </c>
      <c r="DA391">
        <f>AI391</f>
        <v>1</v>
      </c>
      <c r="DB391">
        <v>0</v>
      </c>
    </row>
    <row r="392" spans="1:106" x14ac:dyDescent="0.25">
      <c r="A392">
        <f>ROW(Source!A173)</f>
        <v>173</v>
      </c>
      <c r="B392">
        <v>16671550</v>
      </c>
      <c r="C392">
        <v>16672159</v>
      </c>
      <c r="D392">
        <v>15164559</v>
      </c>
      <c r="E392">
        <v>17</v>
      </c>
      <c r="F392">
        <v>1</v>
      </c>
      <c r="G392">
        <v>1</v>
      </c>
      <c r="H392">
        <v>3</v>
      </c>
      <c r="I392" t="s">
        <v>605</v>
      </c>
      <c r="J392" t="s">
        <v>6</v>
      </c>
      <c r="K392" t="s">
        <v>606</v>
      </c>
      <c r="L392">
        <v>1374</v>
      </c>
      <c r="N392">
        <v>1013</v>
      </c>
      <c r="O392" t="s">
        <v>607</v>
      </c>
      <c r="P392" t="s">
        <v>607</v>
      </c>
      <c r="Q392">
        <v>1</v>
      </c>
      <c r="W392">
        <v>0</v>
      </c>
      <c r="X392">
        <v>-1731369543</v>
      </c>
      <c r="Y392">
        <v>18.41</v>
      </c>
      <c r="AA392">
        <v>1</v>
      </c>
      <c r="AB392">
        <v>0</v>
      </c>
      <c r="AC392">
        <v>0</v>
      </c>
      <c r="AD392">
        <v>0</v>
      </c>
      <c r="AE392">
        <v>1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18.41</v>
      </c>
      <c r="AU392" t="s">
        <v>6</v>
      </c>
      <c r="AV392">
        <v>0</v>
      </c>
      <c r="AW392">
        <v>2</v>
      </c>
      <c r="AX392">
        <v>16672174</v>
      </c>
      <c r="AY392">
        <v>1</v>
      </c>
      <c r="AZ392">
        <v>0</v>
      </c>
      <c r="BA392">
        <v>383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Y392*Source!I173</f>
        <v>4.0502000000000002</v>
      </c>
      <c r="CY392">
        <f>AA392</f>
        <v>1</v>
      </c>
      <c r="CZ392">
        <f>AE392</f>
        <v>1</v>
      </c>
      <c r="DA392">
        <f>AI392</f>
        <v>1</v>
      </c>
      <c r="DB392">
        <v>0</v>
      </c>
    </row>
    <row r="393" spans="1:106" x14ac:dyDescent="0.25">
      <c r="A393">
        <f>ROW(Source!A174)</f>
        <v>174</v>
      </c>
      <c r="B393">
        <v>16671551</v>
      </c>
      <c r="C393">
        <v>16672159</v>
      </c>
      <c r="D393">
        <v>15446300</v>
      </c>
      <c r="E393">
        <v>1</v>
      </c>
      <c r="F393">
        <v>1</v>
      </c>
      <c r="G393">
        <v>1</v>
      </c>
      <c r="H393">
        <v>1</v>
      </c>
      <c r="I393" t="s">
        <v>591</v>
      </c>
      <c r="J393" t="s">
        <v>6</v>
      </c>
      <c r="K393" t="s">
        <v>592</v>
      </c>
      <c r="L393">
        <v>1191</v>
      </c>
      <c r="N393">
        <v>1013</v>
      </c>
      <c r="O393" t="s">
        <v>416</v>
      </c>
      <c r="P393" t="s">
        <v>416</v>
      </c>
      <c r="Q393">
        <v>1</v>
      </c>
      <c r="W393">
        <v>0</v>
      </c>
      <c r="X393">
        <v>912892513</v>
      </c>
      <c r="Y393">
        <v>92.8</v>
      </c>
      <c r="AA393">
        <v>0</v>
      </c>
      <c r="AB393">
        <v>0</v>
      </c>
      <c r="AC393">
        <v>0</v>
      </c>
      <c r="AD393">
        <v>59.42</v>
      </c>
      <c r="AE393">
        <v>0</v>
      </c>
      <c r="AF393">
        <v>0</v>
      </c>
      <c r="AG393">
        <v>0</v>
      </c>
      <c r="AH393">
        <v>9.92</v>
      </c>
      <c r="AI393">
        <v>1</v>
      </c>
      <c r="AJ393">
        <v>1</v>
      </c>
      <c r="AK393">
        <v>1</v>
      </c>
      <c r="AL393">
        <v>5.99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92.8</v>
      </c>
      <c r="AU393" t="s">
        <v>6</v>
      </c>
      <c r="AV393">
        <v>1</v>
      </c>
      <c r="AW393">
        <v>2</v>
      </c>
      <c r="AX393">
        <v>16672168</v>
      </c>
      <c r="AY393">
        <v>1</v>
      </c>
      <c r="AZ393">
        <v>0</v>
      </c>
      <c r="BA393">
        <v>384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Y393*Source!I174</f>
        <v>20.416</v>
      </c>
      <c r="CY393">
        <f>AD393</f>
        <v>59.42</v>
      </c>
      <c r="CZ393">
        <f>AH393</f>
        <v>9.92</v>
      </c>
      <c r="DA393">
        <f>AL393</f>
        <v>5.99</v>
      </c>
      <c r="DB393">
        <v>0</v>
      </c>
    </row>
    <row r="394" spans="1:106" x14ac:dyDescent="0.25">
      <c r="A394">
        <f>ROW(Source!A174)</f>
        <v>174</v>
      </c>
      <c r="B394">
        <v>16671551</v>
      </c>
      <c r="C394">
        <v>16672159</v>
      </c>
      <c r="D394">
        <v>15430395</v>
      </c>
      <c r="E394">
        <v>1</v>
      </c>
      <c r="F394">
        <v>1</v>
      </c>
      <c r="G394">
        <v>1</v>
      </c>
      <c r="H394">
        <v>1</v>
      </c>
      <c r="I394" t="s">
        <v>417</v>
      </c>
      <c r="J394" t="s">
        <v>6</v>
      </c>
      <c r="K394" t="s">
        <v>418</v>
      </c>
      <c r="L394">
        <v>1191</v>
      </c>
      <c r="N394">
        <v>1013</v>
      </c>
      <c r="O394" t="s">
        <v>416</v>
      </c>
      <c r="P394" t="s">
        <v>416</v>
      </c>
      <c r="Q394">
        <v>1</v>
      </c>
      <c r="W394">
        <v>0</v>
      </c>
      <c r="X394">
        <v>-1417349443</v>
      </c>
      <c r="Y394">
        <v>0.4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5.99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0.4</v>
      </c>
      <c r="AU394" t="s">
        <v>6</v>
      </c>
      <c r="AV394">
        <v>2</v>
      </c>
      <c r="AW394">
        <v>2</v>
      </c>
      <c r="AX394">
        <v>16672169</v>
      </c>
      <c r="AY394">
        <v>1</v>
      </c>
      <c r="AZ394">
        <v>0</v>
      </c>
      <c r="BA394">
        <v>385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Y394*Source!I174</f>
        <v>8.8000000000000009E-2</v>
      </c>
      <c r="CY394">
        <f>AD394</f>
        <v>0</v>
      </c>
      <c r="CZ394">
        <f>AH394</f>
        <v>0</v>
      </c>
      <c r="DA394">
        <f>AL394</f>
        <v>1</v>
      </c>
      <c r="DB394">
        <v>0</v>
      </c>
    </row>
    <row r="395" spans="1:106" x14ac:dyDescent="0.25">
      <c r="A395">
        <f>ROW(Source!A174)</f>
        <v>174</v>
      </c>
      <c r="B395">
        <v>16671551</v>
      </c>
      <c r="C395">
        <v>16672159</v>
      </c>
      <c r="D395">
        <v>15247680</v>
      </c>
      <c r="E395">
        <v>1</v>
      </c>
      <c r="F395">
        <v>1</v>
      </c>
      <c r="G395">
        <v>1</v>
      </c>
      <c r="H395">
        <v>2</v>
      </c>
      <c r="I395" t="s">
        <v>425</v>
      </c>
      <c r="J395" t="s">
        <v>426</v>
      </c>
      <c r="K395" t="s">
        <v>427</v>
      </c>
      <c r="L395">
        <v>1368</v>
      </c>
      <c r="N395">
        <v>1011</v>
      </c>
      <c r="O395" t="s">
        <v>422</v>
      </c>
      <c r="P395" t="s">
        <v>422</v>
      </c>
      <c r="Q395">
        <v>1</v>
      </c>
      <c r="W395">
        <v>0</v>
      </c>
      <c r="X395">
        <v>-1718674368</v>
      </c>
      <c r="Y395">
        <v>0.2</v>
      </c>
      <c r="AA395">
        <v>0</v>
      </c>
      <c r="AB395">
        <v>670.82</v>
      </c>
      <c r="AC395">
        <v>13.5</v>
      </c>
      <c r="AD395">
        <v>0</v>
      </c>
      <c r="AE395">
        <v>0</v>
      </c>
      <c r="AF395">
        <v>111.99</v>
      </c>
      <c r="AG395">
        <v>13.5</v>
      </c>
      <c r="AH395">
        <v>0</v>
      </c>
      <c r="AI395">
        <v>1</v>
      </c>
      <c r="AJ395">
        <v>5.99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0.2</v>
      </c>
      <c r="AU395" t="s">
        <v>6</v>
      </c>
      <c r="AV395">
        <v>0</v>
      </c>
      <c r="AW395">
        <v>2</v>
      </c>
      <c r="AX395">
        <v>16672170</v>
      </c>
      <c r="AY395">
        <v>1</v>
      </c>
      <c r="AZ395">
        <v>0</v>
      </c>
      <c r="BA395">
        <v>386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Y395*Source!I174</f>
        <v>4.4000000000000004E-2</v>
      </c>
      <c r="CY395">
        <f>AB395</f>
        <v>670.82</v>
      </c>
      <c r="CZ395">
        <f>AF395</f>
        <v>111.99</v>
      </c>
      <c r="DA395">
        <f>AJ395</f>
        <v>5.99</v>
      </c>
      <c r="DB395">
        <v>0</v>
      </c>
    </row>
    <row r="396" spans="1:106" x14ac:dyDescent="0.25">
      <c r="A396">
        <f>ROW(Source!A174)</f>
        <v>174</v>
      </c>
      <c r="B396">
        <v>16671551</v>
      </c>
      <c r="C396">
        <v>16672159</v>
      </c>
      <c r="D396">
        <v>15249073</v>
      </c>
      <c r="E396">
        <v>1</v>
      </c>
      <c r="F396">
        <v>1</v>
      </c>
      <c r="G396">
        <v>1</v>
      </c>
      <c r="H396">
        <v>2</v>
      </c>
      <c r="I396" t="s">
        <v>428</v>
      </c>
      <c r="J396" t="s">
        <v>429</v>
      </c>
      <c r="K396" t="s">
        <v>430</v>
      </c>
      <c r="L396">
        <v>1368</v>
      </c>
      <c r="N396">
        <v>1011</v>
      </c>
      <c r="O396" t="s">
        <v>422</v>
      </c>
      <c r="P396" t="s">
        <v>422</v>
      </c>
      <c r="Q396">
        <v>1</v>
      </c>
      <c r="W396">
        <v>0</v>
      </c>
      <c r="X396">
        <v>1372534845</v>
      </c>
      <c r="Y396">
        <v>0.2</v>
      </c>
      <c r="AA396">
        <v>0</v>
      </c>
      <c r="AB396">
        <v>393.6</v>
      </c>
      <c r="AC396">
        <v>11.6</v>
      </c>
      <c r="AD396">
        <v>0</v>
      </c>
      <c r="AE396">
        <v>0</v>
      </c>
      <c r="AF396">
        <v>65.709999999999994</v>
      </c>
      <c r="AG396">
        <v>11.6</v>
      </c>
      <c r="AH396">
        <v>0</v>
      </c>
      <c r="AI396">
        <v>1</v>
      </c>
      <c r="AJ396">
        <v>5.99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0.2</v>
      </c>
      <c r="AU396" t="s">
        <v>6</v>
      </c>
      <c r="AV396">
        <v>0</v>
      </c>
      <c r="AW396">
        <v>2</v>
      </c>
      <c r="AX396">
        <v>16672171</v>
      </c>
      <c r="AY396">
        <v>1</v>
      </c>
      <c r="AZ396">
        <v>0</v>
      </c>
      <c r="BA396">
        <v>387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Y396*Source!I174</f>
        <v>4.4000000000000004E-2</v>
      </c>
      <c r="CY396">
        <f>AB396</f>
        <v>393.6</v>
      </c>
      <c r="CZ396">
        <f>AF396</f>
        <v>65.709999999999994</v>
      </c>
      <c r="DA396">
        <f>AJ396</f>
        <v>5.99</v>
      </c>
      <c r="DB396">
        <v>0</v>
      </c>
    </row>
    <row r="397" spans="1:106" x14ac:dyDescent="0.25">
      <c r="A397">
        <f>ROW(Source!A174)</f>
        <v>174</v>
      </c>
      <c r="B397">
        <v>16671551</v>
      </c>
      <c r="C397">
        <v>16672159</v>
      </c>
      <c r="D397">
        <v>15171982</v>
      </c>
      <c r="E397">
        <v>1</v>
      </c>
      <c r="F397">
        <v>1</v>
      </c>
      <c r="G397">
        <v>1</v>
      </c>
      <c r="H397">
        <v>3</v>
      </c>
      <c r="I397" t="s">
        <v>608</v>
      </c>
      <c r="J397" t="s">
        <v>609</v>
      </c>
      <c r="K397" t="s">
        <v>610</v>
      </c>
      <c r="L397">
        <v>1348</v>
      </c>
      <c r="N397">
        <v>1009</v>
      </c>
      <c r="O397" t="s">
        <v>147</v>
      </c>
      <c r="P397" t="s">
        <v>147</v>
      </c>
      <c r="Q397">
        <v>1000</v>
      </c>
      <c r="W397">
        <v>0</v>
      </c>
      <c r="X397">
        <v>-1421715385</v>
      </c>
      <c r="Y397">
        <v>3.15E-3</v>
      </c>
      <c r="AA397">
        <v>4372.58</v>
      </c>
      <c r="AB397">
        <v>0</v>
      </c>
      <c r="AC397">
        <v>0</v>
      </c>
      <c r="AD397">
        <v>0</v>
      </c>
      <c r="AE397">
        <v>729.98</v>
      </c>
      <c r="AF397">
        <v>0</v>
      </c>
      <c r="AG397">
        <v>0</v>
      </c>
      <c r="AH397">
        <v>0</v>
      </c>
      <c r="AI397">
        <v>5.99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3.15E-3</v>
      </c>
      <c r="AU397" t="s">
        <v>6</v>
      </c>
      <c r="AV397">
        <v>0</v>
      </c>
      <c r="AW397">
        <v>2</v>
      </c>
      <c r="AX397">
        <v>16672172</v>
      </c>
      <c r="AY397">
        <v>1</v>
      </c>
      <c r="AZ397">
        <v>0</v>
      </c>
      <c r="BA397">
        <v>388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Y397*Source!I174</f>
        <v>6.9300000000000004E-4</v>
      </c>
      <c r="CY397">
        <f>AA397</f>
        <v>4372.58</v>
      </c>
      <c r="CZ397">
        <f>AE397</f>
        <v>729.98</v>
      </c>
      <c r="DA397">
        <f>AI397</f>
        <v>5.99</v>
      </c>
      <c r="DB397">
        <v>0</v>
      </c>
    </row>
    <row r="398" spans="1:106" x14ac:dyDescent="0.25">
      <c r="A398">
        <f>ROW(Source!A174)</f>
        <v>174</v>
      </c>
      <c r="B398">
        <v>16671551</v>
      </c>
      <c r="C398">
        <v>16672159</v>
      </c>
      <c r="D398">
        <v>0</v>
      </c>
      <c r="E398">
        <v>0</v>
      </c>
      <c r="F398">
        <v>1</v>
      </c>
      <c r="G398">
        <v>1</v>
      </c>
      <c r="H398">
        <v>3</v>
      </c>
      <c r="I398" t="s">
        <v>322</v>
      </c>
      <c r="J398" t="s">
        <v>325</v>
      </c>
      <c r="K398" t="s">
        <v>323</v>
      </c>
      <c r="L398">
        <v>1354</v>
      </c>
      <c r="N398">
        <v>1010</v>
      </c>
      <c r="O398" t="s">
        <v>324</v>
      </c>
      <c r="P398" t="s">
        <v>324</v>
      </c>
      <c r="Q398">
        <v>1</v>
      </c>
      <c r="W398">
        <v>0</v>
      </c>
      <c r="X398">
        <v>-1979935088</v>
      </c>
      <c r="Y398">
        <v>100</v>
      </c>
      <c r="AA398">
        <v>2038.82</v>
      </c>
      <c r="AB398">
        <v>0</v>
      </c>
      <c r="AC398">
        <v>0</v>
      </c>
      <c r="AD398">
        <v>0</v>
      </c>
      <c r="AE398">
        <v>340.37</v>
      </c>
      <c r="AF398">
        <v>0</v>
      </c>
      <c r="AG398">
        <v>0</v>
      </c>
      <c r="AH398">
        <v>0</v>
      </c>
      <c r="AI398">
        <v>5.99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</v>
      </c>
      <c r="AT398">
        <v>100</v>
      </c>
      <c r="AU398" t="s">
        <v>6</v>
      </c>
      <c r="AV398">
        <v>0</v>
      </c>
      <c r="AW398">
        <v>1</v>
      </c>
      <c r="AX398">
        <v>-1</v>
      </c>
      <c r="AY398">
        <v>0</v>
      </c>
      <c r="AZ398">
        <v>0</v>
      </c>
      <c r="BA398" t="s">
        <v>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Y398*Source!I174</f>
        <v>22</v>
      </c>
      <c r="CY398">
        <f>AA398</f>
        <v>2038.82</v>
      </c>
      <c r="CZ398">
        <f>AE398</f>
        <v>340.37</v>
      </c>
      <c r="DA398">
        <f>AI398</f>
        <v>5.99</v>
      </c>
      <c r="DB398">
        <v>0</v>
      </c>
    </row>
    <row r="399" spans="1:106" x14ac:dyDescent="0.25">
      <c r="A399">
        <f>ROW(Source!A174)</f>
        <v>174</v>
      </c>
      <c r="B399">
        <v>16671551</v>
      </c>
      <c r="C399">
        <v>16672159</v>
      </c>
      <c r="D399">
        <v>15233312</v>
      </c>
      <c r="E399">
        <v>1</v>
      </c>
      <c r="F399">
        <v>1</v>
      </c>
      <c r="G399">
        <v>1</v>
      </c>
      <c r="H399">
        <v>3</v>
      </c>
      <c r="I399" t="s">
        <v>611</v>
      </c>
      <c r="J399" t="s">
        <v>612</v>
      </c>
      <c r="K399" t="s">
        <v>613</v>
      </c>
      <c r="L399">
        <v>1346</v>
      </c>
      <c r="N399">
        <v>1009</v>
      </c>
      <c r="O399" t="s">
        <v>139</v>
      </c>
      <c r="P399" t="s">
        <v>139</v>
      </c>
      <c r="Q399">
        <v>1</v>
      </c>
      <c r="W399">
        <v>0</v>
      </c>
      <c r="X399">
        <v>1584075688</v>
      </c>
      <c r="Y399">
        <v>2.8</v>
      </c>
      <c r="AA399">
        <v>213.84</v>
      </c>
      <c r="AB399">
        <v>0</v>
      </c>
      <c r="AC399">
        <v>0</v>
      </c>
      <c r="AD399">
        <v>0</v>
      </c>
      <c r="AE399">
        <v>35.700000000000003</v>
      </c>
      <c r="AF399">
        <v>0</v>
      </c>
      <c r="AG399">
        <v>0</v>
      </c>
      <c r="AH399">
        <v>0</v>
      </c>
      <c r="AI399">
        <v>5.99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2.8</v>
      </c>
      <c r="AU399" t="s">
        <v>6</v>
      </c>
      <c r="AV399">
        <v>0</v>
      </c>
      <c r="AW399">
        <v>2</v>
      </c>
      <c r="AX399">
        <v>16672173</v>
      </c>
      <c r="AY399">
        <v>1</v>
      </c>
      <c r="AZ399">
        <v>0</v>
      </c>
      <c r="BA399">
        <v>389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Y399*Source!I174</f>
        <v>0.61599999999999999</v>
      </c>
      <c r="CY399">
        <f>AA399</f>
        <v>213.84</v>
      </c>
      <c r="CZ399">
        <f>AE399</f>
        <v>35.700000000000003</v>
      </c>
      <c r="DA399">
        <f>AI399</f>
        <v>5.99</v>
      </c>
      <c r="DB399">
        <v>0</v>
      </c>
    </row>
    <row r="400" spans="1:106" x14ac:dyDescent="0.25">
      <c r="A400">
        <f>ROW(Source!A174)</f>
        <v>174</v>
      </c>
      <c r="B400">
        <v>16671551</v>
      </c>
      <c r="C400">
        <v>16672159</v>
      </c>
      <c r="D400">
        <v>15164559</v>
      </c>
      <c r="E400">
        <v>17</v>
      </c>
      <c r="F400">
        <v>1</v>
      </c>
      <c r="G400">
        <v>1</v>
      </c>
      <c r="H400">
        <v>3</v>
      </c>
      <c r="I400" t="s">
        <v>605</v>
      </c>
      <c r="J400" t="s">
        <v>6</v>
      </c>
      <c r="K400" t="s">
        <v>606</v>
      </c>
      <c r="L400">
        <v>1374</v>
      </c>
      <c r="N400">
        <v>1013</v>
      </c>
      <c r="O400" t="s">
        <v>607</v>
      </c>
      <c r="P400" t="s">
        <v>607</v>
      </c>
      <c r="Q400">
        <v>1</v>
      </c>
      <c r="W400">
        <v>0</v>
      </c>
      <c r="X400">
        <v>-1731369543</v>
      </c>
      <c r="Y400">
        <v>18.41</v>
      </c>
      <c r="AA400">
        <v>1</v>
      </c>
      <c r="AB400">
        <v>0</v>
      </c>
      <c r="AC400">
        <v>0</v>
      </c>
      <c r="AD400">
        <v>0</v>
      </c>
      <c r="AE400">
        <v>1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18.41</v>
      </c>
      <c r="AU400" t="s">
        <v>6</v>
      </c>
      <c r="AV400">
        <v>0</v>
      </c>
      <c r="AW400">
        <v>2</v>
      </c>
      <c r="AX400">
        <v>16672174</v>
      </c>
      <c r="AY400">
        <v>1</v>
      </c>
      <c r="AZ400">
        <v>0</v>
      </c>
      <c r="BA400">
        <v>390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Y400*Source!I174</f>
        <v>4.0502000000000002</v>
      </c>
      <c r="CY400">
        <f>AA400</f>
        <v>1</v>
      </c>
      <c r="CZ400">
        <f>AE400</f>
        <v>1</v>
      </c>
      <c r="DA400">
        <f>AI400</f>
        <v>1</v>
      </c>
      <c r="DB400">
        <v>0</v>
      </c>
    </row>
    <row r="401" spans="1:106" x14ac:dyDescent="0.25">
      <c r="A401">
        <f>ROW(Source!A177)</f>
        <v>177</v>
      </c>
      <c r="B401">
        <v>16671550</v>
      </c>
      <c r="C401">
        <v>16672176</v>
      </c>
      <c r="D401">
        <v>15446300</v>
      </c>
      <c r="E401">
        <v>1</v>
      </c>
      <c r="F401">
        <v>1</v>
      </c>
      <c r="G401">
        <v>1</v>
      </c>
      <c r="H401">
        <v>1</v>
      </c>
      <c r="I401" t="s">
        <v>591</v>
      </c>
      <c r="J401" t="s">
        <v>6</v>
      </c>
      <c r="K401" t="s">
        <v>592</v>
      </c>
      <c r="L401">
        <v>1191</v>
      </c>
      <c r="N401">
        <v>1013</v>
      </c>
      <c r="O401" t="s">
        <v>416</v>
      </c>
      <c r="P401" t="s">
        <v>416</v>
      </c>
      <c r="Q401">
        <v>1</v>
      </c>
      <c r="W401">
        <v>0</v>
      </c>
      <c r="X401">
        <v>912892513</v>
      </c>
      <c r="Y401">
        <v>316.8</v>
      </c>
      <c r="AA401">
        <v>0</v>
      </c>
      <c r="AB401">
        <v>0</v>
      </c>
      <c r="AC401">
        <v>0</v>
      </c>
      <c r="AD401">
        <v>9.92</v>
      </c>
      <c r="AE401">
        <v>0</v>
      </c>
      <c r="AF401">
        <v>0</v>
      </c>
      <c r="AG401">
        <v>0</v>
      </c>
      <c r="AH401">
        <v>9.92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316.8</v>
      </c>
      <c r="AU401" t="s">
        <v>6</v>
      </c>
      <c r="AV401">
        <v>1</v>
      </c>
      <c r="AW401">
        <v>2</v>
      </c>
      <c r="AX401">
        <v>16672192</v>
      </c>
      <c r="AY401">
        <v>1</v>
      </c>
      <c r="AZ401">
        <v>0</v>
      </c>
      <c r="BA401">
        <v>391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Y401*Source!I177</f>
        <v>25.344000000000001</v>
      </c>
      <c r="CY401">
        <f>AD401</f>
        <v>9.92</v>
      </c>
      <c r="CZ401">
        <f>AH401</f>
        <v>9.92</v>
      </c>
      <c r="DA401">
        <f>AL401</f>
        <v>1</v>
      </c>
      <c r="DB401">
        <v>0</v>
      </c>
    </row>
    <row r="402" spans="1:106" x14ac:dyDescent="0.25">
      <c r="A402">
        <f>ROW(Source!A177)</f>
        <v>177</v>
      </c>
      <c r="B402">
        <v>16671550</v>
      </c>
      <c r="C402">
        <v>16672176</v>
      </c>
      <c r="D402">
        <v>15430395</v>
      </c>
      <c r="E402">
        <v>1</v>
      </c>
      <c r="F402">
        <v>1</v>
      </c>
      <c r="G402">
        <v>1</v>
      </c>
      <c r="H402">
        <v>1</v>
      </c>
      <c r="I402" t="s">
        <v>417</v>
      </c>
      <c r="J402" t="s">
        <v>6</v>
      </c>
      <c r="K402" t="s">
        <v>418</v>
      </c>
      <c r="L402">
        <v>1191</v>
      </c>
      <c r="N402">
        <v>1013</v>
      </c>
      <c r="O402" t="s">
        <v>416</v>
      </c>
      <c r="P402" t="s">
        <v>416</v>
      </c>
      <c r="Q402">
        <v>1</v>
      </c>
      <c r="W402">
        <v>0</v>
      </c>
      <c r="X402">
        <v>-1417349443</v>
      </c>
      <c r="Y402">
        <v>2.4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2.4</v>
      </c>
      <c r="AU402" t="s">
        <v>6</v>
      </c>
      <c r="AV402">
        <v>2</v>
      </c>
      <c r="AW402">
        <v>2</v>
      </c>
      <c r="AX402">
        <v>16672193</v>
      </c>
      <c r="AY402">
        <v>1</v>
      </c>
      <c r="AZ402">
        <v>0</v>
      </c>
      <c r="BA402">
        <v>392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Y402*Source!I177</f>
        <v>0.192</v>
      </c>
      <c r="CY402">
        <f>AD402</f>
        <v>0</v>
      </c>
      <c r="CZ402">
        <f>AH402</f>
        <v>0</v>
      </c>
      <c r="DA402">
        <f>AL402</f>
        <v>1</v>
      </c>
      <c r="DB402">
        <v>0</v>
      </c>
    </row>
    <row r="403" spans="1:106" x14ac:dyDescent="0.25">
      <c r="A403">
        <f>ROW(Source!A177)</f>
        <v>177</v>
      </c>
      <c r="B403">
        <v>16671550</v>
      </c>
      <c r="C403">
        <v>16672176</v>
      </c>
      <c r="D403">
        <v>15247680</v>
      </c>
      <c r="E403">
        <v>1</v>
      </c>
      <c r="F403">
        <v>1</v>
      </c>
      <c r="G403">
        <v>1</v>
      </c>
      <c r="H403">
        <v>2</v>
      </c>
      <c r="I403" t="s">
        <v>425</v>
      </c>
      <c r="J403" t="s">
        <v>426</v>
      </c>
      <c r="K403" t="s">
        <v>427</v>
      </c>
      <c r="L403">
        <v>1368</v>
      </c>
      <c r="N403">
        <v>1011</v>
      </c>
      <c r="O403" t="s">
        <v>422</v>
      </c>
      <c r="P403" t="s">
        <v>422</v>
      </c>
      <c r="Q403">
        <v>1</v>
      </c>
      <c r="W403">
        <v>0</v>
      </c>
      <c r="X403">
        <v>-1718674368</v>
      </c>
      <c r="Y403">
        <v>1.2</v>
      </c>
      <c r="AA403">
        <v>0</v>
      </c>
      <c r="AB403">
        <v>111.99</v>
      </c>
      <c r="AC403">
        <v>13.5</v>
      </c>
      <c r="AD403">
        <v>0</v>
      </c>
      <c r="AE403">
        <v>0</v>
      </c>
      <c r="AF403">
        <v>111.99</v>
      </c>
      <c r="AG403">
        <v>13.5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1.2</v>
      </c>
      <c r="AU403" t="s">
        <v>6</v>
      </c>
      <c r="AV403">
        <v>0</v>
      </c>
      <c r="AW403">
        <v>2</v>
      </c>
      <c r="AX403">
        <v>16672194</v>
      </c>
      <c r="AY403">
        <v>1</v>
      </c>
      <c r="AZ403">
        <v>0</v>
      </c>
      <c r="BA403">
        <v>393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Y403*Source!I177</f>
        <v>9.6000000000000002E-2</v>
      </c>
      <c r="CY403">
        <f>AB403</f>
        <v>111.99</v>
      </c>
      <c r="CZ403">
        <f>AF403</f>
        <v>111.99</v>
      </c>
      <c r="DA403">
        <f>AJ403</f>
        <v>1</v>
      </c>
      <c r="DB403">
        <v>0</v>
      </c>
    </row>
    <row r="404" spans="1:106" x14ac:dyDescent="0.25">
      <c r="A404">
        <f>ROW(Source!A177)</f>
        <v>177</v>
      </c>
      <c r="B404">
        <v>16671550</v>
      </c>
      <c r="C404">
        <v>16672176</v>
      </c>
      <c r="D404">
        <v>15249073</v>
      </c>
      <c r="E404">
        <v>1</v>
      </c>
      <c r="F404">
        <v>1</v>
      </c>
      <c r="G404">
        <v>1</v>
      </c>
      <c r="H404">
        <v>2</v>
      </c>
      <c r="I404" t="s">
        <v>428</v>
      </c>
      <c r="J404" t="s">
        <v>429</v>
      </c>
      <c r="K404" t="s">
        <v>430</v>
      </c>
      <c r="L404">
        <v>1368</v>
      </c>
      <c r="N404">
        <v>1011</v>
      </c>
      <c r="O404" t="s">
        <v>422</v>
      </c>
      <c r="P404" t="s">
        <v>422</v>
      </c>
      <c r="Q404">
        <v>1</v>
      </c>
      <c r="W404">
        <v>0</v>
      </c>
      <c r="X404">
        <v>1372534845</v>
      </c>
      <c r="Y404">
        <v>1.2</v>
      </c>
      <c r="AA404">
        <v>0</v>
      </c>
      <c r="AB404">
        <v>65.709999999999994</v>
      </c>
      <c r="AC404">
        <v>11.6</v>
      </c>
      <c r="AD404">
        <v>0</v>
      </c>
      <c r="AE404">
        <v>0</v>
      </c>
      <c r="AF404">
        <v>65.709999999999994</v>
      </c>
      <c r="AG404">
        <v>11.6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1.2</v>
      </c>
      <c r="AU404" t="s">
        <v>6</v>
      </c>
      <c r="AV404">
        <v>0</v>
      </c>
      <c r="AW404">
        <v>2</v>
      </c>
      <c r="AX404">
        <v>16672195</v>
      </c>
      <c r="AY404">
        <v>1</v>
      </c>
      <c r="AZ404">
        <v>0</v>
      </c>
      <c r="BA404">
        <v>394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Y404*Source!I177</f>
        <v>9.6000000000000002E-2</v>
      </c>
      <c r="CY404">
        <f>AB404</f>
        <v>65.709999999999994</v>
      </c>
      <c r="CZ404">
        <f>AF404</f>
        <v>65.709999999999994</v>
      </c>
      <c r="DA404">
        <f>AJ404</f>
        <v>1</v>
      </c>
      <c r="DB404">
        <v>0</v>
      </c>
    </row>
    <row r="405" spans="1:106" x14ac:dyDescent="0.25">
      <c r="A405">
        <f>ROW(Source!A177)</f>
        <v>177</v>
      </c>
      <c r="B405">
        <v>16671550</v>
      </c>
      <c r="C405">
        <v>16672176</v>
      </c>
      <c r="D405">
        <v>15249377</v>
      </c>
      <c r="E405">
        <v>1</v>
      </c>
      <c r="F405">
        <v>1</v>
      </c>
      <c r="G405">
        <v>1</v>
      </c>
      <c r="H405">
        <v>2</v>
      </c>
      <c r="I405" t="s">
        <v>431</v>
      </c>
      <c r="J405" t="s">
        <v>432</v>
      </c>
      <c r="K405" t="s">
        <v>433</v>
      </c>
      <c r="L405">
        <v>1368</v>
      </c>
      <c r="N405">
        <v>1011</v>
      </c>
      <c r="O405" t="s">
        <v>422</v>
      </c>
      <c r="P405" t="s">
        <v>422</v>
      </c>
      <c r="Q405">
        <v>1</v>
      </c>
      <c r="W405">
        <v>0</v>
      </c>
      <c r="X405">
        <v>-353815937</v>
      </c>
      <c r="Y405">
        <v>1.1399999999999999</v>
      </c>
      <c r="AA405">
        <v>0</v>
      </c>
      <c r="AB405">
        <v>8.1</v>
      </c>
      <c r="AC405">
        <v>0</v>
      </c>
      <c r="AD405">
        <v>0</v>
      </c>
      <c r="AE405">
        <v>0</v>
      </c>
      <c r="AF405">
        <v>8.1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1.1399999999999999</v>
      </c>
      <c r="AU405" t="s">
        <v>6</v>
      </c>
      <c r="AV405">
        <v>0</v>
      </c>
      <c r="AW405">
        <v>2</v>
      </c>
      <c r="AX405">
        <v>16672196</v>
      </c>
      <c r="AY405">
        <v>1</v>
      </c>
      <c r="AZ405">
        <v>0</v>
      </c>
      <c r="BA405">
        <v>395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Y405*Source!I177</f>
        <v>9.1199999999999989E-2</v>
      </c>
      <c r="CY405">
        <f>AB405</f>
        <v>8.1</v>
      </c>
      <c r="CZ405">
        <f>AF405</f>
        <v>8.1</v>
      </c>
      <c r="DA405">
        <f>AJ405</f>
        <v>1</v>
      </c>
      <c r="DB405">
        <v>0</v>
      </c>
    </row>
    <row r="406" spans="1:106" x14ac:dyDescent="0.25">
      <c r="A406">
        <f>ROW(Source!A177)</f>
        <v>177</v>
      </c>
      <c r="B406">
        <v>16671550</v>
      </c>
      <c r="C406">
        <v>16672176</v>
      </c>
      <c r="D406">
        <v>15250106</v>
      </c>
      <c r="E406">
        <v>1</v>
      </c>
      <c r="F406">
        <v>1</v>
      </c>
      <c r="G406">
        <v>1</v>
      </c>
      <c r="H406">
        <v>2</v>
      </c>
      <c r="I406" t="s">
        <v>614</v>
      </c>
      <c r="J406" t="s">
        <v>615</v>
      </c>
      <c r="K406" t="s">
        <v>616</v>
      </c>
      <c r="L406">
        <v>1368</v>
      </c>
      <c r="N406">
        <v>1011</v>
      </c>
      <c r="O406" t="s">
        <v>422</v>
      </c>
      <c r="P406" t="s">
        <v>422</v>
      </c>
      <c r="Q406">
        <v>1</v>
      </c>
      <c r="W406">
        <v>0</v>
      </c>
      <c r="X406">
        <v>917395980</v>
      </c>
      <c r="Y406">
        <v>0.7</v>
      </c>
      <c r="AA406">
        <v>0</v>
      </c>
      <c r="AB406">
        <v>2.36</v>
      </c>
      <c r="AC406">
        <v>0</v>
      </c>
      <c r="AD406">
        <v>0</v>
      </c>
      <c r="AE406">
        <v>0</v>
      </c>
      <c r="AF406">
        <v>2.36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0.7</v>
      </c>
      <c r="AU406" t="s">
        <v>6</v>
      </c>
      <c r="AV406">
        <v>0</v>
      </c>
      <c r="AW406">
        <v>2</v>
      </c>
      <c r="AX406">
        <v>16672197</v>
      </c>
      <c r="AY406">
        <v>1</v>
      </c>
      <c r="AZ406">
        <v>0</v>
      </c>
      <c r="BA406">
        <v>396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Y406*Source!I177</f>
        <v>5.5999999999999994E-2</v>
      </c>
      <c r="CY406">
        <f>AB406</f>
        <v>2.36</v>
      </c>
      <c r="CZ406">
        <f>AF406</f>
        <v>2.36</v>
      </c>
      <c r="DA406">
        <f>AJ406</f>
        <v>1</v>
      </c>
      <c r="DB406">
        <v>0</v>
      </c>
    </row>
    <row r="407" spans="1:106" x14ac:dyDescent="0.25">
      <c r="A407">
        <f>ROW(Source!A177)</f>
        <v>177</v>
      </c>
      <c r="B407">
        <v>16671550</v>
      </c>
      <c r="C407">
        <v>16672176</v>
      </c>
      <c r="D407">
        <v>15167588</v>
      </c>
      <c r="E407">
        <v>1</v>
      </c>
      <c r="F407">
        <v>1</v>
      </c>
      <c r="G407">
        <v>1</v>
      </c>
      <c r="H407">
        <v>3</v>
      </c>
      <c r="I407" t="s">
        <v>593</v>
      </c>
      <c r="J407" t="s">
        <v>594</v>
      </c>
      <c r="K407" t="s">
        <v>595</v>
      </c>
      <c r="L407">
        <v>1346</v>
      </c>
      <c r="N407">
        <v>1009</v>
      </c>
      <c r="O407" t="s">
        <v>139</v>
      </c>
      <c r="P407" t="s">
        <v>139</v>
      </c>
      <c r="Q407">
        <v>1</v>
      </c>
      <c r="W407">
        <v>0</v>
      </c>
      <c r="X407">
        <v>-1088866022</v>
      </c>
      <c r="Y407">
        <v>0.42</v>
      </c>
      <c r="AA407">
        <v>30.4</v>
      </c>
      <c r="AB407">
        <v>0</v>
      </c>
      <c r="AC407">
        <v>0</v>
      </c>
      <c r="AD407">
        <v>0</v>
      </c>
      <c r="AE407">
        <v>30.4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6</v>
      </c>
      <c r="AT407">
        <v>0.42</v>
      </c>
      <c r="AU407" t="s">
        <v>6</v>
      </c>
      <c r="AV407">
        <v>0</v>
      </c>
      <c r="AW407">
        <v>2</v>
      </c>
      <c r="AX407">
        <v>16672198</v>
      </c>
      <c r="AY407">
        <v>1</v>
      </c>
      <c r="AZ407">
        <v>0</v>
      </c>
      <c r="BA407">
        <v>397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Y407*Source!I177</f>
        <v>3.3599999999999998E-2</v>
      </c>
      <c r="CY407">
        <f t="shared" ref="CY407:CY415" si="66">AA407</f>
        <v>30.4</v>
      </c>
      <c r="CZ407">
        <f t="shared" ref="CZ407:CZ415" si="67">AE407</f>
        <v>30.4</v>
      </c>
      <c r="DA407">
        <f t="shared" ref="DA407:DA415" si="68">AI407</f>
        <v>1</v>
      </c>
      <c r="DB407">
        <v>0</v>
      </c>
    </row>
    <row r="408" spans="1:106" x14ac:dyDescent="0.25">
      <c r="A408">
        <f>ROW(Source!A177)</f>
        <v>177</v>
      </c>
      <c r="B408">
        <v>16671550</v>
      </c>
      <c r="C408">
        <v>16672176</v>
      </c>
      <c r="D408">
        <v>15167600</v>
      </c>
      <c r="E408">
        <v>1</v>
      </c>
      <c r="F408">
        <v>1</v>
      </c>
      <c r="G408">
        <v>1</v>
      </c>
      <c r="H408">
        <v>3</v>
      </c>
      <c r="I408" t="s">
        <v>617</v>
      </c>
      <c r="J408" t="s">
        <v>618</v>
      </c>
      <c r="K408" t="s">
        <v>619</v>
      </c>
      <c r="L408">
        <v>1308</v>
      </c>
      <c r="N408">
        <v>1003</v>
      </c>
      <c r="O408" t="s">
        <v>112</v>
      </c>
      <c r="P408" t="s">
        <v>112</v>
      </c>
      <c r="Q408">
        <v>100</v>
      </c>
      <c r="W408">
        <v>0</v>
      </c>
      <c r="X408">
        <v>568244124</v>
      </c>
      <c r="Y408">
        <v>0.1</v>
      </c>
      <c r="AA408">
        <v>120</v>
      </c>
      <c r="AB408">
        <v>0</v>
      </c>
      <c r="AC408">
        <v>0</v>
      </c>
      <c r="AD408">
        <v>0</v>
      </c>
      <c r="AE408">
        <v>120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0.1</v>
      </c>
      <c r="AU408" t="s">
        <v>6</v>
      </c>
      <c r="AV408">
        <v>0</v>
      </c>
      <c r="AW408">
        <v>2</v>
      </c>
      <c r="AX408">
        <v>16672199</v>
      </c>
      <c r="AY408">
        <v>1</v>
      </c>
      <c r="AZ408">
        <v>0</v>
      </c>
      <c r="BA408">
        <v>398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Y408*Source!I177</f>
        <v>8.0000000000000002E-3</v>
      </c>
      <c r="CY408">
        <f t="shared" si="66"/>
        <v>120</v>
      </c>
      <c r="CZ408">
        <f t="shared" si="67"/>
        <v>120</v>
      </c>
      <c r="DA408">
        <f t="shared" si="68"/>
        <v>1</v>
      </c>
      <c r="DB408">
        <v>0</v>
      </c>
    </row>
    <row r="409" spans="1:106" x14ac:dyDescent="0.25">
      <c r="A409">
        <f>ROW(Source!A177)</f>
        <v>177</v>
      </c>
      <c r="B409">
        <v>16671550</v>
      </c>
      <c r="C409">
        <v>16672176</v>
      </c>
      <c r="D409">
        <v>15168752</v>
      </c>
      <c r="E409">
        <v>1</v>
      </c>
      <c r="F409">
        <v>1</v>
      </c>
      <c r="G409">
        <v>1</v>
      </c>
      <c r="H409">
        <v>3</v>
      </c>
      <c r="I409" t="s">
        <v>620</v>
      </c>
      <c r="J409" t="s">
        <v>621</v>
      </c>
      <c r="K409" t="s">
        <v>622</v>
      </c>
      <c r="L409">
        <v>1346</v>
      </c>
      <c r="N409">
        <v>1009</v>
      </c>
      <c r="O409" t="s">
        <v>139</v>
      </c>
      <c r="P409" t="s">
        <v>139</v>
      </c>
      <c r="Q409">
        <v>1</v>
      </c>
      <c r="W409">
        <v>0</v>
      </c>
      <c r="X409">
        <v>586013393</v>
      </c>
      <c r="Y409">
        <v>2.1</v>
      </c>
      <c r="AA409">
        <v>10.57</v>
      </c>
      <c r="AB409">
        <v>0</v>
      </c>
      <c r="AC409">
        <v>0</v>
      </c>
      <c r="AD409">
        <v>0</v>
      </c>
      <c r="AE409">
        <v>10.57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2.1</v>
      </c>
      <c r="AU409" t="s">
        <v>6</v>
      </c>
      <c r="AV409">
        <v>0</v>
      </c>
      <c r="AW409">
        <v>2</v>
      </c>
      <c r="AX409">
        <v>16672200</v>
      </c>
      <c r="AY409">
        <v>1</v>
      </c>
      <c r="AZ409">
        <v>0</v>
      </c>
      <c r="BA409">
        <v>399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Y409*Source!I177</f>
        <v>0.16800000000000001</v>
      </c>
      <c r="CY409">
        <f t="shared" si="66"/>
        <v>10.57</v>
      </c>
      <c r="CZ409">
        <f t="shared" si="67"/>
        <v>10.57</v>
      </c>
      <c r="DA409">
        <f t="shared" si="68"/>
        <v>1</v>
      </c>
      <c r="DB409">
        <v>0</v>
      </c>
    </row>
    <row r="410" spans="1:106" x14ac:dyDescent="0.25">
      <c r="A410">
        <f>ROW(Source!A177)</f>
        <v>177</v>
      </c>
      <c r="B410">
        <v>16671550</v>
      </c>
      <c r="C410">
        <v>16672176</v>
      </c>
      <c r="D410">
        <v>15169942</v>
      </c>
      <c r="E410">
        <v>1</v>
      </c>
      <c r="F410">
        <v>1</v>
      </c>
      <c r="G410">
        <v>1</v>
      </c>
      <c r="H410">
        <v>3</v>
      </c>
      <c r="I410" t="s">
        <v>623</v>
      </c>
      <c r="J410" t="s">
        <v>624</v>
      </c>
      <c r="K410" t="s">
        <v>439</v>
      </c>
      <c r="L410">
        <v>1346</v>
      </c>
      <c r="N410">
        <v>1009</v>
      </c>
      <c r="O410" t="s">
        <v>139</v>
      </c>
      <c r="P410" t="s">
        <v>139</v>
      </c>
      <c r="Q410">
        <v>1</v>
      </c>
      <c r="W410">
        <v>0</v>
      </c>
      <c r="X410">
        <v>103900845</v>
      </c>
      <c r="Y410">
        <v>10.4</v>
      </c>
      <c r="AA410">
        <v>9.0399999999999991</v>
      </c>
      <c r="AB410">
        <v>0</v>
      </c>
      <c r="AC410">
        <v>0</v>
      </c>
      <c r="AD410">
        <v>0</v>
      </c>
      <c r="AE410">
        <v>9.0399999999999991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10.4</v>
      </c>
      <c r="AU410" t="s">
        <v>6</v>
      </c>
      <c r="AV410">
        <v>0</v>
      </c>
      <c r="AW410">
        <v>2</v>
      </c>
      <c r="AX410">
        <v>16672201</v>
      </c>
      <c r="AY410">
        <v>1</v>
      </c>
      <c r="AZ410">
        <v>0</v>
      </c>
      <c r="BA410">
        <v>400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Y410*Source!I177</f>
        <v>0.83200000000000007</v>
      </c>
      <c r="CY410">
        <f t="shared" si="66"/>
        <v>9.0399999999999991</v>
      </c>
      <c r="CZ410">
        <f t="shared" si="67"/>
        <v>9.0399999999999991</v>
      </c>
      <c r="DA410">
        <f t="shared" si="68"/>
        <v>1</v>
      </c>
      <c r="DB410">
        <v>0</v>
      </c>
    </row>
    <row r="411" spans="1:106" x14ac:dyDescent="0.25">
      <c r="A411">
        <f>ROW(Source!A177)</f>
        <v>177</v>
      </c>
      <c r="B411">
        <v>16671550</v>
      </c>
      <c r="C411">
        <v>16672176</v>
      </c>
      <c r="D411">
        <v>15173387</v>
      </c>
      <c r="E411">
        <v>1</v>
      </c>
      <c r="F411">
        <v>1</v>
      </c>
      <c r="G411">
        <v>1</v>
      </c>
      <c r="H411">
        <v>3</v>
      </c>
      <c r="I411" t="s">
        <v>625</v>
      </c>
      <c r="J411" t="s">
        <v>626</v>
      </c>
      <c r="K411" t="s">
        <v>627</v>
      </c>
      <c r="L411">
        <v>1348</v>
      </c>
      <c r="N411">
        <v>1009</v>
      </c>
      <c r="O411" t="s">
        <v>147</v>
      </c>
      <c r="P411" t="s">
        <v>147</v>
      </c>
      <c r="Q411">
        <v>1000</v>
      </c>
      <c r="W411">
        <v>0</v>
      </c>
      <c r="X411">
        <v>129706501</v>
      </c>
      <c r="Y411">
        <v>5.0000000000000001E-3</v>
      </c>
      <c r="AA411">
        <v>1470</v>
      </c>
      <c r="AB411">
        <v>0</v>
      </c>
      <c r="AC411">
        <v>0</v>
      </c>
      <c r="AD411">
        <v>0</v>
      </c>
      <c r="AE411">
        <v>1470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5.0000000000000001E-3</v>
      </c>
      <c r="AU411" t="s">
        <v>6</v>
      </c>
      <c r="AV411">
        <v>0</v>
      </c>
      <c r="AW411">
        <v>2</v>
      </c>
      <c r="AX411">
        <v>16672202</v>
      </c>
      <c r="AY411">
        <v>1</v>
      </c>
      <c r="AZ411">
        <v>0</v>
      </c>
      <c r="BA411">
        <v>401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Y411*Source!I177</f>
        <v>4.0000000000000002E-4</v>
      </c>
      <c r="CY411">
        <f t="shared" si="66"/>
        <v>1470</v>
      </c>
      <c r="CZ411">
        <f t="shared" si="67"/>
        <v>1470</v>
      </c>
      <c r="DA411">
        <f t="shared" si="68"/>
        <v>1</v>
      </c>
      <c r="DB411">
        <v>0</v>
      </c>
    </row>
    <row r="412" spans="1:106" x14ac:dyDescent="0.25">
      <c r="A412">
        <f>ROW(Source!A177)</f>
        <v>177</v>
      </c>
      <c r="B412">
        <v>16671550</v>
      </c>
      <c r="C412">
        <v>16672176</v>
      </c>
      <c r="D412">
        <v>15191211</v>
      </c>
      <c r="E412">
        <v>1</v>
      </c>
      <c r="F412">
        <v>1</v>
      </c>
      <c r="G412">
        <v>1</v>
      </c>
      <c r="H412">
        <v>3</v>
      </c>
      <c r="I412" t="s">
        <v>628</v>
      </c>
      <c r="J412" t="s">
        <v>629</v>
      </c>
      <c r="K412" t="s">
        <v>630</v>
      </c>
      <c r="L412">
        <v>1348</v>
      </c>
      <c r="N412">
        <v>1009</v>
      </c>
      <c r="O412" t="s">
        <v>147</v>
      </c>
      <c r="P412" t="s">
        <v>147</v>
      </c>
      <c r="Q412">
        <v>1000</v>
      </c>
      <c r="W412">
        <v>0</v>
      </c>
      <c r="X412">
        <v>-2055000017</v>
      </c>
      <c r="Y412">
        <v>0.56000000000000005</v>
      </c>
      <c r="AA412">
        <v>5230.01</v>
      </c>
      <c r="AB412">
        <v>0</v>
      </c>
      <c r="AC412">
        <v>0</v>
      </c>
      <c r="AD412">
        <v>0</v>
      </c>
      <c r="AE412">
        <v>5230.01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0.56000000000000005</v>
      </c>
      <c r="AU412" t="s">
        <v>6</v>
      </c>
      <c r="AV412">
        <v>0</v>
      </c>
      <c r="AW412">
        <v>2</v>
      </c>
      <c r="AX412">
        <v>16672203</v>
      </c>
      <c r="AY412">
        <v>1</v>
      </c>
      <c r="AZ412">
        <v>0</v>
      </c>
      <c r="BA412">
        <v>402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Y412*Source!I177</f>
        <v>4.4800000000000006E-2</v>
      </c>
      <c r="CY412">
        <f t="shared" si="66"/>
        <v>5230.01</v>
      </c>
      <c r="CZ412">
        <f t="shared" si="67"/>
        <v>5230.01</v>
      </c>
      <c r="DA412">
        <f t="shared" si="68"/>
        <v>1</v>
      </c>
      <c r="DB412">
        <v>0</v>
      </c>
    </row>
    <row r="413" spans="1:106" x14ac:dyDescent="0.25">
      <c r="A413">
        <f>ROW(Source!A177)</f>
        <v>177</v>
      </c>
      <c r="B413">
        <v>16671550</v>
      </c>
      <c r="C413">
        <v>16672176</v>
      </c>
      <c r="D413">
        <v>15203834</v>
      </c>
      <c r="E413">
        <v>1</v>
      </c>
      <c r="F413">
        <v>1</v>
      </c>
      <c r="G413">
        <v>1</v>
      </c>
      <c r="H413">
        <v>3</v>
      </c>
      <c r="I413" t="s">
        <v>631</v>
      </c>
      <c r="J413" t="s">
        <v>632</v>
      </c>
      <c r="K413" t="s">
        <v>633</v>
      </c>
      <c r="L413">
        <v>1346</v>
      </c>
      <c r="N413">
        <v>1009</v>
      </c>
      <c r="O413" t="s">
        <v>139</v>
      </c>
      <c r="P413" t="s">
        <v>139</v>
      </c>
      <c r="Q413">
        <v>1</v>
      </c>
      <c r="W413">
        <v>0</v>
      </c>
      <c r="X413">
        <v>210558753</v>
      </c>
      <c r="Y413">
        <v>3</v>
      </c>
      <c r="AA413">
        <v>28.6</v>
      </c>
      <c r="AB413">
        <v>0</v>
      </c>
      <c r="AC413">
        <v>0</v>
      </c>
      <c r="AD413">
        <v>0</v>
      </c>
      <c r="AE413">
        <v>28.6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3</v>
      </c>
      <c r="AU413" t="s">
        <v>6</v>
      </c>
      <c r="AV413">
        <v>0</v>
      </c>
      <c r="AW413">
        <v>2</v>
      </c>
      <c r="AX413">
        <v>16672204</v>
      </c>
      <c r="AY413">
        <v>1</v>
      </c>
      <c r="AZ413">
        <v>0</v>
      </c>
      <c r="BA413">
        <v>403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Y413*Source!I177</f>
        <v>0.24</v>
      </c>
      <c r="CY413">
        <f t="shared" si="66"/>
        <v>28.6</v>
      </c>
      <c r="CZ413">
        <f t="shared" si="67"/>
        <v>28.6</v>
      </c>
      <c r="DA413">
        <f t="shared" si="68"/>
        <v>1</v>
      </c>
      <c r="DB413">
        <v>0</v>
      </c>
    </row>
    <row r="414" spans="1:106" x14ac:dyDescent="0.25">
      <c r="A414">
        <f>ROW(Source!A177)</f>
        <v>177</v>
      </c>
      <c r="B414">
        <v>16671550</v>
      </c>
      <c r="C414">
        <v>16672176</v>
      </c>
      <c r="D414">
        <v>0</v>
      </c>
      <c r="E414">
        <v>0</v>
      </c>
      <c r="F414">
        <v>1</v>
      </c>
      <c r="G414">
        <v>1</v>
      </c>
      <c r="H414">
        <v>3</v>
      </c>
      <c r="I414" t="s">
        <v>331</v>
      </c>
      <c r="J414" t="s">
        <v>333</v>
      </c>
      <c r="K414" t="s">
        <v>332</v>
      </c>
      <c r="L414">
        <v>1354</v>
      </c>
      <c r="N414">
        <v>1010</v>
      </c>
      <c r="O414" t="s">
        <v>324</v>
      </c>
      <c r="P414" t="s">
        <v>324</v>
      </c>
      <c r="Q414">
        <v>1</v>
      </c>
      <c r="W414">
        <v>0</v>
      </c>
      <c r="X414">
        <v>1436613956</v>
      </c>
      <c r="Y414">
        <v>100</v>
      </c>
      <c r="AA414">
        <v>411.1</v>
      </c>
      <c r="AB414">
        <v>0</v>
      </c>
      <c r="AC414">
        <v>0</v>
      </c>
      <c r="AD414">
        <v>0</v>
      </c>
      <c r="AE414">
        <v>411.1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6</v>
      </c>
      <c r="AT414">
        <v>100</v>
      </c>
      <c r="AU414" t="s">
        <v>6</v>
      </c>
      <c r="AV414">
        <v>0</v>
      </c>
      <c r="AW414">
        <v>1</v>
      </c>
      <c r="AX414">
        <v>-1</v>
      </c>
      <c r="AY414">
        <v>0</v>
      </c>
      <c r="AZ414">
        <v>0</v>
      </c>
      <c r="BA414" t="s">
        <v>6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Y414*Source!I177</f>
        <v>8</v>
      </c>
      <c r="CY414">
        <f t="shared" si="66"/>
        <v>411.1</v>
      </c>
      <c r="CZ414">
        <f t="shared" si="67"/>
        <v>411.1</v>
      </c>
      <c r="DA414">
        <f t="shared" si="68"/>
        <v>1</v>
      </c>
      <c r="DB414">
        <v>0</v>
      </c>
    </row>
    <row r="415" spans="1:106" x14ac:dyDescent="0.25">
      <c r="A415">
        <f>ROW(Source!A177)</f>
        <v>177</v>
      </c>
      <c r="B415">
        <v>16671550</v>
      </c>
      <c r="C415">
        <v>16672176</v>
      </c>
      <c r="D415">
        <v>15164559</v>
      </c>
      <c r="E415">
        <v>17</v>
      </c>
      <c r="F415">
        <v>1</v>
      </c>
      <c r="G415">
        <v>1</v>
      </c>
      <c r="H415">
        <v>3</v>
      </c>
      <c r="I415" t="s">
        <v>605</v>
      </c>
      <c r="J415" t="s">
        <v>6</v>
      </c>
      <c r="K415" t="s">
        <v>606</v>
      </c>
      <c r="L415">
        <v>1374</v>
      </c>
      <c r="N415">
        <v>1013</v>
      </c>
      <c r="O415" t="s">
        <v>607</v>
      </c>
      <c r="P415" t="s">
        <v>607</v>
      </c>
      <c r="Q415">
        <v>1</v>
      </c>
      <c r="W415">
        <v>0</v>
      </c>
      <c r="X415">
        <v>-1731369543</v>
      </c>
      <c r="Y415">
        <v>62.85</v>
      </c>
      <c r="AA415">
        <v>1</v>
      </c>
      <c r="AB415">
        <v>0</v>
      </c>
      <c r="AC415">
        <v>0</v>
      </c>
      <c r="AD415">
        <v>0</v>
      </c>
      <c r="AE415">
        <v>1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62.85</v>
      </c>
      <c r="AU415" t="s">
        <v>6</v>
      </c>
      <c r="AV415">
        <v>0</v>
      </c>
      <c r="AW415">
        <v>2</v>
      </c>
      <c r="AX415">
        <v>16672205</v>
      </c>
      <c r="AY415">
        <v>1</v>
      </c>
      <c r="AZ415">
        <v>0</v>
      </c>
      <c r="BA415">
        <v>404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Y415*Source!I177</f>
        <v>5.0280000000000005</v>
      </c>
      <c r="CY415">
        <f t="shared" si="66"/>
        <v>1</v>
      </c>
      <c r="CZ415">
        <f t="shared" si="67"/>
        <v>1</v>
      </c>
      <c r="DA415">
        <f t="shared" si="68"/>
        <v>1</v>
      </c>
      <c r="DB415">
        <v>0</v>
      </c>
    </row>
    <row r="416" spans="1:106" x14ac:dyDescent="0.25">
      <c r="A416">
        <f>ROW(Source!A178)</f>
        <v>178</v>
      </c>
      <c r="B416">
        <v>16671551</v>
      </c>
      <c r="C416">
        <v>16672176</v>
      </c>
      <c r="D416">
        <v>15446300</v>
      </c>
      <c r="E416">
        <v>1</v>
      </c>
      <c r="F416">
        <v>1</v>
      </c>
      <c r="G416">
        <v>1</v>
      </c>
      <c r="H416">
        <v>1</v>
      </c>
      <c r="I416" t="s">
        <v>591</v>
      </c>
      <c r="J416" t="s">
        <v>6</v>
      </c>
      <c r="K416" t="s">
        <v>592</v>
      </c>
      <c r="L416">
        <v>1191</v>
      </c>
      <c r="N416">
        <v>1013</v>
      </c>
      <c r="O416" t="s">
        <v>416</v>
      </c>
      <c r="P416" t="s">
        <v>416</v>
      </c>
      <c r="Q416">
        <v>1</v>
      </c>
      <c r="W416">
        <v>0</v>
      </c>
      <c r="X416">
        <v>912892513</v>
      </c>
      <c r="Y416">
        <v>316.8</v>
      </c>
      <c r="AA416">
        <v>0</v>
      </c>
      <c r="AB416">
        <v>0</v>
      </c>
      <c r="AC416">
        <v>0</v>
      </c>
      <c r="AD416">
        <v>59.42</v>
      </c>
      <c r="AE416">
        <v>0</v>
      </c>
      <c r="AF416">
        <v>0</v>
      </c>
      <c r="AG416">
        <v>0</v>
      </c>
      <c r="AH416">
        <v>9.92</v>
      </c>
      <c r="AI416">
        <v>1</v>
      </c>
      <c r="AJ416">
        <v>1</v>
      </c>
      <c r="AK416">
        <v>1</v>
      </c>
      <c r="AL416">
        <v>5.99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316.8</v>
      </c>
      <c r="AU416" t="s">
        <v>6</v>
      </c>
      <c r="AV416">
        <v>1</v>
      </c>
      <c r="AW416">
        <v>2</v>
      </c>
      <c r="AX416">
        <v>16672192</v>
      </c>
      <c r="AY416">
        <v>1</v>
      </c>
      <c r="AZ416">
        <v>0</v>
      </c>
      <c r="BA416">
        <v>405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Y416*Source!I178</f>
        <v>25.344000000000001</v>
      </c>
      <c r="CY416">
        <f>AD416</f>
        <v>59.42</v>
      </c>
      <c r="CZ416">
        <f>AH416</f>
        <v>9.92</v>
      </c>
      <c r="DA416">
        <f>AL416</f>
        <v>5.99</v>
      </c>
      <c r="DB416">
        <v>0</v>
      </c>
    </row>
    <row r="417" spans="1:106" x14ac:dyDescent="0.25">
      <c r="A417">
        <f>ROW(Source!A178)</f>
        <v>178</v>
      </c>
      <c r="B417">
        <v>16671551</v>
      </c>
      <c r="C417">
        <v>16672176</v>
      </c>
      <c r="D417">
        <v>15430395</v>
      </c>
      <c r="E417">
        <v>1</v>
      </c>
      <c r="F417">
        <v>1</v>
      </c>
      <c r="G417">
        <v>1</v>
      </c>
      <c r="H417">
        <v>1</v>
      </c>
      <c r="I417" t="s">
        <v>417</v>
      </c>
      <c r="J417" t="s">
        <v>6</v>
      </c>
      <c r="K417" t="s">
        <v>418</v>
      </c>
      <c r="L417">
        <v>1191</v>
      </c>
      <c r="N417">
        <v>1013</v>
      </c>
      <c r="O417" t="s">
        <v>416</v>
      </c>
      <c r="P417" t="s">
        <v>416</v>
      </c>
      <c r="Q417">
        <v>1</v>
      </c>
      <c r="W417">
        <v>0</v>
      </c>
      <c r="X417">
        <v>-1417349443</v>
      </c>
      <c r="Y417">
        <v>2.4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5.99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2.4</v>
      </c>
      <c r="AU417" t="s">
        <v>6</v>
      </c>
      <c r="AV417">
        <v>2</v>
      </c>
      <c r="AW417">
        <v>2</v>
      </c>
      <c r="AX417">
        <v>16672193</v>
      </c>
      <c r="AY417">
        <v>1</v>
      </c>
      <c r="AZ417">
        <v>0</v>
      </c>
      <c r="BA417">
        <v>406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Y417*Source!I178</f>
        <v>0.192</v>
      </c>
      <c r="CY417">
        <f>AD417</f>
        <v>0</v>
      </c>
      <c r="CZ417">
        <f>AH417</f>
        <v>0</v>
      </c>
      <c r="DA417">
        <f>AL417</f>
        <v>1</v>
      </c>
      <c r="DB417">
        <v>0</v>
      </c>
    </row>
    <row r="418" spans="1:106" x14ac:dyDescent="0.25">
      <c r="A418">
        <f>ROW(Source!A178)</f>
        <v>178</v>
      </c>
      <c r="B418">
        <v>16671551</v>
      </c>
      <c r="C418">
        <v>16672176</v>
      </c>
      <c r="D418">
        <v>15247680</v>
      </c>
      <c r="E418">
        <v>1</v>
      </c>
      <c r="F418">
        <v>1</v>
      </c>
      <c r="G418">
        <v>1</v>
      </c>
      <c r="H418">
        <v>2</v>
      </c>
      <c r="I418" t="s">
        <v>425</v>
      </c>
      <c r="J418" t="s">
        <v>426</v>
      </c>
      <c r="K418" t="s">
        <v>427</v>
      </c>
      <c r="L418">
        <v>1368</v>
      </c>
      <c r="N418">
        <v>1011</v>
      </c>
      <c r="O418" t="s">
        <v>422</v>
      </c>
      <c r="P418" t="s">
        <v>422</v>
      </c>
      <c r="Q418">
        <v>1</v>
      </c>
      <c r="W418">
        <v>0</v>
      </c>
      <c r="X418">
        <v>-1718674368</v>
      </c>
      <c r="Y418">
        <v>1.2</v>
      </c>
      <c r="AA418">
        <v>0</v>
      </c>
      <c r="AB418">
        <v>670.82</v>
      </c>
      <c r="AC418">
        <v>13.5</v>
      </c>
      <c r="AD418">
        <v>0</v>
      </c>
      <c r="AE418">
        <v>0</v>
      </c>
      <c r="AF418">
        <v>111.99</v>
      </c>
      <c r="AG418">
        <v>13.5</v>
      </c>
      <c r="AH418">
        <v>0</v>
      </c>
      <c r="AI418">
        <v>1</v>
      </c>
      <c r="AJ418">
        <v>5.99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1.2</v>
      </c>
      <c r="AU418" t="s">
        <v>6</v>
      </c>
      <c r="AV418">
        <v>0</v>
      </c>
      <c r="AW418">
        <v>2</v>
      </c>
      <c r="AX418">
        <v>16672194</v>
      </c>
      <c r="AY418">
        <v>1</v>
      </c>
      <c r="AZ418">
        <v>0</v>
      </c>
      <c r="BA418">
        <v>407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Y418*Source!I178</f>
        <v>9.6000000000000002E-2</v>
      </c>
      <c r="CY418">
        <f>AB418</f>
        <v>670.82</v>
      </c>
      <c r="CZ418">
        <f>AF418</f>
        <v>111.99</v>
      </c>
      <c r="DA418">
        <f>AJ418</f>
        <v>5.99</v>
      </c>
      <c r="DB418">
        <v>0</v>
      </c>
    </row>
    <row r="419" spans="1:106" x14ac:dyDescent="0.25">
      <c r="A419">
        <f>ROW(Source!A178)</f>
        <v>178</v>
      </c>
      <c r="B419">
        <v>16671551</v>
      </c>
      <c r="C419">
        <v>16672176</v>
      </c>
      <c r="D419">
        <v>15249073</v>
      </c>
      <c r="E419">
        <v>1</v>
      </c>
      <c r="F419">
        <v>1</v>
      </c>
      <c r="G419">
        <v>1</v>
      </c>
      <c r="H419">
        <v>2</v>
      </c>
      <c r="I419" t="s">
        <v>428</v>
      </c>
      <c r="J419" t="s">
        <v>429</v>
      </c>
      <c r="K419" t="s">
        <v>430</v>
      </c>
      <c r="L419">
        <v>1368</v>
      </c>
      <c r="N419">
        <v>1011</v>
      </c>
      <c r="O419" t="s">
        <v>422</v>
      </c>
      <c r="P419" t="s">
        <v>422</v>
      </c>
      <c r="Q419">
        <v>1</v>
      </c>
      <c r="W419">
        <v>0</v>
      </c>
      <c r="X419">
        <v>1372534845</v>
      </c>
      <c r="Y419">
        <v>1.2</v>
      </c>
      <c r="AA419">
        <v>0</v>
      </c>
      <c r="AB419">
        <v>393.6</v>
      </c>
      <c r="AC419">
        <v>11.6</v>
      </c>
      <c r="AD419">
        <v>0</v>
      </c>
      <c r="AE419">
        <v>0</v>
      </c>
      <c r="AF419">
        <v>65.709999999999994</v>
      </c>
      <c r="AG419">
        <v>11.6</v>
      </c>
      <c r="AH419">
        <v>0</v>
      </c>
      <c r="AI419">
        <v>1</v>
      </c>
      <c r="AJ419">
        <v>5.99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1.2</v>
      </c>
      <c r="AU419" t="s">
        <v>6</v>
      </c>
      <c r="AV419">
        <v>0</v>
      </c>
      <c r="AW419">
        <v>2</v>
      </c>
      <c r="AX419">
        <v>16672195</v>
      </c>
      <c r="AY419">
        <v>1</v>
      </c>
      <c r="AZ419">
        <v>0</v>
      </c>
      <c r="BA419">
        <v>408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Y419*Source!I178</f>
        <v>9.6000000000000002E-2</v>
      </c>
      <c r="CY419">
        <f>AB419</f>
        <v>393.6</v>
      </c>
      <c r="CZ419">
        <f>AF419</f>
        <v>65.709999999999994</v>
      </c>
      <c r="DA419">
        <f>AJ419</f>
        <v>5.99</v>
      </c>
      <c r="DB419">
        <v>0</v>
      </c>
    </row>
    <row r="420" spans="1:106" x14ac:dyDescent="0.25">
      <c r="A420">
        <f>ROW(Source!A178)</f>
        <v>178</v>
      </c>
      <c r="B420">
        <v>16671551</v>
      </c>
      <c r="C420">
        <v>16672176</v>
      </c>
      <c r="D420">
        <v>15249377</v>
      </c>
      <c r="E420">
        <v>1</v>
      </c>
      <c r="F420">
        <v>1</v>
      </c>
      <c r="G420">
        <v>1</v>
      </c>
      <c r="H420">
        <v>2</v>
      </c>
      <c r="I420" t="s">
        <v>431</v>
      </c>
      <c r="J420" t="s">
        <v>432</v>
      </c>
      <c r="K420" t="s">
        <v>433</v>
      </c>
      <c r="L420">
        <v>1368</v>
      </c>
      <c r="N420">
        <v>1011</v>
      </c>
      <c r="O420" t="s">
        <v>422</v>
      </c>
      <c r="P420" t="s">
        <v>422</v>
      </c>
      <c r="Q420">
        <v>1</v>
      </c>
      <c r="W420">
        <v>0</v>
      </c>
      <c r="X420">
        <v>-353815937</v>
      </c>
      <c r="Y420">
        <v>1.1399999999999999</v>
      </c>
      <c r="AA420">
        <v>0</v>
      </c>
      <c r="AB420">
        <v>48.52</v>
      </c>
      <c r="AC420">
        <v>0</v>
      </c>
      <c r="AD420">
        <v>0</v>
      </c>
      <c r="AE420">
        <v>0</v>
      </c>
      <c r="AF420">
        <v>8.1</v>
      </c>
      <c r="AG420">
        <v>0</v>
      </c>
      <c r="AH420">
        <v>0</v>
      </c>
      <c r="AI420">
        <v>1</v>
      </c>
      <c r="AJ420">
        <v>5.99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1.1399999999999999</v>
      </c>
      <c r="AU420" t="s">
        <v>6</v>
      </c>
      <c r="AV420">
        <v>0</v>
      </c>
      <c r="AW420">
        <v>2</v>
      </c>
      <c r="AX420">
        <v>16672196</v>
      </c>
      <c r="AY420">
        <v>1</v>
      </c>
      <c r="AZ420">
        <v>0</v>
      </c>
      <c r="BA420">
        <v>409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Y420*Source!I178</f>
        <v>9.1199999999999989E-2</v>
      </c>
      <c r="CY420">
        <f>AB420</f>
        <v>48.52</v>
      </c>
      <c r="CZ420">
        <f>AF420</f>
        <v>8.1</v>
      </c>
      <c r="DA420">
        <f>AJ420</f>
        <v>5.99</v>
      </c>
      <c r="DB420">
        <v>0</v>
      </c>
    </row>
    <row r="421" spans="1:106" x14ac:dyDescent="0.25">
      <c r="A421">
        <f>ROW(Source!A178)</f>
        <v>178</v>
      </c>
      <c r="B421">
        <v>16671551</v>
      </c>
      <c r="C421">
        <v>16672176</v>
      </c>
      <c r="D421">
        <v>15250106</v>
      </c>
      <c r="E421">
        <v>1</v>
      </c>
      <c r="F421">
        <v>1</v>
      </c>
      <c r="G421">
        <v>1</v>
      </c>
      <c r="H421">
        <v>2</v>
      </c>
      <c r="I421" t="s">
        <v>614</v>
      </c>
      <c r="J421" t="s">
        <v>615</v>
      </c>
      <c r="K421" t="s">
        <v>616</v>
      </c>
      <c r="L421">
        <v>1368</v>
      </c>
      <c r="N421">
        <v>1011</v>
      </c>
      <c r="O421" t="s">
        <v>422</v>
      </c>
      <c r="P421" t="s">
        <v>422</v>
      </c>
      <c r="Q421">
        <v>1</v>
      </c>
      <c r="W421">
        <v>0</v>
      </c>
      <c r="X421">
        <v>917395980</v>
      </c>
      <c r="Y421">
        <v>0.7</v>
      </c>
      <c r="AA421">
        <v>0</v>
      </c>
      <c r="AB421">
        <v>14.14</v>
      </c>
      <c r="AC421">
        <v>0</v>
      </c>
      <c r="AD421">
        <v>0</v>
      </c>
      <c r="AE421">
        <v>0</v>
      </c>
      <c r="AF421">
        <v>2.36</v>
      </c>
      <c r="AG421">
        <v>0</v>
      </c>
      <c r="AH421">
        <v>0</v>
      </c>
      <c r="AI421">
        <v>1</v>
      </c>
      <c r="AJ421">
        <v>5.99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0.7</v>
      </c>
      <c r="AU421" t="s">
        <v>6</v>
      </c>
      <c r="AV421">
        <v>0</v>
      </c>
      <c r="AW421">
        <v>2</v>
      </c>
      <c r="AX421">
        <v>16672197</v>
      </c>
      <c r="AY421">
        <v>1</v>
      </c>
      <c r="AZ421">
        <v>0</v>
      </c>
      <c r="BA421">
        <v>410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Y421*Source!I178</f>
        <v>5.5999999999999994E-2</v>
      </c>
      <c r="CY421">
        <f>AB421</f>
        <v>14.14</v>
      </c>
      <c r="CZ421">
        <f>AF421</f>
        <v>2.36</v>
      </c>
      <c r="DA421">
        <f>AJ421</f>
        <v>5.99</v>
      </c>
      <c r="DB421">
        <v>0</v>
      </c>
    </row>
    <row r="422" spans="1:106" x14ac:dyDescent="0.25">
      <c r="A422">
        <f>ROW(Source!A178)</f>
        <v>178</v>
      </c>
      <c r="B422">
        <v>16671551</v>
      </c>
      <c r="C422">
        <v>16672176</v>
      </c>
      <c r="D422">
        <v>15167588</v>
      </c>
      <c r="E422">
        <v>1</v>
      </c>
      <c r="F422">
        <v>1</v>
      </c>
      <c r="G422">
        <v>1</v>
      </c>
      <c r="H422">
        <v>3</v>
      </c>
      <c r="I422" t="s">
        <v>593</v>
      </c>
      <c r="J422" t="s">
        <v>594</v>
      </c>
      <c r="K422" t="s">
        <v>595</v>
      </c>
      <c r="L422">
        <v>1346</v>
      </c>
      <c r="N422">
        <v>1009</v>
      </c>
      <c r="O422" t="s">
        <v>139</v>
      </c>
      <c r="P422" t="s">
        <v>139</v>
      </c>
      <c r="Q422">
        <v>1</v>
      </c>
      <c r="W422">
        <v>0</v>
      </c>
      <c r="X422">
        <v>-1088866022</v>
      </c>
      <c r="Y422">
        <v>0.42</v>
      </c>
      <c r="AA422">
        <v>182.1</v>
      </c>
      <c r="AB422">
        <v>0</v>
      </c>
      <c r="AC422">
        <v>0</v>
      </c>
      <c r="AD422">
        <v>0</v>
      </c>
      <c r="AE422">
        <v>30.4</v>
      </c>
      <c r="AF422">
        <v>0</v>
      </c>
      <c r="AG422">
        <v>0</v>
      </c>
      <c r="AH422">
        <v>0</v>
      </c>
      <c r="AI422">
        <v>5.99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0.42</v>
      </c>
      <c r="AU422" t="s">
        <v>6</v>
      </c>
      <c r="AV422">
        <v>0</v>
      </c>
      <c r="AW422">
        <v>2</v>
      </c>
      <c r="AX422">
        <v>16672198</v>
      </c>
      <c r="AY422">
        <v>1</v>
      </c>
      <c r="AZ422">
        <v>0</v>
      </c>
      <c r="BA422">
        <v>411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Y422*Source!I178</f>
        <v>3.3599999999999998E-2</v>
      </c>
      <c r="CY422">
        <f t="shared" ref="CY422:CY430" si="69">AA422</f>
        <v>182.1</v>
      </c>
      <c r="CZ422">
        <f t="shared" ref="CZ422:CZ430" si="70">AE422</f>
        <v>30.4</v>
      </c>
      <c r="DA422">
        <f t="shared" ref="DA422:DA430" si="71">AI422</f>
        <v>5.99</v>
      </c>
      <c r="DB422">
        <v>0</v>
      </c>
    </row>
    <row r="423" spans="1:106" x14ac:dyDescent="0.25">
      <c r="A423">
        <f>ROW(Source!A178)</f>
        <v>178</v>
      </c>
      <c r="B423">
        <v>16671551</v>
      </c>
      <c r="C423">
        <v>16672176</v>
      </c>
      <c r="D423">
        <v>15167600</v>
      </c>
      <c r="E423">
        <v>1</v>
      </c>
      <c r="F423">
        <v>1</v>
      </c>
      <c r="G423">
        <v>1</v>
      </c>
      <c r="H423">
        <v>3</v>
      </c>
      <c r="I423" t="s">
        <v>617</v>
      </c>
      <c r="J423" t="s">
        <v>618</v>
      </c>
      <c r="K423" t="s">
        <v>619</v>
      </c>
      <c r="L423">
        <v>1308</v>
      </c>
      <c r="N423">
        <v>1003</v>
      </c>
      <c r="O423" t="s">
        <v>112</v>
      </c>
      <c r="P423" t="s">
        <v>112</v>
      </c>
      <c r="Q423">
        <v>100</v>
      </c>
      <c r="W423">
        <v>0</v>
      </c>
      <c r="X423">
        <v>568244124</v>
      </c>
      <c r="Y423">
        <v>0.1</v>
      </c>
      <c r="AA423">
        <v>718.8</v>
      </c>
      <c r="AB423">
        <v>0</v>
      </c>
      <c r="AC423">
        <v>0</v>
      </c>
      <c r="AD423">
        <v>0</v>
      </c>
      <c r="AE423">
        <v>120</v>
      </c>
      <c r="AF423">
        <v>0</v>
      </c>
      <c r="AG423">
        <v>0</v>
      </c>
      <c r="AH423">
        <v>0</v>
      </c>
      <c r="AI423">
        <v>5.99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0.1</v>
      </c>
      <c r="AU423" t="s">
        <v>6</v>
      </c>
      <c r="AV423">
        <v>0</v>
      </c>
      <c r="AW423">
        <v>2</v>
      </c>
      <c r="AX423">
        <v>16672199</v>
      </c>
      <c r="AY423">
        <v>1</v>
      </c>
      <c r="AZ423">
        <v>0</v>
      </c>
      <c r="BA423">
        <v>412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Y423*Source!I178</f>
        <v>8.0000000000000002E-3</v>
      </c>
      <c r="CY423">
        <f t="shared" si="69"/>
        <v>718.8</v>
      </c>
      <c r="CZ423">
        <f t="shared" si="70"/>
        <v>120</v>
      </c>
      <c r="DA423">
        <f t="shared" si="71"/>
        <v>5.99</v>
      </c>
      <c r="DB423">
        <v>0</v>
      </c>
    </row>
    <row r="424" spans="1:106" x14ac:dyDescent="0.25">
      <c r="A424">
        <f>ROW(Source!A178)</f>
        <v>178</v>
      </c>
      <c r="B424">
        <v>16671551</v>
      </c>
      <c r="C424">
        <v>16672176</v>
      </c>
      <c r="D424">
        <v>15168752</v>
      </c>
      <c r="E424">
        <v>1</v>
      </c>
      <c r="F424">
        <v>1</v>
      </c>
      <c r="G424">
        <v>1</v>
      </c>
      <c r="H424">
        <v>3</v>
      </c>
      <c r="I424" t="s">
        <v>620</v>
      </c>
      <c r="J424" t="s">
        <v>621</v>
      </c>
      <c r="K424" t="s">
        <v>622</v>
      </c>
      <c r="L424">
        <v>1346</v>
      </c>
      <c r="N424">
        <v>1009</v>
      </c>
      <c r="O424" t="s">
        <v>139</v>
      </c>
      <c r="P424" t="s">
        <v>139</v>
      </c>
      <c r="Q424">
        <v>1</v>
      </c>
      <c r="W424">
        <v>0</v>
      </c>
      <c r="X424">
        <v>586013393</v>
      </c>
      <c r="Y424">
        <v>2.1</v>
      </c>
      <c r="AA424">
        <v>63.31</v>
      </c>
      <c r="AB424">
        <v>0</v>
      </c>
      <c r="AC424">
        <v>0</v>
      </c>
      <c r="AD424">
        <v>0</v>
      </c>
      <c r="AE424">
        <v>10.57</v>
      </c>
      <c r="AF424">
        <v>0</v>
      </c>
      <c r="AG424">
        <v>0</v>
      </c>
      <c r="AH424">
        <v>0</v>
      </c>
      <c r="AI424">
        <v>5.99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2.1</v>
      </c>
      <c r="AU424" t="s">
        <v>6</v>
      </c>
      <c r="AV424">
        <v>0</v>
      </c>
      <c r="AW424">
        <v>2</v>
      </c>
      <c r="AX424">
        <v>16672200</v>
      </c>
      <c r="AY424">
        <v>1</v>
      </c>
      <c r="AZ424">
        <v>0</v>
      </c>
      <c r="BA424">
        <v>413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Y424*Source!I178</f>
        <v>0.16800000000000001</v>
      </c>
      <c r="CY424">
        <f t="shared" si="69"/>
        <v>63.31</v>
      </c>
      <c r="CZ424">
        <f t="shared" si="70"/>
        <v>10.57</v>
      </c>
      <c r="DA424">
        <f t="shared" si="71"/>
        <v>5.99</v>
      </c>
      <c r="DB424">
        <v>0</v>
      </c>
    </row>
    <row r="425" spans="1:106" x14ac:dyDescent="0.25">
      <c r="A425">
        <f>ROW(Source!A178)</f>
        <v>178</v>
      </c>
      <c r="B425">
        <v>16671551</v>
      </c>
      <c r="C425">
        <v>16672176</v>
      </c>
      <c r="D425">
        <v>15169942</v>
      </c>
      <c r="E425">
        <v>1</v>
      </c>
      <c r="F425">
        <v>1</v>
      </c>
      <c r="G425">
        <v>1</v>
      </c>
      <c r="H425">
        <v>3</v>
      </c>
      <c r="I425" t="s">
        <v>623</v>
      </c>
      <c r="J425" t="s">
        <v>624</v>
      </c>
      <c r="K425" t="s">
        <v>439</v>
      </c>
      <c r="L425">
        <v>1346</v>
      </c>
      <c r="N425">
        <v>1009</v>
      </c>
      <c r="O425" t="s">
        <v>139</v>
      </c>
      <c r="P425" t="s">
        <v>139</v>
      </c>
      <c r="Q425">
        <v>1</v>
      </c>
      <c r="W425">
        <v>0</v>
      </c>
      <c r="X425">
        <v>103900845</v>
      </c>
      <c r="Y425">
        <v>10.4</v>
      </c>
      <c r="AA425">
        <v>54.15</v>
      </c>
      <c r="AB425">
        <v>0</v>
      </c>
      <c r="AC425">
        <v>0</v>
      </c>
      <c r="AD425">
        <v>0</v>
      </c>
      <c r="AE425">
        <v>9.0399999999999991</v>
      </c>
      <c r="AF425">
        <v>0</v>
      </c>
      <c r="AG425">
        <v>0</v>
      </c>
      <c r="AH425">
        <v>0</v>
      </c>
      <c r="AI425">
        <v>5.99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10.4</v>
      </c>
      <c r="AU425" t="s">
        <v>6</v>
      </c>
      <c r="AV425">
        <v>0</v>
      </c>
      <c r="AW425">
        <v>2</v>
      </c>
      <c r="AX425">
        <v>16672201</v>
      </c>
      <c r="AY425">
        <v>1</v>
      </c>
      <c r="AZ425">
        <v>0</v>
      </c>
      <c r="BA425">
        <v>414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Y425*Source!I178</f>
        <v>0.83200000000000007</v>
      </c>
      <c r="CY425">
        <f t="shared" si="69"/>
        <v>54.15</v>
      </c>
      <c r="CZ425">
        <f t="shared" si="70"/>
        <v>9.0399999999999991</v>
      </c>
      <c r="DA425">
        <f t="shared" si="71"/>
        <v>5.99</v>
      </c>
      <c r="DB425">
        <v>0</v>
      </c>
    </row>
    <row r="426" spans="1:106" x14ac:dyDescent="0.25">
      <c r="A426">
        <f>ROW(Source!A178)</f>
        <v>178</v>
      </c>
      <c r="B426">
        <v>16671551</v>
      </c>
      <c r="C426">
        <v>16672176</v>
      </c>
      <c r="D426">
        <v>15173387</v>
      </c>
      <c r="E426">
        <v>1</v>
      </c>
      <c r="F426">
        <v>1</v>
      </c>
      <c r="G426">
        <v>1</v>
      </c>
      <c r="H426">
        <v>3</v>
      </c>
      <c r="I426" t="s">
        <v>625</v>
      </c>
      <c r="J426" t="s">
        <v>626</v>
      </c>
      <c r="K426" t="s">
        <v>627</v>
      </c>
      <c r="L426">
        <v>1348</v>
      </c>
      <c r="N426">
        <v>1009</v>
      </c>
      <c r="O426" t="s">
        <v>147</v>
      </c>
      <c r="P426" t="s">
        <v>147</v>
      </c>
      <c r="Q426">
        <v>1000</v>
      </c>
      <c r="W426">
        <v>0</v>
      </c>
      <c r="X426">
        <v>129706501</v>
      </c>
      <c r="Y426">
        <v>5.0000000000000001E-3</v>
      </c>
      <c r="AA426">
        <v>8805.2999999999993</v>
      </c>
      <c r="AB426">
        <v>0</v>
      </c>
      <c r="AC426">
        <v>0</v>
      </c>
      <c r="AD426">
        <v>0</v>
      </c>
      <c r="AE426">
        <v>1470</v>
      </c>
      <c r="AF426">
        <v>0</v>
      </c>
      <c r="AG426">
        <v>0</v>
      </c>
      <c r="AH426">
        <v>0</v>
      </c>
      <c r="AI426">
        <v>5.99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5.0000000000000001E-3</v>
      </c>
      <c r="AU426" t="s">
        <v>6</v>
      </c>
      <c r="AV426">
        <v>0</v>
      </c>
      <c r="AW426">
        <v>2</v>
      </c>
      <c r="AX426">
        <v>16672202</v>
      </c>
      <c r="AY426">
        <v>1</v>
      </c>
      <c r="AZ426">
        <v>0</v>
      </c>
      <c r="BA426">
        <v>415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Y426*Source!I178</f>
        <v>4.0000000000000002E-4</v>
      </c>
      <c r="CY426">
        <f t="shared" si="69"/>
        <v>8805.2999999999993</v>
      </c>
      <c r="CZ426">
        <f t="shared" si="70"/>
        <v>1470</v>
      </c>
      <c r="DA426">
        <f t="shared" si="71"/>
        <v>5.99</v>
      </c>
      <c r="DB426">
        <v>0</v>
      </c>
    </row>
    <row r="427" spans="1:106" x14ac:dyDescent="0.25">
      <c r="A427">
        <f>ROW(Source!A178)</f>
        <v>178</v>
      </c>
      <c r="B427">
        <v>16671551</v>
      </c>
      <c r="C427">
        <v>16672176</v>
      </c>
      <c r="D427">
        <v>15191211</v>
      </c>
      <c r="E427">
        <v>1</v>
      </c>
      <c r="F427">
        <v>1</v>
      </c>
      <c r="G427">
        <v>1</v>
      </c>
      <c r="H427">
        <v>3</v>
      </c>
      <c r="I427" t="s">
        <v>628</v>
      </c>
      <c r="J427" t="s">
        <v>629</v>
      </c>
      <c r="K427" t="s">
        <v>630</v>
      </c>
      <c r="L427">
        <v>1348</v>
      </c>
      <c r="N427">
        <v>1009</v>
      </c>
      <c r="O427" t="s">
        <v>147</v>
      </c>
      <c r="P427" t="s">
        <v>147</v>
      </c>
      <c r="Q427">
        <v>1000</v>
      </c>
      <c r="W427">
        <v>0</v>
      </c>
      <c r="X427">
        <v>-2055000017</v>
      </c>
      <c r="Y427">
        <v>0.56000000000000005</v>
      </c>
      <c r="AA427">
        <v>31327.759999999998</v>
      </c>
      <c r="AB427">
        <v>0</v>
      </c>
      <c r="AC427">
        <v>0</v>
      </c>
      <c r="AD427">
        <v>0</v>
      </c>
      <c r="AE427">
        <v>5230.01</v>
      </c>
      <c r="AF427">
        <v>0</v>
      </c>
      <c r="AG427">
        <v>0</v>
      </c>
      <c r="AH427">
        <v>0</v>
      </c>
      <c r="AI427">
        <v>5.99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0.56000000000000005</v>
      </c>
      <c r="AU427" t="s">
        <v>6</v>
      </c>
      <c r="AV427">
        <v>0</v>
      </c>
      <c r="AW427">
        <v>2</v>
      </c>
      <c r="AX427">
        <v>16672203</v>
      </c>
      <c r="AY427">
        <v>1</v>
      </c>
      <c r="AZ427">
        <v>0</v>
      </c>
      <c r="BA427">
        <v>416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Y427*Source!I178</f>
        <v>4.4800000000000006E-2</v>
      </c>
      <c r="CY427">
        <f t="shared" si="69"/>
        <v>31327.759999999998</v>
      </c>
      <c r="CZ427">
        <f t="shared" si="70"/>
        <v>5230.01</v>
      </c>
      <c r="DA427">
        <f t="shared" si="71"/>
        <v>5.99</v>
      </c>
      <c r="DB427">
        <v>0</v>
      </c>
    </row>
    <row r="428" spans="1:106" x14ac:dyDescent="0.25">
      <c r="A428">
        <f>ROW(Source!A178)</f>
        <v>178</v>
      </c>
      <c r="B428">
        <v>16671551</v>
      </c>
      <c r="C428">
        <v>16672176</v>
      </c>
      <c r="D428">
        <v>15203834</v>
      </c>
      <c r="E428">
        <v>1</v>
      </c>
      <c r="F428">
        <v>1</v>
      </c>
      <c r="G428">
        <v>1</v>
      </c>
      <c r="H428">
        <v>3</v>
      </c>
      <c r="I428" t="s">
        <v>631</v>
      </c>
      <c r="J428" t="s">
        <v>632</v>
      </c>
      <c r="K428" t="s">
        <v>633</v>
      </c>
      <c r="L428">
        <v>1346</v>
      </c>
      <c r="N428">
        <v>1009</v>
      </c>
      <c r="O428" t="s">
        <v>139</v>
      </c>
      <c r="P428" t="s">
        <v>139</v>
      </c>
      <c r="Q428">
        <v>1</v>
      </c>
      <c r="W428">
        <v>0</v>
      </c>
      <c r="X428">
        <v>210558753</v>
      </c>
      <c r="Y428">
        <v>3</v>
      </c>
      <c r="AA428">
        <v>171.31</v>
      </c>
      <c r="AB428">
        <v>0</v>
      </c>
      <c r="AC428">
        <v>0</v>
      </c>
      <c r="AD428">
        <v>0</v>
      </c>
      <c r="AE428">
        <v>28.6</v>
      </c>
      <c r="AF428">
        <v>0</v>
      </c>
      <c r="AG428">
        <v>0</v>
      </c>
      <c r="AH428">
        <v>0</v>
      </c>
      <c r="AI428">
        <v>5.99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3</v>
      </c>
      <c r="AU428" t="s">
        <v>6</v>
      </c>
      <c r="AV428">
        <v>0</v>
      </c>
      <c r="AW428">
        <v>2</v>
      </c>
      <c r="AX428">
        <v>16672204</v>
      </c>
      <c r="AY428">
        <v>1</v>
      </c>
      <c r="AZ428">
        <v>0</v>
      </c>
      <c r="BA428">
        <v>417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Y428*Source!I178</f>
        <v>0.24</v>
      </c>
      <c r="CY428">
        <f t="shared" si="69"/>
        <v>171.31</v>
      </c>
      <c r="CZ428">
        <f t="shared" si="70"/>
        <v>28.6</v>
      </c>
      <c r="DA428">
        <f t="shared" si="71"/>
        <v>5.99</v>
      </c>
      <c r="DB428">
        <v>0</v>
      </c>
    </row>
    <row r="429" spans="1:106" x14ac:dyDescent="0.25">
      <c r="A429">
        <f>ROW(Source!A178)</f>
        <v>178</v>
      </c>
      <c r="B429">
        <v>16671551</v>
      </c>
      <c r="C429">
        <v>16672176</v>
      </c>
      <c r="D429">
        <v>0</v>
      </c>
      <c r="E429">
        <v>0</v>
      </c>
      <c r="F429">
        <v>1</v>
      </c>
      <c r="G429">
        <v>1</v>
      </c>
      <c r="H429">
        <v>3</v>
      </c>
      <c r="I429" t="s">
        <v>331</v>
      </c>
      <c r="J429" t="s">
        <v>333</v>
      </c>
      <c r="K429" t="s">
        <v>332</v>
      </c>
      <c r="L429">
        <v>1354</v>
      </c>
      <c r="N429">
        <v>1010</v>
      </c>
      <c r="O429" t="s">
        <v>324</v>
      </c>
      <c r="P429" t="s">
        <v>324</v>
      </c>
      <c r="Q429">
        <v>1</v>
      </c>
      <c r="W429">
        <v>0</v>
      </c>
      <c r="X429">
        <v>1436613956</v>
      </c>
      <c r="Y429">
        <v>100</v>
      </c>
      <c r="AA429">
        <v>2462.4899999999998</v>
      </c>
      <c r="AB429">
        <v>0</v>
      </c>
      <c r="AC429">
        <v>0</v>
      </c>
      <c r="AD429">
        <v>0</v>
      </c>
      <c r="AE429">
        <v>411.1</v>
      </c>
      <c r="AF429">
        <v>0</v>
      </c>
      <c r="AG429">
        <v>0</v>
      </c>
      <c r="AH429">
        <v>0</v>
      </c>
      <c r="AI429">
        <v>5.99</v>
      </c>
      <c r="AJ429">
        <v>1</v>
      </c>
      <c r="AK429">
        <v>1</v>
      </c>
      <c r="AL429">
        <v>1</v>
      </c>
      <c r="AN429">
        <v>0</v>
      </c>
      <c r="AO429">
        <v>0</v>
      </c>
      <c r="AP429">
        <v>0</v>
      </c>
      <c r="AQ429">
        <v>0</v>
      </c>
      <c r="AR429">
        <v>0</v>
      </c>
      <c r="AS429" t="s">
        <v>6</v>
      </c>
      <c r="AT429">
        <v>100</v>
      </c>
      <c r="AU429" t="s">
        <v>6</v>
      </c>
      <c r="AV429">
        <v>0</v>
      </c>
      <c r="AW429">
        <v>1</v>
      </c>
      <c r="AX429">
        <v>-1</v>
      </c>
      <c r="AY429">
        <v>0</v>
      </c>
      <c r="AZ429">
        <v>0</v>
      </c>
      <c r="BA429" t="s">
        <v>6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Y429*Source!I178</f>
        <v>8</v>
      </c>
      <c r="CY429">
        <f t="shared" si="69"/>
        <v>2462.4899999999998</v>
      </c>
      <c r="CZ429">
        <f t="shared" si="70"/>
        <v>411.1</v>
      </c>
      <c r="DA429">
        <f t="shared" si="71"/>
        <v>5.99</v>
      </c>
      <c r="DB429">
        <v>0</v>
      </c>
    </row>
    <row r="430" spans="1:106" x14ac:dyDescent="0.25">
      <c r="A430">
        <f>ROW(Source!A178)</f>
        <v>178</v>
      </c>
      <c r="B430">
        <v>16671551</v>
      </c>
      <c r="C430">
        <v>16672176</v>
      </c>
      <c r="D430">
        <v>15164559</v>
      </c>
      <c r="E430">
        <v>17</v>
      </c>
      <c r="F430">
        <v>1</v>
      </c>
      <c r="G430">
        <v>1</v>
      </c>
      <c r="H430">
        <v>3</v>
      </c>
      <c r="I430" t="s">
        <v>605</v>
      </c>
      <c r="J430" t="s">
        <v>6</v>
      </c>
      <c r="K430" t="s">
        <v>606</v>
      </c>
      <c r="L430">
        <v>1374</v>
      </c>
      <c r="N430">
        <v>1013</v>
      </c>
      <c r="O430" t="s">
        <v>607</v>
      </c>
      <c r="P430" t="s">
        <v>607</v>
      </c>
      <c r="Q430">
        <v>1</v>
      </c>
      <c r="W430">
        <v>0</v>
      </c>
      <c r="X430">
        <v>-1731369543</v>
      </c>
      <c r="Y430">
        <v>62.85</v>
      </c>
      <c r="AA430">
        <v>1</v>
      </c>
      <c r="AB430">
        <v>0</v>
      </c>
      <c r="AC430">
        <v>0</v>
      </c>
      <c r="AD430">
        <v>0</v>
      </c>
      <c r="AE430">
        <v>1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62.85</v>
      </c>
      <c r="AU430" t="s">
        <v>6</v>
      </c>
      <c r="AV430">
        <v>0</v>
      </c>
      <c r="AW430">
        <v>2</v>
      </c>
      <c r="AX430">
        <v>16672205</v>
      </c>
      <c r="AY430">
        <v>1</v>
      </c>
      <c r="AZ430">
        <v>0</v>
      </c>
      <c r="BA430">
        <v>418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Y430*Source!I178</f>
        <v>5.0280000000000005</v>
      </c>
      <c r="CY430">
        <f t="shared" si="69"/>
        <v>1</v>
      </c>
      <c r="CZ430">
        <f t="shared" si="70"/>
        <v>1</v>
      </c>
      <c r="DA430">
        <f t="shared" si="71"/>
        <v>1</v>
      </c>
      <c r="DB43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18"/>
  <sheetViews>
    <sheetView workbookViewId="0"/>
  </sheetViews>
  <sheetFormatPr defaultColWidth="9.109375" defaultRowHeight="13.2" x14ac:dyDescent="0.25"/>
  <cols>
    <col min="1" max="256" width="9.109375" customWidth="1"/>
  </cols>
  <sheetData>
    <row r="1" spans="1:44" x14ac:dyDescent="0.25">
      <c r="A1">
        <f>ROW(Source!A28)</f>
        <v>28</v>
      </c>
      <c r="B1">
        <v>16671729</v>
      </c>
      <c r="C1">
        <v>16671725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414</v>
      </c>
      <c r="J1" t="s">
        <v>6</v>
      </c>
      <c r="K1" t="s">
        <v>415</v>
      </c>
      <c r="L1">
        <v>1191</v>
      </c>
      <c r="N1">
        <v>1013</v>
      </c>
      <c r="O1" t="s">
        <v>416</v>
      </c>
      <c r="P1" t="s">
        <v>416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16671726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5">
      <c r="A2">
        <f>ROW(Source!A28)</f>
        <v>28</v>
      </c>
      <c r="B2">
        <v>16671730</v>
      </c>
      <c r="C2">
        <v>16671725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417</v>
      </c>
      <c r="J2" t="s">
        <v>6</v>
      </c>
      <c r="K2" t="s">
        <v>418</v>
      </c>
      <c r="L2">
        <v>1191</v>
      </c>
      <c r="N2">
        <v>1013</v>
      </c>
      <c r="O2" t="s">
        <v>416</v>
      </c>
      <c r="P2" t="s">
        <v>416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16671727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5">
      <c r="A3">
        <f>ROW(Source!A28)</f>
        <v>28</v>
      </c>
      <c r="B3">
        <v>16671731</v>
      </c>
      <c r="C3">
        <v>16671725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419</v>
      </c>
      <c r="J3" t="s">
        <v>420</v>
      </c>
      <c r="K3" t="s">
        <v>421</v>
      </c>
      <c r="L3">
        <v>1368</v>
      </c>
      <c r="N3">
        <v>1011</v>
      </c>
      <c r="O3" t="s">
        <v>422</v>
      </c>
      <c r="P3" t="s">
        <v>422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16671728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5">
      <c r="A4">
        <f>ROW(Source!A29)</f>
        <v>29</v>
      </c>
      <c r="B4">
        <v>16671729</v>
      </c>
      <c r="C4">
        <v>16671725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414</v>
      </c>
      <c r="J4" t="s">
        <v>6</v>
      </c>
      <c r="K4" t="s">
        <v>415</v>
      </c>
      <c r="L4">
        <v>1191</v>
      </c>
      <c r="N4">
        <v>1013</v>
      </c>
      <c r="O4" t="s">
        <v>416</v>
      </c>
      <c r="P4" t="s">
        <v>416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16671726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5">
      <c r="A5">
        <f>ROW(Source!A29)</f>
        <v>29</v>
      </c>
      <c r="B5">
        <v>16671730</v>
      </c>
      <c r="C5">
        <v>16671725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417</v>
      </c>
      <c r="J5" t="s">
        <v>6</v>
      </c>
      <c r="K5" t="s">
        <v>418</v>
      </c>
      <c r="L5">
        <v>1191</v>
      </c>
      <c r="N5">
        <v>1013</v>
      </c>
      <c r="O5" t="s">
        <v>416</v>
      </c>
      <c r="P5" t="s">
        <v>416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16671727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5">
      <c r="A6">
        <f>ROW(Source!A29)</f>
        <v>29</v>
      </c>
      <c r="B6">
        <v>16671731</v>
      </c>
      <c r="C6">
        <v>16671725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419</v>
      </c>
      <c r="J6" t="s">
        <v>420</v>
      </c>
      <c r="K6" t="s">
        <v>421</v>
      </c>
      <c r="L6">
        <v>1368</v>
      </c>
      <c r="N6">
        <v>1011</v>
      </c>
      <c r="O6" t="s">
        <v>422</v>
      </c>
      <c r="P6" t="s">
        <v>422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16671728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5">
      <c r="A7">
        <f>ROW(Source!A30)</f>
        <v>30</v>
      </c>
      <c r="B7">
        <v>16671736</v>
      </c>
      <c r="C7">
        <v>16671732</v>
      </c>
      <c r="D7">
        <v>15433667</v>
      </c>
      <c r="E7">
        <v>1</v>
      </c>
      <c r="F7">
        <v>1</v>
      </c>
      <c r="G7">
        <v>1</v>
      </c>
      <c r="H7">
        <v>1</v>
      </c>
      <c r="I7" t="s">
        <v>414</v>
      </c>
      <c r="J7" t="s">
        <v>6</v>
      </c>
      <c r="K7" t="s">
        <v>415</v>
      </c>
      <c r="L7">
        <v>1191</v>
      </c>
      <c r="N7">
        <v>1013</v>
      </c>
      <c r="O7" t="s">
        <v>416</v>
      </c>
      <c r="P7" t="s">
        <v>416</v>
      </c>
      <c r="Q7">
        <v>1</v>
      </c>
      <c r="X7">
        <v>103.91</v>
      </c>
      <c r="Y7">
        <v>0</v>
      </c>
      <c r="Z7">
        <v>0</v>
      </c>
      <c r="AA7">
        <v>0</v>
      </c>
      <c r="AB7">
        <v>8.09</v>
      </c>
      <c r="AC7">
        <v>0</v>
      </c>
      <c r="AD7">
        <v>1</v>
      </c>
      <c r="AE7">
        <v>1</v>
      </c>
      <c r="AF7" t="s">
        <v>6</v>
      </c>
      <c r="AG7">
        <v>103.91</v>
      </c>
      <c r="AH7">
        <v>2</v>
      </c>
      <c r="AI7">
        <v>16671733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5">
      <c r="A8">
        <f>ROW(Source!A30)</f>
        <v>30</v>
      </c>
      <c r="B8">
        <v>16671737</v>
      </c>
      <c r="C8">
        <v>16671732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417</v>
      </c>
      <c r="J8" t="s">
        <v>6</v>
      </c>
      <c r="K8" t="s">
        <v>418</v>
      </c>
      <c r="L8">
        <v>1191</v>
      </c>
      <c r="N8">
        <v>1013</v>
      </c>
      <c r="O8" t="s">
        <v>416</v>
      </c>
      <c r="P8" t="s">
        <v>416</v>
      </c>
      <c r="Q8">
        <v>1</v>
      </c>
      <c r="X8">
        <v>7.74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</v>
      </c>
      <c r="AG8">
        <v>7.74</v>
      </c>
      <c r="AH8">
        <v>2</v>
      </c>
      <c r="AI8">
        <v>16671734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5">
      <c r="A9">
        <f>ROW(Source!A30)</f>
        <v>30</v>
      </c>
      <c r="B9">
        <v>16671738</v>
      </c>
      <c r="C9">
        <v>16671732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419</v>
      </c>
      <c r="J9" t="s">
        <v>420</v>
      </c>
      <c r="K9" t="s">
        <v>421</v>
      </c>
      <c r="L9">
        <v>1368</v>
      </c>
      <c r="N9">
        <v>1011</v>
      </c>
      <c r="O9" t="s">
        <v>422</v>
      </c>
      <c r="P9" t="s">
        <v>422</v>
      </c>
      <c r="Q9">
        <v>1</v>
      </c>
      <c r="X9">
        <v>7.74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7.74</v>
      </c>
      <c r="AH9">
        <v>2</v>
      </c>
      <c r="AI9">
        <v>16671735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5">
      <c r="A10">
        <f>ROW(Source!A31)</f>
        <v>31</v>
      </c>
      <c r="B10">
        <v>16671736</v>
      </c>
      <c r="C10">
        <v>16671732</v>
      </c>
      <c r="D10">
        <v>15433667</v>
      </c>
      <c r="E10">
        <v>1</v>
      </c>
      <c r="F10">
        <v>1</v>
      </c>
      <c r="G10">
        <v>1</v>
      </c>
      <c r="H10">
        <v>1</v>
      </c>
      <c r="I10" t="s">
        <v>414</v>
      </c>
      <c r="J10" t="s">
        <v>6</v>
      </c>
      <c r="K10" t="s">
        <v>415</v>
      </c>
      <c r="L10">
        <v>1191</v>
      </c>
      <c r="N10">
        <v>1013</v>
      </c>
      <c r="O10" t="s">
        <v>416</v>
      </c>
      <c r="P10" t="s">
        <v>416</v>
      </c>
      <c r="Q10">
        <v>1</v>
      </c>
      <c r="X10">
        <v>103.91</v>
      </c>
      <c r="Y10">
        <v>0</v>
      </c>
      <c r="Z10">
        <v>0</v>
      </c>
      <c r="AA10">
        <v>0</v>
      </c>
      <c r="AB10">
        <v>8.09</v>
      </c>
      <c r="AC10">
        <v>0</v>
      </c>
      <c r="AD10">
        <v>1</v>
      </c>
      <c r="AE10">
        <v>1</v>
      </c>
      <c r="AF10" t="s">
        <v>6</v>
      </c>
      <c r="AG10">
        <v>103.91</v>
      </c>
      <c r="AH10">
        <v>2</v>
      </c>
      <c r="AI10">
        <v>16671733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5">
      <c r="A11">
        <f>ROW(Source!A31)</f>
        <v>31</v>
      </c>
      <c r="B11">
        <v>16671737</v>
      </c>
      <c r="C11">
        <v>16671732</v>
      </c>
      <c r="D11">
        <v>15430395</v>
      </c>
      <c r="E11">
        <v>1</v>
      </c>
      <c r="F11">
        <v>1</v>
      </c>
      <c r="G11">
        <v>1</v>
      </c>
      <c r="H11">
        <v>1</v>
      </c>
      <c r="I11" t="s">
        <v>417</v>
      </c>
      <c r="J11" t="s">
        <v>6</v>
      </c>
      <c r="K11" t="s">
        <v>418</v>
      </c>
      <c r="L11">
        <v>1191</v>
      </c>
      <c r="N11">
        <v>1013</v>
      </c>
      <c r="O11" t="s">
        <v>416</v>
      </c>
      <c r="P11" t="s">
        <v>416</v>
      </c>
      <c r="Q11">
        <v>1</v>
      </c>
      <c r="X11">
        <v>7.74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6</v>
      </c>
      <c r="AG11">
        <v>7.74</v>
      </c>
      <c r="AH11">
        <v>2</v>
      </c>
      <c r="AI11">
        <v>16671734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5">
      <c r="A12">
        <f>ROW(Source!A31)</f>
        <v>31</v>
      </c>
      <c r="B12">
        <v>16671738</v>
      </c>
      <c r="C12">
        <v>16671732</v>
      </c>
      <c r="D12">
        <v>15247974</v>
      </c>
      <c r="E12">
        <v>1</v>
      </c>
      <c r="F12">
        <v>1</v>
      </c>
      <c r="G12">
        <v>1</v>
      </c>
      <c r="H12">
        <v>2</v>
      </c>
      <c r="I12" t="s">
        <v>419</v>
      </c>
      <c r="J12" t="s">
        <v>420</v>
      </c>
      <c r="K12" t="s">
        <v>421</v>
      </c>
      <c r="L12">
        <v>1368</v>
      </c>
      <c r="N12">
        <v>1011</v>
      </c>
      <c r="O12" t="s">
        <v>422</v>
      </c>
      <c r="P12" t="s">
        <v>422</v>
      </c>
      <c r="Q12">
        <v>1</v>
      </c>
      <c r="X12">
        <v>7.74</v>
      </c>
      <c r="Y12">
        <v>0</v>
      </c>
      <c r="Z12">
        <v>31.26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7.74</v>
      </c>
      <c r="AH12">
        <v>2</v>
      </c>
      <c r="AI12">
        <v>16671735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5">
      <c r="A13">
        <f>ROW(Source!A32)</f>
        <v>32</v>
      </c>
      <c r="B13">
        <v>16671748</v>
      </c>
      <c r="C13">
        <v>16671739</v>
      </c>
      <c r="D13">
        <v>15435609</v>
      </c>
      <c r="E13">
        <v>1</v>
      </c>
      <c r="F13">
        <v>1</v>
      </c>
      <c r="G13">
        <v>1</v>
      </c>
      <c r="H13">
        <v>1</v>
      </c>
      <c r="I13" t="s">
        <v>423</v>
      </c>
      <c r="J13" t="s">
        <v>6</v>
      </c>
      <c r="K13" t="s">
        <v>424</v>
      </c>
      <c r="L13">
        <v>1191</v>
      </c>
      <c r="N13">
        <v>1013</v>
      </c>
      <c r="O13" t="s">
        <v>416</v>
      </c>
      <c r="P13" t="s">
        <v>416</v>
      </c>
      <c r="Q13">
        <v>1</v>
      </c>
      <c r="X13">
        <v>2.65</v>
      </c>
      <c r="Y13">
        <v>0</v>
      </c>
      <c r="Z13">
        <v>0</v>
      </c>
      <c r="AA13">
        <v>0</v>
      </c>
      <c r="AB13">
        <v>8.9700000000000006</v>
      </c>
      <c r="AC13">
        <v>0</v>
      </c>
      <c r="AD13">
        <v>1</v>
      </c>
      <c r="AE13">
        <v>1</v>
      </c>
      <c r="AF13" t="s">
        <v>36</v>
      </c>
      <c r="AG13">
        <v>1.06</v>
      </c>
      <c r="AH13">
        <v>2</v>
      </c>
      <c r="AI13">
        <v>16671740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5">
      <c r="A14">
        <f>ROW(Source!A32)</f>
        <v>32</v>
      </c>
      <c r="B14">
        <v>16671749</v>
      </c>
      <c r="C14">
        <v>16671739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417</v>
      </c>
      <c r="J14" t="s">
        <v>6</v>
      </c>
      <c r="K14" t="s">
        <v>418</v>
      </c>
      <c r="L14">
        <v>1191</v>
      </c>
      <c r="N14">
        <v>1013</v>
      </c>
      <c r="O14" t="s">
        <v>416</v>
      </c>
      <c r="P14" t="s">
        <v>416</v>
      </c>
      <c r="Q14">
        <v>1</v>
      </c>
      <c r="X14">
        <v>0.03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36</v>
      </c>
      <c r="AG14">
        <v>1.2E-2</v>
      </c>
      <c r="AH14">
        <v>2</v>
      </c>
      <c r="AI14">
        <v>16671741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5">
      <c r="A15">
        <f>ROW(Source!A32)</f>
        <v>32</v>
      </c>
      <c r="B15">
        <v>16671750</v>
      </c>
      <c r="C15">
        <v>16671739</v>
      </c>
      <c r="D15">
        <v>15247680</v>
      </c>
      <c r="E15">
        <v>1</v>
      </c>
      <c r="F15">
        <v>1</v>
      </c>
      <c r="G15">
        <v>1</v>
      </c>
      <c r="H15">
        <v>2</v>
      </c>
      <c r="I15" t="s">
        <v>425</v>
      </c>
      <c r="J15" t="s">
        <v>426</v>
      </c>
      <c r="K15" t="s">
        <v>427</v>
      </c>
      <c r="L15">
        <v>1368</v>
      </c>
      <c r="N15">
        <v>1011</v>
      </c>
      <c r="O15" t="s">
        <v>422</v>
      </c>
      <c r="P15" t="s">
        <v>422</v>
      </c>
      <c r="Q15">
        <v>1</v>
      </c>
      <c r="X15">
        <v>0.01</v>
      </c>
      <c r="Y15">
        <v>0</v>
      </c>
      <c r="Z15">
        <v>111.99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36</v>
      </c>
      <c r="AG15">
        <v>4.0000000000000001E-3</v>
      </c>
      <c r="AH15">
        <v>2</v>
      </c>
      <c r="AI15">
        <v>16671742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5">
      <c r="A16">
        <f>ROW(Source!A32)</f>
        <v>32</v>
      </c>
      <c r="B16">
        <v>16671751</v>
      </c>
      <c r="C16">
        <v>16671739</v>
      </c>
      <c r="D16">
        <v>15249073</v>
      </c>
      <c r="E16">
        <v>1</v>
      </c>
      <c r="F16">
        <v>1</v>
      </c>
      <c r="G16">
        <v>1</v>
      </c>
      <c r="H16">
        <v>2</v>
      </c>
      <c r="I16" t="s">
        <v>428</v>
      </c>
      <c r="J16" t="s">
        <v>429</v>
      </c>
      <c r="K16" t="s">
        <v>430</v>
      </c>
      <c r="L16">
        <v>1368</v>
      </c>
      <c r="N16">
        <v>1011</v>
      </c>
      <c r="O16" t="s">
        <v>422</v>
      </c>
      <c r="P16" t="s">
        <v>422</v>
      </c>
      <c r="Q16">
        <v>1</v>
      </c>
      <c r="X16">
        <v>0.02</v>
      </c>
      <c r="Y16">
        <v>0</v>
      </c>
      <c r="Z16">
        <v>65.709999999999994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36</v>
      </c>
      <c r="AG16">
        <v>8.0000000000000002E-3</v>
      </c>
      <c r="AH16">
        <v>2</v>
      </c>
      <c r="AI16">
        <v>16671743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5">
      <c r="A17">
        <f>ROW(Source!A32)</f>
        <v>32</v>
      </c>
      <c r="B17">
        <v>16671752</v>
      </c>
      <c r="C17">
        <v>16671739</v>
      </c>
      <c r="D17">
        <v>15249377</v>
      </c>
      <c r="E17">
        <v>1</v>
      </c>
      <c r="F17">
        <v>1</v>
      </c>
      <c r="G17">
        <v>1</v>
      </c>
      <c r="H17">
        <v>2</v>
      </c>
      <c r="I17" t="s">
        <v>431</v>
      </c>
      <c r="J17" t="s">
        <v>432</v>
      </c>
      <c r="K17" t="s">
        <v>433</v>
      </c>
      <c r="L17">
        <v>1368</v>
      </c>
      <c r="N17">
        <v>1011</v>
      </c>
      <c r="O17" t="s">
        <v>422</v>
      </c>
      <c r="P17" t="s">
        <v>422</v>
      </c>
      <c r="Q17">
        <v>1</v>
      </c>
      <c r="X17">
        <v>0.23</v>
      </c>
      <c r="Y17">
        <v>0</v>
      </c>
      <c r="Z17">
        <v>8.1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36</v>
      </c>
      <c r="AG17">
        <v>9.2000000000000012E-2</v>
      </c>
      <c r="AH17">
        <v>2</v>
      </c>
      <c r="AI17">
        <v>16671744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5">
      <c r="A18">
        <f>ROW(Source!A32)</f>
        <v>32</v>
      </c>
      <c r="B18">
        <v>16671753</v>
      </c>
      <c r="C18">
        <v>16671739</v>
      </c>
      <c r="D18">
        <v>15168763</v>
      </c>
      <c r="E18">
        <v>1</v>
      </c>
      <c r="F18">
        <v>1</v>
      </c>
      <c r="G18">
        <v>1</v>
      </c>
      <c r="H18">
        <v>3</v>
      </c>
      <c r="I18" t="s">
        <v>434</v>
      </c>
      <c r="J18" t="s">
        <v>435</v>
      </c>
      <c r="K18" t="s">
        <v>436</v>
      </c>
      <c r="L18">
        <v>1348</v>
      </c>
      <c r="N18">
        <v>1009</v>
      </c>
      <c r="O18" t="s">
        <v>147</v>
      </c>
      <c r="P18" t="s">
        <v>147</v>
      </c>
      <c r="Q18">
        <v>1000</v>
      </c>
      <c r="X18">
        <v>2.2000000000000001E-4</v>
      </c>
      <c r="Y18">
        <v>10362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35</v>
      </c>
      <c r="AG18">
        <v>0</v>
      </c>
      <c r="AH18">
        <v>2</v>
      </c>
      <c r="AI18">
        <v>16671745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5">
      <c r="A19">
        <f>ROW(Source!A32)</f>
        <v>32</v>
      </c>
      <c r="B19">
        <v>16671754</v>
      </c>
      <c r="C19">
        <v>16671739</v>
      </c>
      <c r="D19">
        <v>15169941</v>
      </c>
      <c r="E19">
        <v>1</v>
      </c>
      <c r="F19">
        <v>1</v>
      </c>
      <c r="G19">
        <v>1</v>
      </c>
      <c r="H19">
        <v>3</v>
      </c>
      <c r="I19" t="s">
        <v>437</v>
      </c>
      <c r="J19" t="s">
        <v>438</v>
      </c>
      <c r="K19" t="s">
        <v>439</v>
      </c>
      <c r="L19">
        <v>1348</v>
      </c>
      <c r="N19">
        <v>1009</v>
      </c>
      <c r="O19" t="s">
        <v>147</v>
      </c>
      <c r="P19" t="s">
        <v>147</v>
      </c>
      <c r="Q19">
        <v>1000</v>
      </c>
      <c r="X19">
        <v>8.9999999999999998E-4</v>
      </c>
      <c r="Y19">
        <v>9040.01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35</v>
      </c>
      <c r="AG19">
        <v>0</v>
      </c>
      <c r="AH19">
        <v>2</v>
      </c>
      <c r="AI19">
        <v>16671746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5">
      <c r="A20">
        <f>ROW(Source!A32)</f>
        <v>32</v>
      </c>
      <c r="B20">
        <v>16671755</v>
      </c>
      <c r="C20">
        <v>16671739</v>
      </c>
      <c r="D20">
        <v>15161703</v>
      </c>
      <c r="E20">
        <v>17</v>
      </c>
      <c r="F20">
        <v>1</v>
      </c>
      <c r="G20">
        <v>1</v>
      </c>
      <c r="H20">
        <v>3</v>
      </c>
      <c r="I20" t="s">
        <v>634</v>
      </c>
      <c r="J20" t="s">
        <v>6</v>
      </c>
      <c r="K20" t="s">
        <v>635</v>
      </c>
      <c r="L20">
        <v>1339</v>
      </c>
      <c r="N20">
        <v>1007</v>
      </c>
      <c r="O20" t="s">
        <v>467</v>
      </c>
      <c r="P20" t="s">
        <v>467</v>
      </c>
      <c r="Q20">
        <v>1</v>
      </c>
      <c r="X20">
        <v>5.9999999999999995E-4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 t="s">
        <v>35</v>
      </c>
      <c r="AG20">
        <v>0</v>
      </c>
      <c r="AH20">
        <v>3</v>
      </c>
      <c r="AI20">
        <v>-1</v>
      </c>
      <c r="AJ20" t="s">
        <v>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5">
      <c r="A21">
        <f>ROW(Source!A32)</f>
        <v>32</v>
      </c>
      <c r="B21">
        <v>16671756</v>
      </c>
      <c r="C21">
        <v>16671739</v>
      </c>
      <c r="D21">
        <v>15192094</v>
      </c>
      <c r="E21">
        <v>1</v>
      </c>
      <c r="F21">
        <v>1</v>
      </c>
      <c r="G21">
        <v>1</v>
      </c>
      <c r="H21">
        <v>3</v>
      </c>
      <c r="I21" t="s">
        <v>440</v>
      </c>
      <c r="J21" t="s">
        <v>441</v>
      </c>
      <c r="K21" t="s">
        <v>442</v>
      </c>
      <c r="L21">
        <v>1348</v>
      </c>
      <c r="N21">
        <v>1009</v>
      </c>
      <c r="O21" t="s">
        <v>147</v>
      </c>
      <c r="P21" t="s">
        <v>147</v>
      </c>
      <c r="Q21">
        <v>1000</v>
      </c>
      <c r="X21">
        <v>8.4999999999999995E-4</v>
      </c>
      <c r="Y21">
        <v>6508.75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35</v>
      </c>
      <c r="AG21">
        <v>0</v>
      </c>
      <c r="AH21">
        <v>2</v>
      </c>
      <c r="AI21">
        <v>16671747</v>
      </c>
      <c r="AJ21">
        <v>20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5">
      <c r="A22">
        <f>ROW(Source!A32)</f>
        <v>32</v>
      </c>
      <c r="B22">
        <v>16671757</v>
      </c>
      <c r="C22">
        <v>16671739</v>
      </c>
      <c r="D22">
        <v>15162551</v>
      </c>
      <c r="E22">
        <v>17</v>
      </c>
      <c r="F22">
        <v>1</v>
      </c>
      <c r="G22">
        <v>1</v>
      </c>
      <c r="H22">
        <v>3</v>
      </c>
      <c r="I22" t="s">
        <v>636</v>
      </c>
      <c r="J22" t="s">
        <v>6</v>
      </c>
      <c r="K22" t="s">
        <v>637</v>
      </c>
      <c r="L22">
        <v>1354</v>
      </c>
      <c r="N22">
        <v>1010</v>
      </c>
      <c r="O22" t="s">
        <v>324</v>
      </c>
      <c r="P22" t="s">
        <v>324</v>
      </c>
      <c r="Q22">
        <v>1</v>
      </c>
      <c r="X22">
        <v>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 t="s">
        <v>35</v>
      </c>
      <c r="AG22">
        <v>0</v>
      </c>
      <c r="AH22">
        <v>3</v>
      </c>
      <c r="AI22">
        <v>-1</v>
      </c>
      <c r="AJ22" t="s">
        <v>6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5">
      <c r="A23">
        <f>ROW(Source!A33)</f>
        <v>33</v>
      </c>
      <c r="B23">
        <v>16671748</v>
      </c>
      <c r="C23">
        <v>16671739</v>
      </c>
      <c r="D23">
        <v>15435609</v>
      </c>
      <c r="E23">
        <v>1</v>
      </c>
      <c r="F23">
        <v>1</v>
      </c>
      <c r="G23">
        <v>1</v>
      </c>
      <c r="H23">
        <v>1</v>
      </c>
      <c r="I23" t="s">
        <v>423</v>
      </c>
      <c r="J23" t="s">
        <v>6</v>
      </c>
      <c r="K23" t="s">
        <v>424</v>
      </c>
      <c r="L23">
        <v>1191</v>
      </c>
      <c r="N23">
        <v>1013</v>
      </c>
      <c r="O23" t="s">
        <v>416</v>
      </c>
      <c r="P23" t="s">
        <v>416</v>
      </c>
      <c r="Q23">
        <v>1</v>
      </c>
      <c r="X23">
        <v>2.65</v>
      </c>
      <c r="Y23">
        <v>0</v>
      </c>
      <c r="Z23">
        <v>0</v>
      </c>
      <c r="AA23">
        <v>0</v>
      </c>
      <c r="AB23">
        <v>8.9700000000000006</v>
      </c>
      <c r="AC23">
        <v>0</v>
      </c>
      <c r="AD23">
        <v>1</v>
      </c>
      <c r="AE23">
        <v>1</v>
      </c>
      <c r="AF23" t="s">
        <v>36</v>
      </c>
      <c r="AG23">
        <v>1.06</v>
      </c>
      <c r="AH23">
        <v>2</v>
      </c>
      <c r="AI23">
        <v>16671740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5">
      <c r="A24">
        <f>ROW(Source!A33)</f>
        <v>33</v>
      </c>
      <c r="B24">
        <v>16671749</v>
      </c>
      <c r="C24">
        <v>16671739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417</v>
      </c>
      <c r="J24" t="s">
        <v>6</v>
      </c>
      <c r="K24" t="s">
        <v>418</v>
      </c>
      <c r="L24">
        <v>1191</v>
      </c>
      <c r="N24">
        <v>1013</v>
      </c>
      <c r="O24" t="s">
        <v>416</v>
      </c>
      <c r="P24" t="s">
        <v>416</v>
      </c>
      <c r="Q24">
        <v>1</v>
      </c>
      <c r="X24">
        <v>0.03</v>
      </c>
      <c r="Y24">
        <v>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2</v>
      </c>
      <c r="AF24" t="s">
        <v>36</v>
      </c>
      <c r="AG24">
        <v>1.2E-2</v>
      </c>
      <c r="AH24">
        <v>2</v>
      </c>
      <c r="AI24">
        <v>16671741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5">
      <c r="A25">
        <f>ROW(Source!A33)</f>
        <v>33</v>
      </c>
      <c r="B25">
        <v>16671750</v>
      </c>
      <c r="C25">
        <v>16671739</v>
      </c>
      <c r="D25">
        <v>15247680</v>
      </c>
      <c r="E25">
        <v>1</v>
      </c>
      <c r="F25">
        <v>1</v>
      </c>
      <c r="G25">
        <v>1</v>
      </c>
      <c r="H25">
        <v>2</v>
      </c>
      <c r="I25" t="s">
        <v>425</v>
      </c>
      <c r="J25" t="s">
        <v>426</v>
      </c>
      <c r="K25" t="s">
        <v>427</v>
      </c>
      <c r="L25">
        <v>1368</v>
      </c>
      <c r="N25">
        <v>1011</v>
      </c>
      <c r="O25" t="s">
        <v>422</v>
      </c>
      <c r="P25" t="s">
        <v>422</v>
      </c>
      <c r="Q25">
        <v>1</v>
      </c>
      <c r="X25">
        <v>0.01</v>
      </c>
      <c r="Y25">
        <v>0</v>
      </c>
      <c r="Z25">
        <v>111.99</v>
      </c>
      <c r="AA25">
        <v>13.5</v>
      </c>
      <c r="AB25">
        <v>0</v>
      </c>
      <c r="AC25">
        <v>0</v>
      </c>
      <c r="AD25">
        <v>1</v>
      </c>
      <c r="AE25">
        <v>0</v>
      </c>
      <c r="AF25" t="s">
        <v>36</v>
      </c>
      <c r="AG25">
        <v>4.0000000000000001E-3</v>
      </c>
      <c r="AH25">
        <v>2</v>
      </c>
      <c r="AI25">
        <v>16671742</v>
      </c>
      <c r="AJ25">
        <v>23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5">
      <c r="A26">
        <f>ROW(Source!A33)</f>
        <v>33</v>
      </c>
      <c r="B26">
        <v>16671751</v>
      </c>
      <c r="C26">
        <v>16671739</v>
      </c>
      <c r="D26">
        <v>15249073</v>
      </c>
      <c r="E26">
        <v>1</v>
      </c>
      <c r="F26">
        <v>1</v>
      </c>
      <c r="G26">
        <v>1</v>
      </c>
      <c r="H26">
        <v>2</v>
      </c>
      <c r="I26" t="s">
        <v>428</v>
      </c>
      <c r="J26" t="s">
        <v>429</v>
      </c>
      <c r="K26" t="s">
        <v>430</v>
      </c>
      <c r="L26">
        <v>1368</v>
      </c>
      <c r="N26">
        <v>1011</v>
      </c>
      <c r="O26" t="s">
        <v>422</v>
      </c>
      <c r="P26" t="s">
        <v>422</v>
      </c>
      <c r="Q26">
        <v>1</v>
      </c>
      <c r="X26">
        <v>0.02</v>
      </c>
      <c r="Y26">
        <v>0</v>
      </c>
      <c r="Z26">
        <v>65.709999999999994</v>
      </c>
      <c r="AA26">
        <v>11.6</v>
      </c>
      <c r="AB26">
        <v>0</v>
      </c>
      <c r="AC26">
        <v>0</v>
      </c>
      <c r="AD26">
        <v>1</v>
      </c>
      <c r="AE26">
        <v>0</v>
      </c>
      <c r="AF26" t="s">
        <v>36</v>
      </c>
      <c r="AG26">
        <v>8.0000000000000002E-3</v>
      </c>
      <c r="AH26">
        <v>2</v>
      </c>
      <c r="AI26">
        <v>16671743</v>
      </c>
      <c r="AJ26">
        <v>24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5">
      <c r="A27">
        <f>ROW(Source!A33)</f>
        <v>33</v>
      </c>
      <c r="B27">
        <v>16671752</v>
      </c>
      <c r="C27">
        <v>16671739</v>
      </c>
      <c r="D27">
        <v>15249377</v>
      </c>
      <c r="E27">
        <v>1</v>
      </c>
      <c r="F27">
        <v>1</v>
      </c>
      <c r="G27">
        <v>1</v>
      </c>
      <c r="H27">
        <v>2</v>
      </c>
      <c r="I27" t="s">
        <v>431</v>
      </c>
      <c r="J27" t="s">
        <v>432</v>
      </c>
      <c r="K27" t="s">
        <v>433</v>
      </c>
      <c r="L27">
        <v>1368</v>
      </c>
      <c r="N27">
        <v>1011</v>
      </c>
      <c r="O27" t="s">
        <v>422</v>
      </c>
      <c r="P27" t="s">
        <v>422</v>
      </c>
      <c r="Q27">
        <v>1</v>
      </c>
      <c r="X27">
        <v>0.23</v>
      </c>
      <c r="Y27">
        <v>0</v>
      </c>
      <c r="Z27">
        <v>8.1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36</v>
      </c>
      <c r="AG27">
        <v>9.2000000000000012E-2</v>
      </c>
      <c r="AH27">
        <v>2</v>
      </c>
      <c r="AI27">
        <v>16671744</v>
      </c>
      <c r="AJ27">
        <v>25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5">
      <c r="A28">
        <f>ROW(Source!A33)</f>
        <v>33</v>
      </c>
      <c r="B28">
        <v>16671753</v>
      </c>
      <c r="C28">
        <v>16671739</v>
      </c>
      <c r="D28">
        <v>15168763</v>
      </c>
      <c r="E28">
        <v>1</v>
      </c>
      <c r="F28">
        <v>1</v>
      </c>
      <c r="G28">
        <v>1</v>
      </c>
      <c r="H28">
        <v>3</v>
      </c>
      <c r="I28" t="s">
        <v>434</v>
      </c>
      <c r="J28" t="s">
        <v>435</v>
      </c>
      <c r="K28" t="s">
        <v>436</v>
      </c>
      <c r="L28">
        <v>1348</v>
      </c>
      <c r="N28">
        <v>1009</v>
      </c>
      <c r="O28" t="s">
        <v>147</v>
      </c>
      <c r="P28" t="s">
        <v>147</v>
      </c>
      <c r="Q28">
        <v>1000</v>
      </c>
      <c r="X28">
        <v>2.2000000000000001E-4</v>
      </c>
      <c r="Y28">
        <v>10362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35</v>
      </c>
      <c r="AG28">
        <v>0</v>
      </c>
      <c r="AH28">
        <v>2</v>
      </c>
      <c r="AI28">
        <v>16671745</v>
      </c>
      <c r="AJ28">
        <v>26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5">
      <c r="A29">
        <f>ROW(Source!A33)</f>
        <v>33</v>
      </c>
      <c r="B29">
        <v>16671754</v>
      </c>
      <c r="C29">
        <v>16671739</v>
      </c>
      <c r="D29">
        <v>15169941</v>
      </c>
      <c r="E29">
        <v>1</v>
      </c>
      <c r="F29">
        <v>1</v>
      </c>
      <c r="G29">
        <v>1</v>
      </c>
      <c r="H29">
        <v>3</v>
      </c>
      <c r="I29" t="s">
        <v>437</v>
      </c>
      <c r="J29" t="s">
        <v>438</v>
      </c>
      <c r="K29" t="s">
        <v>439</v>
      </c>
      <c r="L29">
        <v>1348</v>
      </c>
      <c r="N29">
        <v>1009</v>
      </c>
      <c r="O29" t="s">
        <v>147</v>
      </c>
      <c r="P29" t="s">
        <v>147</v>
      </c>
      <c r="Q29">
        <v>1000</v>
      </c>
      <c r="X29">
        <v>8.9999999999999998E-4</v>
      </c>
      <c r="Y29">
        <v>9040.01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35</v>
      </c>
      <c r="AG29">
        <v>0</v>
      </c>
      <c r="AH29">
        <v>2</v>
      </c>
      <c r="AI29">
        <v>16671746</v>
      </c>
      <c r="AJ29">
        <v>27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5">
      <c r="A30">
        <f>ROW(Source!A33)</f>
        <v>33</v>
      </c>
      <c r="B30">
        <v>16671755</v>
      </c>
      <c r="C30">
        <v>16671739</v>
      </c>
      <c r="D30">
        <v>15161703</v>
      </c>
      <c r="E30">
        <v>17</v>
      </c>
      <c r="F30">
        <v>1</v>
      </c>
      <c r="G30">
        <v>1</v>
      </c>
      <c r="H30">
        <v>3</v>
      </c>
      <c r="I30" t="s">
        <v>634</v>
      </c>
      <c r="J30" t="s">
        <v>6</v>
      </c>
      <c r="K30" t="s">
        <v>635</v>
      </c>
      <c r="L30">
        <v>1339</v>
      </c>
      <c r="N30">
        <v>1007</v>
      </c>
      <c r="O30" t="s">
        <v>467</v>
      </c>
      <c r="P30" t="s">
        <v>467</v>
      </c>
      <c r="Q30">
        <v>1</v>
      </c>
      <c r="X30">
        <v>5.9999999999999995E-4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 t="s">
        <v>35</v>
      </c>
      <c r="AG30">
        <v>0</v>
      </c>
      <c r="AH30">
        <v>3</v>
      </c>
      <c r="AI30">
        <v>-1</v>
      </c>
      <c r="AJ30" t="s">
        <v>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5">
      <c r="A31">
        <f>ROW(Source!A33)</f>
        <v>33</v>
      </c>
      <c r="B31">
        <v>16671756</v>
      </c>
      <c r="C31">
        <v>16671739</v>
      </c>
      <c r="D31">
        <v>15192094</v>
      </c>
      <c r="E31">
        <v>1</v>
      </c>
      <c r="F31">
        <v>1</v>
      </c>
      <c r="G31">
        <v>1</v>
      </c>
      <c r="H31">
        <v>3</v>
      </c>
      <c r="I31" t="s">
        <v>440</v>
      </c>
      <c r="J31" t="s">
        <v>441</v>
      </c>
      <c r="K31" t="s">
        <v>442</v>
      </c>
      <c r="L31">
        <v>1348</v>
      </c>
      <c r="N31">
        <v>1009</v>
      </c>
      <c r="O31" t="s">
        <v>147</v>
      </c>
      <c r="P31" t="s">
        <v>147</v>
      </c>
      <c r="Q31">
        <v>1000</v>
      </c>
      <c r="X31">
        <v>8.4999999999999995E-4</v>
      </c>
      <c r="Y31">
        <v>6508.75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35</v>
      </c>
      <c r="AG31">
        <v>0</v>
      </c>
      <c r="AH31">
        <v>2</v>
      </c>
      <c r="AI31">
        <v>16671747</v>
      </c>
      <c r="AJ31">
        <v>28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5">
      <c r="A32">
        <f>ROW(Source!A33)</f>
        <v>33</v>
      </c>
      <c r="B32">
        <v>16671757</v>
      </c>
      <c r="C32">
        <v>16671739</v>
      </c>
      <c r="D32">
        <v>15162551</v>
      </c>
      <c r="E32">
        <v>17</v>
      </c>
      <c r="F32">
        <v>1</v>
      </c>
      <c r="G32">
        <v>1</v>
      </c>
      <c r="H32">
        <v>3</v>
      </c>
      <c r="I32" t="s">
        <v>636</v>
      </c>
      <c r="J32" t="s">
        <v>6</v>
      </c>
      <c r="K32" t="s">
        <v>637</v>
      </c>
      <c r="L32">
        <v>1354</v>
      </c>
      <c r="N32">
        <v>1010</v>
      </c>
      <c r="O32" t="s">
        <v>324</v>
      </c>
      <c r="P32" t="s">
        <v>324</v>
      </c>
      <c r="Q32">
        <v>1</v>
      </c>
      <c r="X32">
        <v>1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35</v>
      </c>
      <c r="AG32">
        <v>0</v>
      </c>
      <c r="AH32">
        <v>3</v>
      </c>
      <c r="AI32">
        <v>-1</v>
      </c>
      <c r="AJ32" t="s">
        <v>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5">
      <c r="A33">
        <f>ROW(Source!A34)</f>
        <v>34</v>
      </c>
      <c r="B33">
        <v>16671762</v>
      </c>
      <c r="C33">
        <v>16671758</v>
      </c>
      <c r="D33">
        <v>15430517</v>
      </c>
      <c r="E33">
        <v>1</v>
      </c>
      <c r="F33">
        <v>1</v>
      </c>
      <c r="G33">
        <v>1</v>
      </c>
      <c r="H33">
        <v>1</v>
      </c>
      <c r="I33" t="s">
        <v>443</v>
      </c>
      <c r="J33" t="s">
        <v>6</v>
      </c>
      <c r="K33" t="s">
        <v>444</v>
      </c>
      <c r="L33">
        <v>1191</v>
      </c>
      <c r="N33">
        <v>1013</v>
      </c>
      <c r="O33" t="s">
        <v>416</v>
      </c>
      <c r="P33" t="s">
        <v>416</v>
      </c>
      <c r="Q33">
        <v>1</v>
      </c>
      <c r="X33">
        <v>35.49</v>
      </c>
      <c r="Y33">
        <v>0</v>
      </c>
      <c r="Z33">
        <v>0</v>
      </c>
      <c r="AA33">
        <v>0</v>
      </c>
      <c r="AB33">
        <v>7.8</v>
      </c>
      <c r="AC33">
        <v>0</v>
      </c>
      <c r="AD33">
        <v>1</v>
      </c>
      <c r="AE33">
        <v>1</v>
      </c>
      <c r="AF33" t="s">
        <v>6</v>
      </c>
      <c r="AG33">
        <v>35.49</v>
      </c>
      <c r="AH33">
        <v>2</v>
      </c>
      <c r="AI33">
        <v>16671759</v>
      </c>
      <c r="AJ33">
        <v>29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5">
      <c r="A34">
        <f>ROW(Source!A34)</f>
        <v>34</v>
      </c>
      <c r="B34">
        <v>16671763</v>
      </c>
      <c r="C34">
        <v>16671758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417</v>
      </c>
      <c r="J34" t="s">
        <v>6</v>
      </c>
      <c r="K34" t="s">
        <v>418</v>
      </c>
      <c r="L34">
        <v>1191</v>
      </c>
      <c r="N34">
        <v>1013</v>
      </c>
      <c r="O34" t="s">
        <v>416</v>
      </c>
      <c r="P34" t="s">
        <v>416</v>
      </c>
      <c r="Q34">
        <v>1</v>
      </c>
      <c r="X34">
        <v>0.13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6</v>
      </c>
      <c r="AG34">
        <v>0.13</v>
      </c>
      <c r="AH34">
        <v>2</v>
      </c>
      <c r="AI34">
        <v>16671760</v>
      </c>
      <c r="AJ34">
        <v>30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5">
      <c r="A35">
        <f>ROW(Source!A34)</f>
        <v>34</v>
      </c>
      <c r="B35">
        <v>16671764</v>
      </c>
      <c r="C35">
        <v>16671758</v>
      </c>
      <c r="D35">
        <v>15247974</v>
      </c>
      <c r="E35">
        <v>1</v>
      </c>
      <c r="F35">
        <v>1</v>
      </c>
      <c r="G35">
        <v>1</v>
      </c>
      <c r="H35">
        <v>2</v>
      </c>
      <c r="I35" t="s">
        <v>419</v>
      </c>
      <c r="J35" t="s">
        <v>420</v>
      </c>
      <c r="K35" t="s">
        <v>421</v>
      </c>
      <c r="L35">
        <v>1368</v>
      </c>
      <c r="N35">
        <v>1011</v>
      </c>
      <c r="O35" t="s">
        <v>422</v>
      </c>
      <c r="P35" t="s">
        <v>422</v>
      </c>
      <c r="Q35">
        <v>1</v>
      </c>
      <c r="X35">
        <v>0.13</v>
      </c>
      <c r="Y35">
        <v>0</v>
      </c>
      <c r="Z35">
        <v>31.26</v>
      </c>
      <c r="AA35">
        <v>13.5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0.13</v>
      </c>
      <c r="AH35">
        <v>2</v>
      </c>
      <c r="AI35">
        <v>16671761</v>
      </c>
      <c r="AJ35">
        <v>31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5">
      <c r="A36">
        <f>ROW(Source!A34)</f>
        <v>34</v>
      </c>
      <c r="B36">
        <v>16671765</v>
      </c>
      <c r="C36">
        <v>16671758</v>
      </c>
      <c r="D36">
        <v>15164566</v>
      </c>
      <c r="E36">
        <v>17</v>
      </c>
      <c r="F36">
        <v>1</v>
      </c>
      <c r="G36">
        <v>1</v>
      </c>
      <c r="H36">
        <v>3</v>
      </c>
      <c r="I36" t="s">
        <v>638</v>
      </c>
      <c r="J36" t="s">
        <v>6</v>
      </c>
      <c r="K36" t="s">
        <v>639</v>
      </c>
      <c r="L36">
        <v>1348</v>
      </c>
      <c r="N36">
        <v>1009</v>
      </c>
      <c r="O36" t="s">
        <v>147</v>
      </c>
      <c r="P36" t="s">
        <v>147</v>
      </c>
      <c r="Q36">
        <v>1000</v>
      </c>
      <c r="X36">
        <v>1.4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6</v>
      </c>
      <c r="AG36">
        <v>1.4</v>
      </c>
      <c r="AH36">
        <v>3</v>
      </c>
      <c r="AI36">
        <v>-1</v>
      </c>
      <c r="AJ36" t="s">
        <v>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5">
      <c r="A37">
        <f>ROW(Source!A35)</f>
        <v>35</v>
      </c>
      <c r="B37">
        <v>16671762</v>
      </c>
      <c r="C37">
        <v>16671758</v>
      </c>
      <c r="D37">
        <v>15430517</v>
      </c>
      <c r="E37">
        <v>1</v>
      </c>
      <c r="F37">
        <v>1</v>
      </c>
      <c r="G37">
        <v>1</v>
      </c>
      <c r="H37">
        <v>1</v>
      </c>
      <c r="I37" t="s">
        <v>443</v>
      </c>
      <c r="J37" t="s">
        <v>6</v>
      </c>
      <c r="K37" t="s">
        <v>444</v>
      </c>
      <c r="L37">
        <v>1191</v>
      </c>
      <c r="N37">
        <v>1013</v>
      </c>
      <c r="O37" t="s">
        <v>416</v>
      </c>
      <c r="P37" t="s">
        <v>416</v>
      </c>
      <c r="Q37">
        <v>1</v>
      </c>
      <c r="X37">
        <v>35.49</v>
      </c>
      <c r="Y37">
        <v>0</v>
      </c>
      <c r="Z37">
        <v>0</v>
      </c>
      <c r="AA37">
        <v>0</v>
      </c>
      <c r="AB37">
        <v>7.8</v>
      </c>
      <c r="AC37">
        <v>0</v>
      </c>
      <c r="AD37">
        <v>1</v>
      </c>
      <c r="AE37">
        <v>1</v>
      </c>
      <c r="AF37" t="s">
        <v>6</v>
      </c>
      <c r="AG37">
        <v>35.49</v>
      </c>
      <c r="AH37">
        <v>2</v>
      </c>
      <c r="AI37">
        <v>16671759</v>
      </c>
      <c r="AJ37">
        <v>32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5">
      <c r="A38">
        <f>ROW(Source!A35)</f>
        <v>35</v>
      </c>
      <c r="B38">
        <v>16671763</v>
      </c>
      <c r="C38">
        <v>16671758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417</v>
      </c>
      <c r="J38" t="s">
        <v>6</v>
      </c>
      <c r="K38" t="s">
        <v>418</v>
      </c>
      <c r="L38">
        <v>1191</v>
      </c>
      <c r="N38">
        <v>1013</v>
      </c>
      <c r="O38" t="s">
        <v>416</v>
      </c>
      <c r="P38" t="s">
        <v>416</v>
      </c>
      <c r="Q38">
        <v>1</v>
      </c>
      <c r="X38">
        <v>0.13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6</v>
      </c>
      <c r="AG38">
        <v>0.13</v>
      </c>
      <c r="AH38">
        <v>2</v>
      </c>
      <c r="AI38">
        <v>16671760</v>
      </c>
      <c r="AJ38">
        <v>33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5">
      <c r="A39">
        <f>ROW(Source!A35)</f>
        <v>35</v>
      </c>
      <c r="B39">
        <v>16671764</v>
      </c>
      <c r="C39">
        <v>16671758</v>
      </c>
      <c r="D39">
        <v>15247974</v>
      </c>
      <c r="E39">
        <v>1</v>
      </c>
      <c r="F39">
        <v>1</v>
      </c>
      <c r="G39">
        <v>1</v>
      </c>
      <c r="H39">
        <v>2</v>
      </c>
      <c r="I39" t="s">
        <v>419</v>
      </c>
      <c r="J39" t="s">
        <v>420</v>
      </c>
      <c r="K39" t="s">
        <v>421</v>
      </c>
      <c r="L39">
        <v>1368</v>
      </c>
      <c r="N39">
        <v>1011</v>
      </c>
      <c r="O39" t="s">
        <v>422</v>
      </c>
      <c r="P39" t="s">
        <v>422</v>
      </c>
      <c r="Q39">
        <v>1</v>
      </c>
      <c r="X39">
        <v>0.13</v>
      </c>
      <c r="Y39">
        <v>0</v>
      </c>
      <c r="Z39">
        <v>31.26</v>
      </c>
      <c r="AA39">
        <v>13.5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0.13</v>
      </c>
      <c r="AH39">
        <v>2</v>
      </c>
      <c r="AI39">
        <v>16671761</v>
      </c>
      <c r="AJ39">
        <v>34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5">
      <c r="A40">
        <f>ROW(Source!A35)</f>
        <v>35</v>
      </c>
      <c r="B40">
        <v>16671765</v>
      </c>
      <c r="C40">
        <v>16671758</v>
      </c>
      <c r="D40">
        <v>15164566</v>
      </c>
      <c r="E40">
        <v>17</v>
      </c>
      <c r="F40">
        <v>1</v>
      </c>
      <c r="G40">
        <v>1</v>
      </c>
      <c r="H40">
        <v>3</v>
      </c>
      <c r="I40" t="s">
        <v>638</v>
      </c>
      <c r="J40" t="s">
        <v>6</v>
      </c>
      <c r="K40" t="s">
        <v>639</v>
      </c>
      <c r="L40">
        <v>1348</v>
      </c>
      <c r="N40">
        <v>1009</v>
      </c>
      <c r="O40" t="s">
        <v>147</v>
      </c>
      <c r="P40" t="s">
        <v>147</v>
      </c>
      <c r="Q40">
        <v>1000</v>
      </c>
      <c r="X40">
        <v>1.4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6</v>
      </c>
      <c r="AG40">
        <v>1.4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5">
      <c r="A41">
        <f>ROW(Source!A36)</f>
        <v>36</v>
      </c>
      <c r="B41">
        <v>16671770</v>
      </c>
      <c r="C41">
        <v>16671766</v>
      </c>
      <c r="D41">
        <v>15430767</v>
      </c>
      <c r="E41">
        <v>1</v>
      </c>
      <c r="F41">
        <v>1</v>
      </c>
      <c r="G41">
        <v>1</v>
      </c>
      <c r="H41">
        <v>1</v>
      </c>
      <c r="I41" t="s">
        <v>445</v>
      </c>
      <c r="J41" t="s">
        <v>6</v>
      </c>
      <c r="K41" t="s">
        <v>446</v>
      </c>
      <c r="L41">
        <v>1191</v>
      </c>
      <c r="N41">
        <v>1013</v>
      </c>
      <c r="O41" t="s">
        <v>416</v>
      </c>
      <c r="P41" t="s">
        <v>416</v>
      </c>
      <c r="Q41">
        <v>1</v>
      </c>
      <c r="X41">
        <v>69.87</v>
      </c>
      <c r="Y41">
        <v>0</v>
      </c>
      <c r="Z41">
        <v>0</v>
      </c>
      <c r="AA41">
        <v>0</v>
      </c>
      <c r="AB41">
        <v>8.5299999999999994</v>
      </c>
      <c r="AC41">
        <v>0</v>
      </c>
      <c r="AD41">
        <v>1</v>
      </c>
      <c r="AE41">
        <v>1</v>
      </c>
      <c r="AF41" t="s">
        <v>6</v>
      </c>
      <c r="AG41">
        <v>69.87</v>
      </c>
      <c r="AH41">
        <v>2</v>
      </c>
      <c r="AI41">
        <v>16671767</v>
      </c>
      <c r="AJ41">
        <v>35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5">
      <c r="A42">
        <f>ROW(Source!A36)</f>
        <v>36</v>
      </c>
      <c r="B42">
        <v>16671771</v>
      </c>
      <c r="C42">
        <v>16671766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417</v>
      </c>
      <c r="J42" t="s">
        <v>6</v>
      </c>
      <c r="K42" t="s">
        <v>418</v>
      </c>
      <c r="L42">
        <v>1191</v>
      </c>
      <c r="N42">
        <v>1013</v>
      </c>
      <c r="O42" t="s">
        <v>416</v>
      </c>
      <c r="P42" t="s">
        <v>416</v>
      </c>
      <c r="Q42">
        <v>1</v>
      </c>
      <c r="X42">
        <v>1.44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6</v>
      </c>
      <c r="AG42">
        <v>1.44</v>
      </c>
      <c r="AH42">
        <v>2</v>
      </c>
      <c r="AI42">
        <v>16671768</v>
      </c>
      <c r="AJ42">
        <v>36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5">
      <c r="A43">
        <f>ROW(Source!A36)</f>
        <v>36</v>
      </c>
      <c r="B43">
        <v>16671772</v>
      </c>
      <c r="C43">
        <v>16671766</v>
      </c>
      <c r="D43">
        <v>15247974</v>
      </c>
      <c r="E43">
        <v>1</v>
      </c>
      <c r="F43">
        <v>1</v>
      </c>
      <c r="G43">
        <v>1</v>
      </c>
      <c r="H43">
        <v>2</v>
      </c>
      <c r="I43" t="s">
        <v>419</v>
      </c>
      <c r="J43" t="s">
        <v>420</v>
      </c>
      <c r="K43" t="s">
        <v>421</v>
      </c>
      <c r="L43">
        <v>1368</v>
      </c>
      <c r="N43">
        <v>1011</v>
      </c>
      <c r="O43" t="s">
        <v>422</v>
      </c>
      <c r="P43" t="s">
        <v>422</v>
      </c>
      <c r="Q43">
        <v>1</v>
      </c>
      <c r="X43">
        <v>1.44</v>
      </c>
      <c r="Y43">
        <v>0</v>
      </c>
      <c r="Z43">
        <v>31.26</v>
      </c>
      <c r="AA43">
        <v>13.5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1.44</v>
      </c>
      <c r="AH43">
        <v>2</v>
      </c>
      <c r="AI43">
        <v>16671769</v>
      </c>
      <c r="AJ43">
        <v>37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5">
      <c r="A44">
        <f>ROW(Source!A36)</f>
        <v>36</v>
      </c>
      <c r="B44">
        <v>16671773</v>
      </c>
      <c r="C44">
        <v>16671766</v>
      </c>
      <c r="D44">
        <v>15164566</v>
      </c>
      <c r="E44">
        <v>17</v>
      </c>
      <c r="F44">
        <v>1</v>
      </c>
      <c r="G44">
        <v>1</v>
      </c>
      <c r="H44">
        <v>3</v>
      </c>
      <c r="I44" t="s">
        <v>638</v>
      </c>
      <c r="J44" t="s">
        <v>6</v>
      </c>
      <c r="K44" t="s">
        <v>639</v>
      </c>
      <c r="L44">
        <v>1348</v>
      </c>
      <c r="N44">
        <v>1009</v>
      </c>
      <c r="O44" t="s">
        <v>147</v>
      </c>
      <c r="P44" t="s">
        <v>147</v>
      </c>
      <c r="Q44">
        <v>1000</v>
      </c>
      <c r="X44">
        <v>5.2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6</v>
      </c>
      <c r="AG44">
        <v>5.2</v>
      </c>
      <c r="AH44">
        <v>3</v>
      </c>
      <c r="AI44">
        <v>-1</v>
      </c>
      <c r="AJ44" t="s">
        <v>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5">
      <c r="A45">
        <f>ROW(Source!A37)</f>
        <v>37</v>
      </c>
      <c r="B45">
        <v>16671770</v>
      </c>
      <c r="C45">
        <v>16671766</v>
      </c>
      <c r="D45">
        <v>15430767</v>
      </c>
      <c r="E45">
        <v>1</v>
      </c>
      <c r="F45">
        <v>1</v>
      </c>
      <c r="G45">
        <v>1</v>
      </c>
      <c r="H45">
        <v>1</v>
      </c>
      <c r="I45" t="s">
        <v>445</v>
      </c>
      <c r="J45" t="s">
        <v>6</v>
      </c>
      <c r="K45" t="s">
        <v>446</v>
      </c>
      <c r="L45">
        <v>1191</v>
      </c>
      <c r="N45">
        <v>1013</v>
      </c>
      <c r="O45" t="s">
        <v>416</v>
      </c>
      <c r="P45" t="s">
        <v>416</v>
      </c>
      <c r="Q45">
        <v>1</v>
      </c>
      <c r="X45">
        <v>69.87</v>
      </c>
      <c r="Y45">
        <v>0</v>
      </c>
      <c r="Z45">
        <v>0</v>
      </c>
      <c r="AA45">
        <v>0</v>
      </c>
      <c r="AB45">
        <v>8.5299999999999994</v>
      </c>
      <c r="AC45">
        <v>0</v>
      </c>
      <c r="AD45">
        <v>1</v>
      </c>
      <c r="AE45">
        <v>1</v>
      </c>
      <c r="AF45" t="s">
        <v>6</v>
      </c>
      <c r="AG45">
        <v>69.87</v>
      </c>
      <c r="AH45">
        <v>2</v>
      </c>
      <c r="AI45">
        <v>16671767</v>
      </c>
      <c r="AJ45">
        <v>38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5">
      <c r="A46">
        <f>ROW(Source!A37)</f>
        <v>37</v>
      </c>
      <c r="B46">
        <v>16671771</v>
      </c>
      <c r="C46">
        <v>16671766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417</v>
      </c>
      <c r="J46" t="s">
        <v>6</v>
      </c>
      <c r="K46" t="s">
        <v>418</v>
      </c>
      <c r="L46">
        <v>1191</v>
      </c>
      <c r="N46">
        <v>1013</v>
      </c>
      <c r="O46" t="s">
        <v>416</v>
      </c>
      <c r="P46" t="s">
        <v>416</v>
      </c>
      <c r="Q46">
        <v>1</v>
      </c>
      <c r="X46">
        <v>1.44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2</v>
      </c>
      <c r="AF46" t="s">
        <v>6</v>
      </c>
      <c r="AG46">
        <v>1.44</v>
      </c>
      <c r="AH46">
        <v>2</v>
      </c>
      <c r="AI46">
        <v>16671768</v>
      </c>
      <c r="AJ46">
        <v>39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5">
      <c r="A47">
        <f>ROW(Source!A37)</f>
        <v>37</v>
      </c>
      <c r="B47">
        <v>16671772</v>
      </c>
      <c r="C47">
        <v>16671766</v>
      </c>
      <c r="D47">
        <v>15247974</v>
      </c>
      <c r="E47">
        <v>1</v>
      </c>
      <c r="F47">
        <v>1</v>
      </c>
      <c r="G47">
        <v>1</v>
      </c>
      <c r="H47">
        <v>2</v>
      </c>
      <c r="I47" t="s">
        <v>419</v>
      </c>
      <c r="J47" t="s">
        <v>420</v>
      </c>
      <c r="K47" t="s">
        <v>421</v>
      </c>
      <c r="L47">
        <v>1368</v>
      </c>
      <c r="N47">
        <v>1011</v>
      </c>
      <c r="O47" t="s">
        <v>422</v>
      </c>
      <c r="P47" t="s">
        <v>422</v>
      </c>
      <c r="Q47">
        <v>1</v>
      </c>
      <c r="X47">
        <v>1.44</v>
      </c>
      <c r="Y47">
        <v>0</v>
      </c>
      <c r="Z47">
        <v>31.26</v>
      </c>
      <c r="AA47">
        <v>13.5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1.44</v>
      </c>
      <c r="AH47">
        <v>2</v>
      </c>
      <c r="AI47">
        <v>16671769</v>
      </c>
      <c r="AJ47">
        <v>40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5">
      <c r="A48">
        <f>ROW(Source!A37)</f>
        <v>37</v>
      </c>
      <c r="B48">
        <v>16671773</v>
      </c>
      <c r="C48">
        <v>16671766</v>
      </c>
      <c r="D48">
        <v>15164566</v>
      </c>
      <c r="E48">
        <v>17</v>
      </c>
      <c r="F48">
        <v>1</v>
      </c>
      <c r="G48">
        <v>1</v>
      </c>
      <c r="H48">
        <v>3</v>
      </c>
      <c r="I48" t="s">
        <v>638</v>
      </c>
      <c r="J48" t="s">
        <v>6</v>
      </c>
      <c r="K48" t="s">
        <v>639</v>
      </c>
      <c r="L48">
        <v>1348</v>
      </c>
      <c r="N48">
        <v>1009</v>
      </c>
      <c r="O48" t="s">
        <v>147</v>
      </c>
      <c r="P48" t="s">
        <v>147</v>
      </c>
      <c r="Q48">
        <v>1000</v>
      </c>
      <c r="X48">
        <v>5.2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6</v>
      </c>
      <c r="AG48">
        <v>5.2</v>
      </c>
      <c r="AH48">
        <v>3</v>
      </c>
      <c r="AI48">
        <v>-1</v>
      </c>
      <c r="AJ48" t="s">
        <v>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5">
      <c r="A49">
        <f>ROW(Source!A38)</f>
        <v>38</v>
      </c>
      <c r="B49">
        <v>16671778</v>
      </c>
      <c r="C49">
        <v>16671774</v>
      </c>
      <c r="D49">
        <v>15430767</v>
      </c>
      <c r="E49">
        <v>1</v>
      </c>
      <c r="F49">
        <v>1</v>
      </c>
      <c r="G49">
        <v>1</v>
      </c>
      <c r="H49">
        <v>1</v>
      </c>
      <c r="I49" t="s">
        <v>445</v>
      </c>
      <c r="J49" t="s">
        <v>6</v>
      </c>
      <c r="K49" t="s">
        <v>446</v>
      </c>
      <c r="L49">
        <v>1191</v>
      </c>
      <c r="N49">
        <v>1013</v>
      </c>
      <c r="O49" t="s">
        <v>416</v>
      </c>
      <c r="P49" t="s">
        <v>416</v>
      </c>
      <c r="Q49">
        <v>1</v>
      </c>
      <c r="X49">
        <v>141.19999999999999</v>
      </c>
      <c r="Y49">
        <v>0</v>
      </c>
      <c r="Z49">
        <v>0</v>
      </c>
      <c r="AA49">
        <v>0</v>
      </c>
      <c r="AB49">
        <v>8.5299999999999994</v>
      </c>
      <c r="AC49">
        <v>0</v>
      </c>
      <c r="AD49">
        <v>1</v>
      </c>
      <c r="AE49">
        <v>1</v>
      </c>
      <c r="AF49" t="s">
        <v>6</v>
      </c>
      <c r="AG49">
        <v>141.19999999999999</v>
      </c>
      <c r="AH49">
        <v>2</v>
      </c>
      <c r="AI49">
        <v>16671775</v>
      </c>
      <c r="AJ49">
        <v>41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5">
      <c r="A50">
        <f>ROW(Source!A38)</f>
        <v>38</v>
      </c>
      <c r="B50">
        <v>16671779</v>
      </c>
      <c r="C50">
        <v>16671774</v>
      </c>
      <c r="D50">
        <v>15249402</v>
      </c>
      <c r="E50">
        <v>1</v>
      </c>
      <c r="F50">
        <v>1</v>
      </c>
      <c r="G50">
        <v>1</v>
      </c>
      <c r="H50">
        <v>2</v>
      </c>
      <c r="I50" t="s">
        <v>447</v>
      </c>
      <c r="J50" t="s">
        <v>448</v>
      </c>
      <c r="K50" t="s">
        <v>449</v>
      </c>
      <c r="L50">
        <v>1368</v>
      </c>
      <c r="N50">
        <v>1011</v>
      </c>
      <c r="O50" t="s">
        <v>422</v>
      </c>
      <c r="P50" t="s">
        <v>422</v>
      </c>
      <c r="Q50">
        <v>1</v>
      </c>
      <c r="X50">
        <v>6.72</v>
      </c>
      <c r="Y50">
        <v>0</v>
      </c>
      <c r="Z50">
        <v>32.5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6.72</v>
      </c>
      <c r="AH50">
        <v>2</v>
      </c>
      <c r="AI50">
        <v>16671776</v>
      </c>
      <c r="AJ50">
        <v>42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5">
      <c r="A51">
        <f>ROW(Source!A38)</f>
        <v>38</v>
      </c>
      <c r="B51">
        <v>16671780</v>
      </c>
      <c r="C51">
        <v>16671774</v>
      </c>
      <c r="D51">
        <v>15249998</v>
      </c>
      <c r="E51">
        <v>1</v>
      </c>
      <c r="F51">
        <v>1</v>
      </c>
      <c r="G51">
        <v>1</v>
      </c>
      <c r="H51">
        <v>2</v>
      </c>
      <c r="I51" t="s">
        <v>450</v>
      </c>
      <c r="J51" t="s">
        <v>451</v>
      </c>
      <c r="K51" t="s">
        <v>452</v>
      </c>
      <c r="L51">
        <v>1368</v>
      </c>
      <c r="N51">
        <v>1011</v>
      </c>
      <c r="O51" t="s">
        <v>422</v>
      </c>
      <c r="P51" t="s">
        <v>422</v>
      </c>
      <c r="Q51">
        <v>1</v>
      </c>
      <c r="X51">
        <v>13.44</v>
      </c>
      <c r="Y51">
        <v>0</v>
      </c>
      <c r="Z51">
        <v>1.53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13.44</v>
      </c>
      <c r="AH51">
        <v>2</v>
      </c>
      <c r="AI51">
        <v>16671777</v>
      </c>
      <c r="AJ51">
        <v>43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5">
      <c r="A52">
        <f>ROW(Source!A38)</f>
        <v>38</v>
      </c>
      <c r="B52">
        <v>16671781</v>
      </c>
      <c r="C52">
        <v>16671774</v>
      </c>
      <c r="D52">
        <v>15164566</v>
      </c>
      <c r="E52">
        <v>17</v>
      </c>
      <c r="F52">
        <v>1</v>
      </c>
      <c r="G52">
        <v>1</v>
      </c>
      <c r="H52">
        <v>3</v>
      </c>
      <c r="I52" t="s">
        <v>638</v>
      </c>
      <c r="J52" t="s">
        <v>6</v>
      </c>
      <c r="K52" t="s">
        <v>640</v>
      </c>
      <c r="L52">
        <v>1348</v>
      </c>
      <c r="N52">
        <v>1009</v>
      </c>
      <c r="O52" t="s">
        <v>147</v>
      </c>
      <c r="P52" t="s">
        <v>147</v>
      </c>
      <c r="Q52">
        <v>1000</v>
      </c>
      <c r="X52">
        <v>19.399999999999999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6</v>
      </c>
      <c r="AG52">
        <v>19.399999999999999</v>
      </c>
      <c r="AH52">
        <v>3</v>
      </c>
      <c r="AI52">
        <v>-1</v>
      </c>
      <c r="AJ52" t="s">
        <v>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5">
      <c r="A53">
        <f>ROW(Source!A39)</f>
        <v>39</v>
      </c>
      <c r="B53">
        <v>16671778</v>
      </c>
      <c r="C53">
        <v>16671774</v>
      </c>
      <c r="D53">
        <v>15430767</v>
      </c>
      <c r="E53">
        <v>1</v>
      </c>
      <c r="F53">
        <v>1</v>
      </c>
      <c r="G53">
        <v>1</v>
      </c>
      <c r="H53">
        <v>1</v>
      </c>
      <c r="I53" t="s">
        <v>445</v>
      </c>
      <c r="J53" t="s">
        <v>6</v>
      </c>
      <c r="K53" t="s">
        <v>446</v>
      </c>
      <c r="L53">
        <v>1191</v>
      </c>
      <c r="N53">
        <v>1013</v>
      </c>
      <c r="O53" t="s">
        <v>416</v>
      </c>
      <c r="P53" t="s">
        <v>416</v>
      </c>
      <c r="Q53">
        <v>1</v>
      </c>
      <c r="X53">
        <v>141.19999999999999</v>
      </c>
      <c r="Y53">
        <v>0</v>
      </c>
      <c r="Z53">
        <v>0</v>
      </c>
      <c r="AA53">
        <v>0</v>
      </c>
      <c r="AB53">
        <v>8.5299999999999994</v>
      </c>
      <c r="AC53">
        <v>0</v>
      </c>
      <c r="AD53">
        <v>1</v>
      </c>
      <c r="AE53">
        <v>1</v>
      </c>
      <c r="AF53" t="s">
        <v>6</v>
      </c>
      <c r="AG53">
        <v>141.19999999999999</v>
      </c>
      <c r="AH53">
        <v>2</v>
      </c>
      <c r="AI53">
        <v>16671775</v>
      </c>
      <c r="AJ53">
        <v>44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5">
      <c r="A54">
        <f>ROW(Source!A39)</f>
        <v>39</v>
      </c>
      <c r="B54">
        <v>16671779</v>
      </c>
      <c r="C54">
        <v>16671774</v>
      </c>
      <c r="D54">
        <v>15249402</v>
      </c>
      <c r="E54">
        <v>1</v>
      </c>
      <c r="F54">
        <v>1</v>
      </c>
      <c r="G54">
        <v>1</v>
      </c>
      <c r="H54">
        <v>2</v>
      </c>
      <c r="I54" t="s">
        <v>447</v>
      </c>
      <c r="J54" t="s">
        <v>448</v>
      </c>
      <c r="K54" t="s">
        <v>449</v>
      </c>
      <c r="L54">
        <v>1368</v>
      </c>
      <c r="N54">
        <v>1011</v>
      </c>
      <c r="O54" t="s">
        <v>422</v>
      </c>
      <c r="P54" t="s">
        <v>422</v>
      </c>
      <c r="Q54">
        <v>1</v>
      </c>
      <c r="X54">
        <v>6.72</v>
      </c>
      <c r="Y54">
        <v>0</v>
      </c>
      <c r="Z54">
        <v>32.5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6.72</v>
      </c>
      <c r="AH54">
        <v>2</v>
      </c>
      <c r="AI54">
        <v>16671776</v>
      </c>
      <c r="AJ54">
        <v>45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5">
      <c r="A55">
        <f>ROW(Source!A39)</f>
        <v>39</v>
      </c>
      <c r="B55">
        <v>16671780</v>
      </c>
      <c r="C55">
        <v>16671774</v>
      </c>
      <c r="D55">
        <v>15249998</v>
      </c>
      <c r="E55">
        <v>1</v>
      </c>
      <c r="F55">
        <v>1</v>
      </c>
      <c r="G55">
        <v>1</v>
      </c>
      <c r="H55">
        <v>2</v>
      </c>
      <c r="I55" t="s">
        <v>450</v>
      </c>
      <c r="J55" t="s">
        <v>451</v>
      </c>
      <c r="K55" t="s">
        <v>452</v>
      </c>
      <c r="L55">
        <v>1368</v>
      </c>
      <c r="N55">
        <v>1011</v>
      </c>
      <c r="O55" t="s">
        <v>422</v>
      </c>
      <c r="P55" t="s">
        <v>422</v>
      </c>
      <c r="Q55">
        <v>1</v>
      </c>
      <c r="X55">
        <v>13.44</v>
      </c>
      <c r="Y55">
        <v>0</v>
      </c>
      <c r="Z55">
        <v>1.53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13.44</v>
      </c>
      <c r="AH55">
        <v>2</v>
      </c>
      <c r="AI55">
        <v>16671777</v>
      </c>
      <c r="AJ55">
        <v>46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5">
      <c r="A56">
        <f>ROW(Source!A39)</f>
        <v>39</v>
      </c>
      <c r="B56">
        <v>16671781</v>
      </c>
      <c r="C56">
        <v>16671774</v>
      </c>
      <c r="D56">
        <v>15164566</v>
      </c>
      <c r="E56">
        <v>17</v>
      </c>
      <c r="F56">
        <v>1</v>
      </c>
      <c r="G56">
        <v>1</v>
      </c>
      <c r="H56">
        <v>3</v>
      </c>
      <c r="I56" t="s">
        <v>638</v>
      </c>
      <c r="J56" t="s">
        <v>6</v>
      </c>
      <c r="K56" t="s">
        <v>640</v>
      </c>
      <c r="L56">
        <v>1348</v>
      </c>
      <c r="N56">
        <v>1009</v>
      </c>
      <c r="O56" t="s">
        <v>147</v>
      </c>
      <c r="P56" t="s">
        <v>147</v>
      </c>
      <c r="Q56">
        <v>1000</v>
      </c>
      <c r="X56">
        <v>19.399999999999999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 t="s">
        <v>6</v>
      </c>
      <c r="AG56">
        <v>19.399999999999999</v>
      </c>
      <c r="AH56">
        <v>3</v>
      </c>
      <c r="AI56">
        <v>-1</v>
      </c>
      <c r="AJ56" t="s">
        <v>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5">
      <c r="A57">
        <f>ROW(Source!A40)</f>
        <v>40</v>
      </c>
      <c r="B57">
        <v>16671792</v>
      </c>
      <c r="C57">
        <v>16671782</v>
      </c>
      <c r="D57">
        <v>15435721</v>
      </c>
      <c r="E57">
        <v>1</v>
      </c>
      <c r="F57">
        <v>1</v>
      </c>
      <c r="G57">
        <v>1</v>
      </c>
      <c r="H57">
        <v>1</v>
      </c>
      <c r="I57" t="s">
        <v>453</v>
      </c>
      <c r="J57" t="s">
        <v>6</v>
      </c>
      <c r="K57" t="s">
        <v>454</v>
      </c>
      <c r="L57">
        <v>1191</v>
      </c>
      <c r="N57">
        <v>1013</v>
      </c>
      <c r="O57" t="s">
        <v>416</v>
      </c>
      <c r="P57" t="s">
        <v>416</v>
      </c>
      <c r="Q57">
        <v>1</v>
      </c>
      <c r="X57">
        <v>308</v>
      </c>
      <c r="Y57">
        <v>0</v>
      </c>
      <c r="Z57">
        <v>0</v>
      </c>
      <c r="AA57">
        <v>0</v>
      </c>
      <c r="AB57">
        <v>9.51</v>
      </c>
      <c r="AC57">
        <v>0</v>
      </c>
      <c r="AD57">
        <v>1</v>
      </c>
      <c r="AE57">
        <v>1</v>
      </c>
      <c r="AF57" t="s">
        <v>62</v>
      </c>
      <c r="AG57">
        <v>246.4</v>
      </c>
      <c r="AH57">
        <v>2</v>
      </c>
      <c r="AI57">
        <v>16671783</v>
      </c>
      <c r="AJ57">
        <v>47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5">
      <c r="A58">
        <f>ROW(Source!A40)</f>
        <v>40</v>
      </c>
      <c r="B58">
        <v>16671793</v>
      </c>
      <c r="C58">
        <v>16671782</v>
      </c>
      <c r="D58">
        <v>15430395</v>
      </c>
      <c r="E58">
        <v>1</v>
      </c>
      <c r="F58">
        <v>1</v>
      </c>
      <c r="G58">
        <v>1</v>
      </c>
      <c r="H58">
        <v>1</v>
      </c>
      <c r="I58" t="s">
        <v>417</v>
      </c>
      <c r="J58" t="s">
        <v>6</v>
      </c>
      <c r="K58" t="s">
        <v>418</v>
      </c>
      <c r="L58">
        <v>1191</v>
      </c>
      <c r="N58">
        <v>1013</v>
      </c>
      <c r="O58" t="s">
        <v>416</v>
      </c>
      <c r="P58" t="s">
        <v>416</v>
      </c>
      <c r="Q58">
        <v>1</v>
      </c>
      <c r="X58">
        <v>1.67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62</v>
      </c>
      <c r="AG58">
        <v>1.3360000000000001</v>
      </c>
      <c r="AH58">
        <v>2</v>
      </c>
      <c r="AI58">
        <v>16671784</v>
      </c>
      <c r="AJ58">
        <v>48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5">
      <c r="A59">
        <f>ROW(Source!A40)</f>
        <v>40</v>
      </c>
      <c r="B59">
        <v>16671794</v>
      </c>
      <c r="C59">
        <v>16671782</v>
      </c>
      <c r="D59">
        <v>15247974</v>
      </c>
      <c r="E59">
        <v>1</v>
      </c>
      <c r="F59">
        <v>1</v>
      </c>
      <c r="G59">
        <v>1</v>
      </c>
      <c r="H59">
        <v>2</v>
      </c>
      <c r="I59" t="s">
        <v>419</v>
      </c>
      <c r="J59" t="s">
        <v>420</v>
      </c>
      <c r="K59" t="s">
        <v>421</v>
      </c>
      <c r="L59">
        <v>1368</v>
      </c>
      <c r="N59">
        <v>1011</v>
      </c>
      <c r="O59" t="s">
        <v>422</v>
      </c>
      <c r="P59" t="s">
        <v>422</v>
      </c>
      <c r="Q59">
        <v>1</v>
      </c>
      <c r="X59">
        <v>0.3</v>
      </c>
      <c r="Y59">
        <v>0</v>
      </c>
      <c r="Z59">
        <v>31.26</v>
      </c>
      <c r="AA59">
        <v>13.5</v>
      </c>
      <c r="AB59">
        <v>0</v>
      </c>
      <c r="AC59">
        <v>0</v>
      </c>
      <c r="AD59">
        <v>1</v>
      </c>
      <c r="AE59">
        <v>0</v>
      </c>
      <c r="AF59" t="s">
        <v>62</v>
      </c>
      <c r="AG59">
        <v>0.24</v>
      </c>
      <c r="AH59">
        <v>2</v>
      </c>
      <c r="AI59">
        <v>16671785</v>
      </c>
      <c r="AJ59">
        <v>49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5">
      <c r="A60">
        <f>ROW(Source!A40)</f>
        <v>40</v>
      </c>
      <c r="B60">
        <v>16671795</v>
      </c>
      <c r="C60">
        <v>16671782</v>
      </c>
      <c r="D60">
        <v>15249073</v>
      </c>
      <c r="E60">
        <v>1</v>
      </c>
      <c r="F60">
        <v>1</v>
      </c>
      <c r="G60">
        <v>1</v>
      </c>
      <c r="H60">
        <v>2</v>
      </c>
      <c r="I60" t="s">
        <v>428</v>
      </c>
      <c r="J60" t="s">
        <v>429</v>
      </c>
      <c r="K60" t="s">
        <v>430</v>
      </c>
      <c r="L60">
        <v>1368</v>
      </c>
      <c r="N60">
        <v>1011</v>
      </c>
      <c r="O60" t="s">
        <v>422</v>
      </c>
      <c r="P60" t="s">
        <v>422</v>
      </c>
      <c r="Q60">
        <v>1</v>
      </c>
      <c r="X60">
        <v>1.37</v>
      </c>
      <c r="Y60">
        <v>0</v>
      </c>
      <c r="Z60">
        <v>65.709999999999994</v>
      </c>
      <c r="AA60">
        <v>11.6</v>
      </c>
      <c r="AB60">
        <v>0</v>
      </c>
      <c r="AC60">
        <v>0</v>
      </c>
      <c r="AD60">
        <v>1</v>
      </c>
      <c r="AE60">
        <v>0</v>
      </c>
      <c r="AF60" t="s">
        <v>62</v>
      </c>
      <c r="AG60">
        <v>1.0960000000000001</v>
      </c>
      <c r="AH60">
        <v>2</v>
      </c>
      <c r="AI60">
        <v>16671786</v>
      </c>
      <c r="AJ60">
        <v>50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5">
      <c r="A61">
        <f>ROW(Source!A40)</f>
        <v>40</v>
      </c>
      <c r="B61">
        <v>16671796</v>
      </c>
      <c r="C61">
        <v>16671782</v>
      </c>
      <c r="D61">
        <v>15170039</v>
      </c>
      <c r="E61">
        <v>1</v>
      </c>
      <c r="F61">
        <v>1</v>
      </c>
      <c r="G61">
        <v>1</v>
      </c>
      <c r="H61">
        <v>3</v>
      </c>
      <c r="I61" t="s">
        <v>455</v>
      </c>
      <c r="J61" t="s">
        <v>456</v>
      </c>
      <c r="K61" t="s">
        <v>457</v>
      </c>
      <c r="L61">
        <v>1348</v>
      </c>
      <c r="N61">
        <v>1009</v>
      </c>
      <c r="O61" t="s">
        <v>147</v>
      </c>
      <c r="P61" t="s">
        <v>147</v>
      </c>
      <c r="Q61">
        <v>1000</v>
      </c>
      <c r="X61">
        <v>1.2E-4</v>
      </c>
      <c r="Y61">
        <v>11978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35</v>
      </c>
      <c r="AG61">
        <v>0</v>
      </c>
      <c r="AH61">
        <v>2</v>
      </c>
      <c r="AI61">
        <v>16671787</v>
      </c>
      <c r="AJ61">
        <v>51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5">
      <c r="A62">
        <f>ROW(Source!A40)</f>
        <v>40</v>
      </c>
      <c r="B62">
        <v>16671797</v>
      </c>
      <c r="C62">
        <v>16671782</v>
      </c>
      <c r="D62">
        <v>15170447</v>
      </c>
      <c r="E62">
        <v>1</v>
      </c>
      <c r="F62">
        <v>1</v>
      </c>
      <c r="G62">
        <v>1</v>
      </c>
      <c r="H62">
        <v>3</v>
      </c>
      <c r="I62" t="s">
        <v>458</v>
      </c>
      <c r="J62" t="s">
        <v>459</v>
      </c>
      <c r="K62" t="s">
        <v>460</v>
      </c>
      <c r="L62">
        <v>1348</v>
      </c>
      <c r="N62">
        <v>1009</v>
      </c>
      <c r="O62" t="s">
        <v>147</v>
      </c>
      <c r="P62" t="s">
        <v>147</v>
      </c>
      <c r="Q62">
        <v>1000</v>
      </c>
      <c r="X62">
        <v>8.4000000000000003E-4</v>
      </c>
      <c r="Y62">
        <v>11350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35</v>
      </c>
      <c r="AG62">
        <v>0</v>
      </c>
      <c r="AH62">
        <v>2</v>
      </c>
      <c r="AI62">
        <v>16671788</v>
      </c>
      <c r="AJ62">
        <v>52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5">
      <c r="A63">
        <f>ROW(Source!A40)</f>
        <v>40</v>
      </c>
      <c r="B63">
        <v>16671798</v>
      </c>
      <c r="C63">
        <v>16671782</v>
      </c>
      <c r="D63">
        <v>15171018</v>
      </c>
      <c r="E63">
        <v>1</v>
      </c>
      <c r="F63">
        <v>1</v>
      </c>
      <c r="G63">
        <v>1</v>
      </c>
      <c r="H63">
        <v>3</v>
      </c>
      <c r="I63" t="s">
        <v>461</v>
      </c>
      <c r="J63" t="s">
        <v>462</v>
      </c>
      <c r="K63" t="s">
        <v>463</v>
      </c>
      <c r="L63">
        <v>1346</v>
      </c>
      <c r="N63">
        <v>1009</v>
      </c>
      <c r="O63" t="s">
        <v>139</v>
      </c>
      <c r="P63" t="s">
        <v>139</v>
      </c>
      <c r="Q63">
        <v>1</v>
      </c>
      <c r="X63">
        <v>0.1</v>
      </c>
      <c r="Y63">
        <v>1.82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35</v>
      </c>
      <c r="AG63">
        <v>0</v>
      </c>
      <c r="AH63">
        <v>2</v>
      </c>
      <c r="AI63">
        <v>16671789</v>
      </c>
      <c r="AJ63">
        <v>53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5">
      <c r="A64">
        <f>ROW(Source!A40)</f>
        <v>40</v>
      </c>
      <c r="B64">
        <v>16671799</v>
      </c>
      <c r="C64">
        <v>16671782</v>
      </c>
      <c r="D64">
        <v>15195822</v>
      </c>
      <c r="E64">
        <v>1</v>
      </c>
      <c r="F64">
        <v>1</v>
      </c>
      <c r="G64">
        <v>1</v>
      </c>
      <c r="H64">
        <v>3</v>
      </c>
      <c r="I64" t="s">
        <v>464</v>
      </c>
      <c r="J64" t="s">
        <v>465</v>
      </c>
      <c r="K64" t="s">
        <v>466</v>
      </c>
      <c r="L64">
        <v>1339</v>
      </c>
      <c r="N64">
        <v>1007</v>
      </c>
      <c r="O64" t="s">
        <v>467</v>
      </c>
      <c r="P64" t="s">
        <v>467</v>
      </c>
      <c r="Q64">
        <v>1</v>
      </c>
      <c r="X64">
        <v>0.85</v>
      </c>
      <c r="Y64">
        <v>1287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35</v>
      </c>
      <c r="AG64">
        <v>0</v>
      </c>
      <c r="AH64">
        <v>2</v>
      </c>
      <c r="AI64">
        <v>16671790</v>
      </c>
      <c r="AJ64">
        <v>54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5">
      <c r="A65">
        <f>ROW(Source!A40)</f>
        <v>40</v>
      </c>
      <c r="B65">
        <v>16671800</v>
      </c>
      <c r="C65">
        <v>16671782</v>
      </c>
      <c r="D65">
        <v>15162988</v>
      </c>
      <c r="E65">
        <v>17</v>
      </c>
      <c r="F65">
        <v>1</v>
      </c>
      <c r="G65">
        <v>1</v>
      </c>
      <c r="H65">
        <v>3</v>
      </c>
      <c r="I65" t="s">
        <v>641</v>
      </c>
      <c r="J65" t="s">
        <v>6</v>
      </c>
      <c r="K65" t="s">
        <v>642</v>
      </c>
      <c r="L65">
        <v>1327</v>
      </c>
      <c r="N65">
        <v>1005</v>
      </c>
      <c r="O65" t="s">
        <v>78</v>
      </c>
      <c r="P65" t="s">
        <v>78</v>
      </c>
      <c r="Q65">
        <v>1</v>
      </c>
      <c r="X65">
        <v>102.5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35</v>
      </c>
      <c r="AG65">
        <v>0</v>
      </c>
      <c r="AH65">
        <v>3</v>
      </c>
      <c r="AI65">
        <v>-1</v>
      </c>
      <c r="AJ65" t="s">
        <v>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5">
      <c r="A66">
        <f>ROW(Source!A40)</f>
        <v>40</v>
      </c>
      <c r="B66">
        <v>16671801</v>
      </c>
      <c r="C66">
        <v>16671782</v>
      </c>
      <c r="D66">
        <v>15162998</v>
      </c>
      <c r="E66">
        <v>17</v>
      </c>
      <c r="F66">
        <v>1</v>
      </c>
      <c r="G66">
        <v>1</v>
      </c>
      <c r="H66">
        <v>3</v>
      </c>
      <c r="I66" t="s">
        <v>643</v>
      </c>
      <c r="J66" t="s">
        <v>6</v>
      </c>
      <c r="K66" t="s">
        <v>644</v>
      </c>
      <c r="L66">
        <v>1327</v>
      </c>
      <c r="N66">
        <v>1005</v>
      </c>
      <c r="O66" t="s">
        <v>78</v>
      </c>
      <c r="P66" t="s">
        <v>78</v>
      </c>
      <c r="Q66">
        <v>1</v>
      </c>
      <c r="X66">
        <v>103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35</v>
      </c>
      <c r="AG66">
        <v>0</v>
      </c>
      <c r="AH66">
        <v>3</v>
      </c>
      <c r="AI66">
        <v>-1</v>
      </c>
      <c r="AJ66" t="s">
        <v>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5">
      <c r="A67">
        <f>ROW(Source!A40)</f>
        <v>40</v>
      </c>
      <c r="B67">
        <v>16671802</v>
      </c>
      <c r="C67">
        <v>16671782</v>
      </c>
      <c r="D67">
        <v>15202722</v>
      </c>
      <c r="E67">
        <v>1</v>
      </c>
      <c r="F67">
        <v>1</v>
      </c>
      <c r="G67">
        <v>1</v>
      </c>
      <c r="H67">
        <v>3</v>
      </c>
      <c r="I67" t="s">
        <v>468</v>
      </c>
      <c r="J67" t="s">
        <v>469</v>
      </c>
      <c r="K67" t="s">
        <v>470</v>
      </c>
      <c r="L67">
        <v>1348</v>
      </c>
      <c r="N67">
        <v>1009</v>
      </c>
      <c r="O67" t="s">
        <v>147</v>
      </c>
      <c r="P67" t="s">
        <v>147</v>
      </c>
      <c r="Q67">
        <v>1000</v>
      </c>
      <c r="X67">
        <v>1.9599999999999999E-2</v>
      </c>
      <c r="Y67">
        <v>20886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35</v>
      </c>
      <c r="AG67">
        <v>0</v>
      </c>
      <c r="AH67">
        <v>2</v>
      </c>
      <c r="AI67">
        <v>16671791</v>
      </c>
      <c r="AJ67">
        <v>55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5">
      <c r="A68">
        <f>ROW(Source!A41)</f>
        <v>41</v>
      </c>
      <c r="B68">
        <v>16671792</v>
      </c>
      <c r="C68">
        <v>16671782</v>
      </c>
      <c r="D68">
        <v>15435721</v>
      </c>
      <c r="E68">
        <v>1</v>
      </c>
      <c r="F68">
        <v>1</v>
      </c>
      <c r="G68">
        <v>1</v>
      </c>
      <c r="H68">
        <v>1</v>
      </c>
      <c r="I68" t="s">
        <v>453</v>
      </c>
      <c r="J68" t="s">
        <v>6</v>
      </c>
      <c r="K68" t="s">
        <v>454</v>
      </c>
      <c r="L68">
        <v>1191</v>
      </c>
      <c r="N68">
        <v>1013</v>
      </c>
      <c r="O68" t="s">
        <v>416</v>
      </c>
      <c r="P68" t="s">
        <v>416</v>
      </c>
      <c r="Q68">
        <v>1</v>
      </c>
      <c r="X68">
        <v>308</v>
      </c>
      <c r="Y68">
        <v>0</v>
      </c>
      <c r="Z68">
        <v>0</v>
      </c>
      <c r="AA68">
        <v>0</v>
      </c>
      <c r="AB68">
        <v>9.51</v>
      </c>
      <c r="AC68">
        <v>0</v>
      </c>
      <c r="AD68">
        <v>1</v>
      </c>
      <c r="AE68">
        <v>1</v>
      </c>
      <c r="AF68" t="s">
        <v>62</v>
      </c>
      <c r="AG68">
        <v>246.4</v>
      </c>
      <c r="AH68">
        <v>2</v>
      </c>
      <c r="AI68">
        <v>16671783</v>
      </c>
      <c r="AJ68">
        <v>56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5">
      <c r="A69">
        <f>ROW(Source!A41)</f>
        <v>41</v>
      </c>
      <c r="B69">
        <v>16671793</v>
      </c>
      <c r="C69">
        <v>16671782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417</v>
      </c>
      <c r="J69" t="s">
        <v>6</v>
      </c>
      <c r="K69" t="s">
        <v>418</v>
      </c>
      <c r="L69">
        <v>1191</v>
      </c>
      <c r="N69">
        <v>1013</v>
      </c>
      <c r="O69" t="s">
        <v>416</v>
      </c>
      <c r="P69" t="s">
        <v>416</v>
      </c>
      <c r="Q69">
        <v>1</v>
      </c>
      <c r="X69">
        <v>1.67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62</v>
      </c>
      <c r="AG69">
        <v>1.3360000000000001</v>
      </c>
      <c r="AH69">
        <v>2</v>
      </c>
      <c r="AI69">
        <v>16671784</v>
      </c>
      <c r="AJ69">
        <v>57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5">
      <c r="A70">
        <f>ROW(Source!A41)</f>
        <v>41</v>
      </c>
      <c r="B70">
        <v>16671794</v>
      </c>
      <c r="C70">
        <v>16671782</v>
      </c>
      <c r="D70">
        <v>15247974</v>
      </c>
      <c r="E70">
        <v>1</v>
      </c>
      <c r="F70">
        <v>1</v>
      </c>
      <c r="G70">
        <v>1</v>
      </c>
      <c r="H70">
        <v>2</v>
      </c>
      <c r="I70" t="s">
        <v>419</v>
      </c>
      <c r="J70" t="s">
        <v>420</v>
      </c>
      <c r="K70" t="s">
        <v>421</v>
      </c>
      <c r="L70">
        <v>1368</v>
      </c>
      <c r="N70">
        <v>1011</v>
      </c>
      <c r="O70" t="s">
        <v>422</v>
      </c>
      <c r="P70" t="s">
        <v>422</v>
      </c>
      <c r="Q70">
        <v>1</v>
      </c>
      <c r="X70">
        <v>0.3</v>
      </c>
      <c r="Y70">
        <v>0</v>
      </c>
      <c r="Z70">
        <v>31.26</v>
      </c>
      <c r="AA70">
        <v>13.5</v>
      </c>
      <c r="AB70">
        <v>0</v>
      </c>
      <c r="AC70">
        <v>0</v>
      </c>
      <c r="AD70">
        <v>1</v>
      </c>
      <c r="AE70">
        <v>0</v>
      </c>
      <c r="AF70" t="s">
        <v>62</v>
      </c>
      <c r="AG70">
        <v>0.24</v>
      </c>
      <c r="AH70">
        <v>2</v>
      </c>
      <c r="AI70">
        <v>16671785</v>
      </c>
      <c r="AJ70">
        <v>58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5">
      <c r="A71">
        <f>ROW(Source!A41)</f>
        <v>41</v>
      </c>
      <c r="B71">
        <v>16671795</v>
      </c>
      <c r="C71">
        <v>16671782</v>
      </c>
      <c r="D71">
        <v>15249073</v>
      </c>
      <c r="E71">
        <v>1</v>
      </c>
      <c r="F71">
        <v>1</v>
      </c>
      <c r="G71">
        <v>1</v>
      </c>
      <c r="H71">
        <v>2</v>
      </c>
      <c r="I71" t="s">
        <v>428</v>
      </c>
      <c r="J71" t="s">
        <v>429</v>
      </c>
      <c r="K71" t="s">
        <v>430</v>
      </c>
      <c r="L71">
        <v>1368</v>
      </c>
      <c r="N71">
        <v>1011</v>
      </c>
      <c r="O71" t="s">
        <v>422</v>
      </c>
      <c r="P71" t="s">
        <v>422</v>
      </c>
      <c r="Q71">
        <v>1</v>
      </c>
      <c r="X71">
        <v>1.37</v>
      </c>
      <c r="Y71">
        <v>0</v>
      </c>
      <c r="Z71">
        <v>65.709999999999994</v>
      </c>
      <c r="AA71">
        <v>11.6</v>
      </c>
      <c r="AB71">
        <v>0</v>
      </c>
      <c r="AC71">
        <v>0</v>
      </c>
      <c r="AD71">
        <v>1</v>
      </c>
      <c r="AE71">
        <v>0</v>
      </c>
      <c r="AF71" t="s">
        <v>62</v>
      </c>
      <c r="AG71">
        <v>1.0960000000000001</v>
      </c>
      <c r="AH71">
        <v>2</v>
      </c>
      <c r="AI71">
        <v>16671786</v>
      </c>
      <c r="AJ71">
        <v>59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5">
      <c r="A72">
        <f>ROW(Source!A41)</f>
        <v>41</v>
      </c>
      <c r="B72">
        <v>16671796</v>
      </c>
      <c r="C72">
        <v>16671782</v>
      </c>
      <c r="D72">
        <v>15170039</v>
      </c>
      <c r="E72">
        <v>1</v>
      </c>
      <c r="F72">
        <v>1</v>
      </c>
      <c r="G72">
        <v>1</v>
      </c>
      <c r="H72">
        <v>3</v>
      </c>
      <c r="I72" t="s">
        <v>455</v>
      </c>
      <c r="J72" t="s">
        <v>456</v>
      </c>
      <c r="K72" t="s">
        <v>457</v>
      </c>
      <c r="L72">
        <v>1348</v>
      </c>
      <c r="N72">
        <v>1009</v>
      </c>
      <c r="O72" t="s">
        <v>147</v>
      </c>
      <c r="P72" t="s">
        <v>147</v>
      </c>
      <c r="Q72">
        <v>1000</v>
      </c>
      <c r="X72">
        <v>1.2E-4</v>
      </c>
      <c r="Y72">
        <v>11978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35</v>
      </c>
      <c r="AG72">
        <v>0</v>
      </c>
      <c r="AH72">
        <v>2</v>
      </c>
      <c r="AI72">
        <v>16671787</v>
      </c>
      <c r="AJ72">
        <v>60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5">
      <c r="A73">
        <f>ROW(Source!A41)</f>
        <v>41</v>
      </c>
      <c r="B73">
        <v>16671797</v>
      </c>
      <c r="C73">
        <v>16671782</v>
      </c>
      <c r="D73">
        <v>15170447</v>
      </c>
      <c r="E73">
        <v>1</v>
      </c>
      <c r="F73">
        <v>1</v>
      </c>
      <c r="G73">
        <v>1</v>
      </c>
      <c r="H73">
        <v>3</v>
      </c>
      <c r="I73" t="s">
        <v>458</v>
      </c>
      <c r="J73" t="s">
        <v>459</v>
      </c>
      <c r="K73" t="s">
        <v>460</v>
      </c>
      <c r="L73">
        <v>1348</v>
      </c>
      <c r="N73">
        <v>1009</v>
      </c>
      <c r="O73" t="s">
        <v>147</v>
      </c>
      <c r="P73" t="s">
        <v>147</v>
      </c>
      <c r="Q73">
        <v>1000</v>
      </c>
      <c r="X73">
        <v>8.4000000000000003E-4</v>
      </c>
      <c r="Y73">
        <v>11350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35</v>
      </c>
      <c r="AG73">
        <v>0</v>
      </c>
      <c r="AH73">
        <v>2</v>
      </c>
      <c r="AI73">
        <v>16671788</v>
      </c>
      <c r="AJ73">
        <v>61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5">
      <c r="A74">
        <f>ROW(Source!A41)</f>
        <v>41</v>
      </c>
      <c r="B74">
        <v>16671798</v>
      </c>
      <c r="C74">
        <v>16671782</v>
      </c>
      <c r="D74">
        <v>15171018</v>
      </c>
      <c r="E74">
        <v>1</v>
      </c>
      <c r="F74">
        <v>1</v>
      </c>
      <c r="G74">
        <v>1</v>
      </c>
      <c r="H74">
        <v>3</v>
      </c>
      <c r="I74" t="s">
        <v>461</v>
      </c>
      <c r="J74" t="s">
        <v>462</v>
      </c>
      <c r="K74" t="s">
        <v>463</v>
      </c>
      <c r="L74">
        <v>1346</v>
      </c>
      <c r="N74">
        <v>1009</v>
      </c>
      <c r="O74" t="s">
        <v>139</v>
      </c>
      <c r="P74" t="s">
        <v>139</v>
      </c>
      <c r="Q74">
        <v>1</v>
      </c>
      <c r="X74">
        <v>0.1</v>
      </c>
      <c r="Y74">
        <v>1.82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35</v>
      </c>
      <c r="AG74">
        <v>0</v>
      </c>
      <c r="AH74">
        <v>2</v>
      </c>
      <c r="AI74">
        <v>16671789</v>
      </c>
      <c r="AJ74">
        <v>62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5">
      <c r="A75">
        <f>ROW(Source!A41)</f>
        <v>41</v>
      </c>
      <c r="B75">
        <v>16671799</v>
      </c>
      <c r="C75">
        <v>16671782</v>
      </c>
      <c r="D75">
        <v>15195822</v>
      </c>
      <c r="E75">
        <v>1</v>
      </c>
      <c r="F75">
        <v>1</v>
      </c>
      <c r="G75">
        <v>1</v>
      </c>
      <c r="H75">
        <v>3</v>
      </c>
      <c r="I75" t="s">
        <v>464</v>
      </c>
      <c r="J75" t="s">
        <v>465</v>
      </c>
      <c r="K75" t="s">
        <v>466</v>
      </c>
      <c r="L75">
        <v>1339</v>
      </c>
      <c r="N75">
        <v>1007</v>
      </c>
      <c r="O75" t="s">
        <v>467</v>
      </c>
      <c r="P75" t="s">
        <v>467</v>
      </c>
      <c r="Q75">
        <v>1</v>
      </c>
      <c r="X75">
        <v>0.85</v>
      </c>
      <c r="Y75">
        <v>1287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35</v>
      </c>
      <c r="AG75">
        <v>0</v>
      </c>
      <c r="AH75">
        <v>2</v>
      </c>
      <c r="AI75">
        <v>16671790</v>
      </c>
      <c r="AJ75">
        <v>63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5">
      <c r="A76">
        <f>ROW(Source!A41)</f>
        <v>41</v>
      </c>
      <c r="B76">
        <v>16671800</v>
      </c>
      <c r="C76">
        <v>16671782</v>
      </c>
      <c r="D76">
        <v>15162988</v>
      </c>
      <c r="E76">
        <v>17</v>
      </c>
      <c r="F76">
        <v>1</v>
      </c>
      <c r="G76">
        <v>1</v>
      </c>
      <c r="H76">
        <v>3</v>
      </c>
      <c r="I76" t="s">
        <v>641</v>
      </c>
      <c r="J76" t="s">
        <v>6</v>
      </c>
      <c r="K76" t="s">
        <v>642</v>
      </c>
      <c r="L76">
        <v>1327</v>
      </c>
      <c r="N76">
        <v>1005</v>
      </c>
      <c r="O76" t="s">
        <v>78</v>
      </c>
      <c r="P76" t="s">
        <v>78</v>
      </c>
      <c r="Q76">
        <v>1</v>
      </c>
      <c r="X76">
        <v>102.5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35</v>
      </c>
      <c r="AG76">
        <v>0</v>
      </c>
      <c r="AH76">
        <v>3</v>
      </c>
      <c r="AI76">
        <v>-1</v>
      </c>
      <c r="AJ76" t="s">
        <v>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5">
      <c r="A77">
        <f>ROW(Source!A41)</f>
        <v>41</v>
      </c>
      <c r="B77">
        <v>16671801</v>
      </c>
      <c r="C77">
        <v>16671782</v>
      </c>
      <c r="D77">
        <v>15162998</v>
      </c>
      <c r="E77">
        <v>17</v>
      </c>
      <c r="F77">
        <v>1</v>
      </c>
      <c r="G77">
        <v>1</v>
      </c>
      <c r="H77">
        <v>3</v>
      </c>
      <c r="I77" t="s">
        <v>643</v>
      </c>
      <c r="J77" t="s">
        <v>6</v>
      </c>
      <c r="K77" t="s">
        <v>644</v>
      </c>
      <c r="L77">
        <v>1327</v>
      </c>
      <c r="N77">
        <v>1005</v>
      </c>
      <c r="O77" t="s">
        <v>78</v>
      </c>
      <c r="P77" t="s">
        <v>78</v>
      </c>
      <c r="Q77">
        <v>1</v>
      </c>
      <c r="X77">
        <v>103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35</v>
      </c>
      <c r="AG77">
        <v>0</v>
      </c>
      <c r="AH77">
        <v>3</v>
      </c>
      <c r="AI77">
        <v>-1</v>
      </c>
      <c r="AJ77" t="s">
        <v>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5">
      <c r="A78">
        <f>ROW(Source!A41)</f>
        <v>41</v>
      </c>
      <c r="B78">
        <v>16671802</v>
      </c>
      <c r="C78">
        <v>16671782</v>
      </c>
      <c r="D78">
        <v>15202722</v>
      </c>
      <c r="E78">
        <v>1</v>
      </c>
      <c r="F78">
        <v>1</v>
      </c>
      <c r="G78">
        <v>1</v>
      </c>
      <c r="H78">
        <v>3</v>
      </c>
      <c r="I78" t="s">
        <v>468</v>
      </c>
      <c r="J78" t="s">
        <v>469</v>
      </c>
      <c r="K78" t="s">
        <v>470</v>
      </c>
      <c r="L78">
        <v>1348</v>
      </c>
      <c r="N78">
        <v>1009</v>
      </c>
      <c r="O78" t="s">
        <v>147</v>
      </c>
      <c r="P78" t="s">
        <v>147</v>
      </c>
      <c r="Q78">
        <v>1000</v>
      </c>
      <c r="X78">
        <v>1.9599999999999999E-2</v>
      </c>
      <c r="Y78">
        <v>20886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35</v>
      </c>
      <c r="AG78">
        <v>0</v>
      </c>
      <c r="AH78">
        <v>2</v>
      </c>
      <c r="AI78">
        <v>16671791</v>
      </c>
      <c r="AJ78">
        <v>64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5">
      <c r="A79">
        <f>ROW(Source!A42)</f>
        <v>42</v>
      </c>
      <c r="B79">
        <v>16671815</v>
      </c>
      <c r="C79">
        <v>16671803</v>
      </c>
      <c r="D79">
        <v>15430497</v>
      </c>
      <c r="E79">
        <v>1</v>
      </c>
      <c r="F79">
        <v>1</v>
      </c>
      <c r="G79">
        <v>1</v>
      </c>
      <c r="H79">
        <v>1</v>
      </c>
      <c r="I79" t="s">
        <v>471</v>
      </c>
      <c r="J79" t="s">
        <v>6</v>
      </c>
      <c r="K79" t="s">
        <v>472</v>
      </c>
      <c r="L79">
        <v>1191</v>
      </c>
      <c r="N79">
        <v>1013</v>
      </c>
      <c r="O79" t="s">
        <v>416</v>
      </c>
      <c r="P79" t="s">
        <v>416</v>
      </c>
      <c r="Q79">
        <v>1</v>
      </c>
      <c r="X79">
        <v>201</v>
      </c>
      <c r="Y79">
        <v>0</v>
      </c>
      <c r="Z79">
        <v>0</v>
      </c>
      <c r="AA79">
        <v>0</v>
      </c>
      <c r="AB79">
        <v>8.86</v>
      </c>
      <c r="AC79">
        <v>0</v>
      </c>
      <c r="AD79">
        <v>1</v>
      </c>
      <c r="AE79">
        <v>1</v>
      </c>
      <c r="AF79" t="s">
        <v>71</v>
      </c>
      <c r="AG79">
        <v>231.14999999999998</v>
      </c>
      <c r="AH79">
        <v>2</v>
      </c>
      <c r="AI79">
        <v>16671804</v>
      </c>
      <c r="AJ79">
        <v>65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5">
      <c r="A80">
        <f>ROW(Source!A42)</f>
        <v>42</v>
      </c>
      <c r="B80">
        <v>16671816</v>
      </c>
      <c r="C80">
        <v>16671803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417</v>
      </c>
      <c r="J80" t="s">
        <v>6</v>
      </c>
      <c r="K80" t="s">
        <v>418</v>
      </c>
      <c r="L80">
        <v>1191</v>
      </c>
      <c r="N80">
        <v>1013</v>
      </c>
      <c r="O80" t="s">
        <v>416</v>
      </c>
      <c r="P80" t="s">
        <v>416</v>
      </c>
      <c r="Q80">
        <v>1</v>
      </c>
      <c r="X80">
        <v>4.62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70</v>
      </c>
      <c r="AG80">
        <v>5.7750000000000004</v>
      </c>
      <c r="AH80">
        <v>2</v>
      </c>
      <c r="AI80">
        <v>16671805</v>
      </c>
      <c r="AJ80">
        <v>66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5">
      <c r="A81">
        <f>ROW(Source!A42)</f>
        <v>42</v>
      </c>
      <c r="B81">
        <v>16671817</v>
      </c>
      <c r="C81">
        <v>16671803</v>
      </c>
      <c r="D81">
        <v>15247974</v>
      </c>
      <c r="E81">
        <v>1</v>
      </c>
      <c r="F81">
        <v>1</v>
      </c>
      <c r="G81">
        <v>1</v>
      </c>
      <c r="H81">
        <v>2</v>
      </c>
      <c r="I81" t="s">
        <v>419</v>
      </c>
      <c r="J81" t="s">
        <v>420</v>
      </c>
      <c r="K81" t="s">
        <v>421</v>
      </c>
      <c r="L81">
        <v>1368</v>
      </c>
      <c r="N81">
        <v>1011</v>
      </c>
      <c r="O81" t="s">
        <v>422</v>
      </c>
      <c r="P81" t="s">
        <v>422</v>
      </c>
      <c r="Q81">
        <v>1</v>
      </c>
      <c r="X81">
        <v>1.05</v>
      </c>
      <c r="Y81">
        <v>0</v>
      </c>
      <c r="Z81">
        <v>31.26</v>
      </c>
      <c r="AA81">
        <v>13.5</v>
      </c>
      <c r="AB81">
        <v>0</v>
      </c>
      <c r="AC81">
        <v>0</v>
      </c>
      <c r="AD81">
        <v>1</v>
      </c>
      <c r="AE81">
        <v>0</v>
      </c>
      <c r="AF81" t="s">
        <v>70</v>
      </c>
      <c r="AG81">
        <v>1.3125</v>
      </c>
      <c r="AH81">
        <v>2</v>
      </c>
      <c r="AI81">
        <v>16671806</v>
      </c>
      <c r="AJ81">
        <v>67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5">
      <c r="A82">
        <f>ROW(Source!A42)</f>
        <v>42</v>
      </c>
      <c r="B82">
        <v>16671818</v>
      </c>
      <c r="C82">
        <v>16671803</v>
      </c>
      <c r="D82">
        <v>15249073</v>
      </c>
      <c r="E82">
        <v>1</v>
      </c>
      <c r="F82">
        <v>1</v>
      </c>
      <c r="G82">
        <v>1</v>
      </c>
      <c r="H82">
        <v>2</v>
      </c>
      <c r="I82" t="s">
        <v>428</v>
      </c>
      <c r="J82" t="s">
        <v>429</v>
      </c>
      <c r="K82" t="s">
        <v>430</v>
      </c>
      <c r="L82">
        <v>1368</v>
      </c>
      <c r="N82">
        <v>1011</v>
      </c>
      <c r="O82" t="s">
        <v>422</v>
      </c>
      <c r="P82" t="s">
        <v>422</v>
      </c>
      <c r="Q82">
        <v>1</v>
      </c>
      <c r="X82">
        <v>3.57</v>
      </c>
      <c r="Y82">
        <v>0</v>
      </c>
      <c r="Z82">
        <v>65.709999999999994</v>
      </c>
      <c r="AA82">
        <v>11.6</v>
      </c>
      <c r="AB82">
        <v>0</v>
      </c>
      <c r="AC82">
        <v>0</v>
      </c>
      <c r="AD82">
        <v>1</v>
      </c>
      <c r="AE82">
        <v>0</v>
      </c>
      <c r="AF82" t="s">
        <v>70</v>
      </c>
      <c r="AG82">
        <v>4.4624999999999995</v>
      </c>
      <c r="AH82">
        <v>2</v>
      </c>
      <c r="AI82">
        <v>16671807</v>
      </c>
      <c r="AJ82">
        <v>68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5">
      <c r="A83">
        <f>ROW(Source!A42)</f>
        <v>42</v>
      </c>
      <c r="B83">
        <v>16671819</v>
      </c>
      <c r="C83">
        <v>16671803</v>
      </c>
      <c r="D83">
        <v>15167551</v>
      </c>
      <c r="E83">
        <v>1</v>
      </c>
      <c r="F83">
        <v>1</v>
      </c>
      <c r="G83">
        <v>1</v>
      </c>
      <c r="H83">
        <v>3</v>
      </c>
      <c r="I83" t="s">
        <v>473</v>
      </c>
      <c r="J83" t="s">
        <v>474</v>
      </c>
      <c r="K83" t="s">
        <v>475</v>
      </c>
      <c r="L83">
        <v>1301</v>
      </c>
      <c r="N83">
        <v>1003</v>
      </c>
      <c r="O83" t="s">
        <v>117</v>
      </c>
      <c r="P83" t="s">
        <v>117</v>
      </c>
      <c r="Q83">
        <v>1</v>
      </c>
      <c r="X83">
        <v>402</v>
      </c>
      <c r="Y83">
        <v>6.38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402</v>
      </c>
      <c r="AH83">
        <v>2</v>
      </c>
      <c r="AI83">
        <v>16671808</v>
      </c>
      <c r="AJ83">
        <v>69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5">
      <c r="A84">
        <f>ROW(Source!A42)</f>
        <v>42</v>
      </c>
      <c r="B84">
        <v>16671820</v>
      </c>
      <c r="C84">
        <v>16671803</v>
      </c>
      <c r="D84">
        <v>15167552</v>
      </c>
      <c r="E84">
        <v>1</v>
      </c>
      <c r="F84">
        <v>1</v>
      </c>
      <c r="G84">
        <v>1</v>
      </c>
      <c r="H84">
        <v>3</v>
      </c>
      <c r="I84" t="s">
        <v>476</v>
      </c>
      <c r="J84" t="s">
        <v>477</v>
      </c>
      <c r="K84" t="s">
        <v>478</v>
      </c>
      <c r="L84">
        <v>1301</v>
      </c>
      <c r="N84">
        <v>1003</v>
      </c>
      <c r="O84" t="s">
        <v>117</v>
      </c>
      <c r="P84" t="s">
        <v>117</v>
      </c>
      <c r="Q84">
        <v>1</v>
      </c>
      <c r="X84">
        <v>43</v>
      </c>
      <c r="Y84">
        <v>7.95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43</v>
      </c>
      <c r="AH84">
        <v>2</v>
      </c>
      <c r="AI84">
        <v>16671809</v>
      </c>
      <c r="AJ84">
        <v>70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5">
      <c r="A85">
        <f>ROW(Source!A42)</f>
        <v>42</v>
      </c>
      <c r="B85">
        <v>16671821</v>
      </c>
      <c r="C85">
        <v>16671803</v>
      </c>
      <c r="D85">
        <v>15167640</v>
      </c>
      <c r="E85">
        <v>1</v>
      </c>
      <c r="F85">
        <v>1</v>
      </c>
      <c r="G85">
        <v>1</v>
      </c>
      <c r="H85">
        <v>3</v>
      </c>
      <c r="I85" t="s">
        <v>479</v>
      </c>
      <c r="J85" t="s">
        <v>480</v>
      </c>
      <c r="K85" t="s">
        <v>481</v>
      </c>
      <c r="L85">
        <v>1302</v>
      </c>
      <c r="N85">
        <v>1003</v>
      </c>
      <c r="O85" t="s">
        <v>163</v>
      </c>
      <c r="P85" t="s">
        <v>163</v>
      </c>
      <c r="Q85">
        <v>10</v>
      </c>
      <c r="X85">
        <v>29.3</v>
      </c>
      <c r="Y85">
        <v>64.099999999999994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29.3</v>
      </c>
      <c r="AH85">
        <v>2</v>
      </c>
      <c r="AI85">
        <v>16671810</v>
      </c>
      <c r="AJ85">
        <v>71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5">
      <c r="A86">
        <f>ROW(Source!A42)</f>
        <v>42</v>
      </c>
      <c r="B86">
        <v>16671822</v>
      </c>
      <c r="C86">
        <v>16671803</v>
      </c>
      <c r="D86">
        <v>15170065</v>
      </c>
      <c r="E86">
        <v>1</v>
      </c>
      <c r="F86">
        <v>1</v>
      </c>
      <c r="G86">
        <v>1</v>
      </c>
      <c r="H86">
        <v>3</v>
      </c>
      <c r="I86" t="s">
        <v>482</v>
      </c>
      <c r="J86" t="s">
        <v>483</v>
      </c>
      <c r="K86" t="s">
        <v>484</v>
      </c>
      <c r="L86">
        <v>1358</v>
      </c>
      <c r="N86">
        <v>1010</v>
      </c>
      <c r="O86" t="s">
        <v>485</v>
      </c>
      <c r="P86" t="s">
        <v>485</v>
      </c>
      <c r="Q86">
        <v>10</v>
      </c>
      <c r="X86">
        <v>65.2</v>
      </c>
      <c r="Y86">
        <v>7.03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65.2</v>
      </c>
      <c r="AH86">
        <v>2</v>
      </c>
      <c r="AI86">
        <v>16671811</v>
      </c>
      <c r="AJ86">
        <v>72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5">
      <c r="A87">
        <f>ROW(Source!A42)</f>
        <v>42</v>
      </c>
      <c r="B87">
        <v>16671823</v>
      </c>
      <c r="C87">
        <v>16671803</v>
      </c>
      <c r="D87">
        <v>15162504</v>
      </c>
      <c r="E87">
        <v>17</v>
      </c>
      <c r="F87">
        <v>1</v>
      </c>
      <c r="G87">
        <v>1</v>
      </c>
      <c r="H87">
        <v>3</v>
      </c>
      <c r="I87" t="s">
        <v>645</v>
      </c>
      <c r="J87" t="s">
        <v>6</v>
      </c>
      <c r="K87" t="s">
        <v>646</v>
      </c>
      <c r="L87">
        <v>1327</v>
      </c>
      <c r="N87">
        <v>1005</v>
      </c>
      <c r="O87" t="s">
        <v>78</v>
      </c>
      <c r="P87" t="s">
        <v>78</v>
      </c>
      <c r="Q87">
        <v>1</v>
      </c>
      <c r="X87">
        <v>100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 t="s">
        <v>6</v>
      </c>
      <c r="AG87">
        <v>100</v>
      </c>
      <c r="AH87">
        <v>3</v>
      </c>
      <c r="AI87">
        <v>-1</v>
      </c>
      <c r="AJ87" t="s">
        <v>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5">
      <c r="A88">
        <f>ROW(Source!A42)</f>
        <v>42</v>
      </c>
      <c r="B88">
        <v>16671824</v>
      </c>
      <c r="C88">
        <v>16671803</v>
      </c>
      <c r="D88">
        <v>15197780</v>
      </c>
      <c r="E88">
        <v>1</v>
      </c>
      <c r="F88">
        <v>1</v>
      </c>
      <c r="G88">
        <v>1</v>
      </c>
      <c r="H88">
        <v>3</v>
      </c>
      <c r="I88" t="s">
        <v>486</v>
      </c>
      <c r="J88" t="s">
        <v>487</v>
      </c>
      <c r="K88" t="s">
        <v>488</v>
      </c>
      <c r="L88">
        <v>1355</v>
      </c>
      <c r="N88">
        <v>1010</v>
      </c>
      <c r="O88" t="s">
        <v>315</v>
      </c>
      <c r="P88" t="s">
        <v>315</v>
      </c>
      <c r="Q88">
        <v>100</v>
      </c>
      <c r="X88">
        <v>8</v>
      </c>
      <c r="Y88">
        <v>50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8</v>
      </c>
      <c r="AH88">
        <v>2</v>
      </c>
      <c r="AI88">
        <v>16671812</v>
      </c>
      <c r="AJ88">
        <v>74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5">
      <c r="A89">
        <f>ROW(Source!A42)</f>
        <v>42</v>
      </c>
      <c r="B89">
        <v>16671825</v>
      </c>
      <c r="C89">
        <v>16671803</v>
      </c>
      <c r="D89">
        <v>15204239</v>
      </c>
      <c r="E89">
        <v>1</v>
      </c>
      <c r="F89">
        <v>1</v>
      </c>
      <c r="G89">
        <v>1</v>
      </c>
      <c r="H89">
        <v>3</v>
      </c>
      <c r="I89" t="s">
        <v>489</v>
      </c>
      <c r="J89" t="s">
        <v>490</v>
      </c>
      <c r="K89" t="s">
        <v>491</v>
      </c>
      <c r="L89">
        <v>1354</v>
      </c>
      <c r="N89">
        <v>1010</v>
      </c>
      <c r="O89" t="s">
        <v>324</v>
      </c>
      <c r="P89" t="s">
        <v>324</v>
      </c>
      <c r="Q89">
        <v>1</v>
      </c>
      <c r="X89">
        <v>123.5</v>
      </c>
      <c r="Y89">
        <v>67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123.5</v>
      </c>
      <c r="AH89">
        <v>2</v>
      </c>
      <c r="AI89">
        <v>16671813</v>
      </c>
      <c r="AJ89">
        <v>75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5">
      <c r="A90">
        <f>ROW(Source!A43)</f>
        <v>43</v>
      </c>
      <c r="B90">
        <v>16671815</v>
      </c>
      <c r="C90">
        <v>16671803</v>
      </c>
      <c r="D90">
        <v>15430497</v>
      </c>
      <c r="E90">
        <v>1</v>
      </c>
      <c r="F90">
        <v>1</v>
      </c>
      <c r="G90">
        <v>1</v>
      </c>
      <c r="H90">
        <v>1</v>
      </c>
      <c r="I90" t="s">
        <v>471</v>
      </c>
      <c r="J90" t="s">
        <v>6</v>
      </c>
      <c r="K90" t="s">
        <v>472</v>
      </c>
      <c r="L90">
        <v>1191</v>
      </c>
      <c r="N90">
        <v>1013</v>
      </c>
      <c r="O90" t="s">
        <v>416</v>
      </c>
      <c r="P90" t="s">
        <v>416</v>
      </c>
      <c r="Q90">
        <v>1</v>
      </c>
      <c r="X90">
        <v>201</v>
      </c>
      <c r="Y90">
        <v>0</v>
      </c>
      <c r="Z90">
        <v>0</v>
      </c>
      <c r="AA90">
        <v>0</v>
      </c>
      <c r="AB90">
        <v>8.86</v>
      </c>
      <c r="AC90">
        <v>0</v>
      </c>
      <c r="AD90">
        <v>1</v>
      </c>
      <c r="AE90">
        <v>1</v>
      </c>
      <c r="AF90" t="s">
        <v>71</v>
      </c>
      <c r="AG90">
        <v>231.14999999999998</v>
      </c>
      <c r="AH90">
        <v>2</v>
      </c>
      <c r="AI90">
        <v>16671804</v>
      </c>
      <c r="AJ90">
        <v>76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5">
      <c r="A91">
        <f>ROW(Source!A43)</f>
        <v>43</v>
      </c>
      <c r="B91">
        <v>16671816</v>
      </c>
      <c r="C91">
        <v>16671803</v>
      </c>
      <c r="D91">
        <v>15430395</v>
      </c>
      <c r="E91">
        <v>1</v>
      </c>
      <c r="F91">
        <v>1</v>
      </c>
      <c r="G91">
        <v>1</v>
      </c>
      <c r="H91">
        <v>1</v>
      </c>
      <c r="I91" t="s">
        <v>417</v>
      </c>
      <c r="J91" t="s">
        <v>6</v>
      </c>
      <c r="K91" t="s">
        <v>418</v>
      </c>
      <c r="L91">
        <v>1191</v>
      </c>
      <c r="N91">
        <v>1013</v>
      </c>
      <c r="O91" t="s">
        <v>416</v>
      </c>
      <c r="P91" t="s">
        <v>416</v>
      </c>
      <c r="Q91">
        <v>1</v>
      </c>
      <c r="X91">
        <v>4.62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2</v>
      </c>
      <c r="AF91" t="s">
        <v>70</v>
      </c>
      <c r="AG91">
        <v>5.7750000000000004</v>
      </c>
      <c r="AH91">
        <v>2</v>
      </c>
      <c r="AI91">
        <v>16671805</v>
      </c>
      <c r="AJ91">
        <v>77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5">
      <c r="A92">
        <f>ROW(Source!A43)</f>
        <v>43</v>
      </c>
      <c r="B92">
        <v>16671817</v>
      </c>
      <c r="C92">
        <v>16671803</v>
      </c>
      <c r="D92">
        <v>15247974</v>
      </c>
      <c r="E92">
        <v>1</v>
      </c>
      <c r="F92">
        <v>1</v>
      </c>
      <c r="G92">
        <v>1</v>
      </c>
      <c r="H92">
        <v>2</v>
      </c>
      <c r="I92" t="s">
        <v>419</v>
      </c>
      <c r="J92" t="s">
        <v>420</v>
      </c>
      <c r="K92" t="s">
        <v>421</v>
      </c>
      <c r="L92">
        <v>1368</v>
      </c>
      <c r="N92">
        <v>1011</v>
      </c>
      <c r="O92" t="s">
        <v>422</v>
      </c>
      <c r="P92" t="s">
        <v>422</v>
      </c>
      <c r="Q92">
        <v>1</v>
      </c>
      <c r="X92">
        <v>1.05</v>
      </c>
      <c r="Y92">
        <v>0</v>
      </c>
      <c r="Z92">
        <v>31.26</v>
      </c>
      <c r="AA92">
        <v>13.5</v>
      </c>
      <c r="AB92">
        <v>0</v>
      </c>
      <c r="AC92">
        <v>0</v>
      </c>
      <c r="AD92">
        <v>1</v>
      </c>
      <c r="AE92">
        <v>0</v>
      </c>
      <c r="AF92" t="s">
        <v>70</v>
      </c>
      <c r="AG92">
        <v>1.3125</v>
      </c>
      <c r="AH92">
        <v>2</v>
      </c>
      <c r="AI92">
        <v>16671806</v>
      </c>
      <c r="AJ92">
        <v>78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5">
      <c r="A93">
        <f>ROW(Source!A43)</f>
        <v>43</v>
      </c>
      <c r="B93">
        <v>16671818</v>
      </c>
      <c r="C93">
        <v>16671803</v>
      </c>
      <c r="D93">
        <v>15249073</v>
      </c>
      <c r="E93">
        <v>1</v>
      </c>
      <c r="F93">
        <v>1</v>
      </c>
      <c r="G93">
        <v>1</v>
      </c>
      <c r="H93">
        <v>2</v>
      </c>
      <c r="I93" t="s">
        <v>428</v>
      </c>
      <c r="J93" t="s">
        <v>429</v>
      </c>
      <c r="K93" t="s">
        <v>430</v>
      </c>
      <c r="L93">
        <v>1368</v>
      </c>
      <c r="N93">
        <v>1011</v>
      </c>
      <c r="O93" t="s">
        <v>422</v>
      </c>
      <c r="P93" t="s">
        <v>422</v>
      </c>
      <c r="Q93">
        <v>1</v>
      </c>
      <c r="X93">
        <v>3.57</v>
      </c>
      <c r="Y93">
        <v>0</v>
      </c>
      <c r="Z93">
        <v>65.709999999999994</v>
      </c>
      <c r="AA93">
        <v>11.6</v>
      </c>
      <c r="AB93">
        <v>0</v>
      </c>
      <c r="AC93">
        <v>0</v>
      </c>
      <c r="AD93">
        <v>1</v>
      </c>
      <c r="AE93">
        <v>0</v>
      </c>
      <c r="AF93" t="s">
        <v>70</v>
      </c>
      <c r="AG93">
        <v>4.4624999999999995</v>
      </c>
      <c r="AH93">
        <v>2</v>
      </c>
      <c r="AI93">
        <v>16671807</v>
      </c>
      <c r="AJ93">
        <v>79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5">
      <c r="A94">
        <f>ROW(Source!A43)</f>
        <v>43</v>
      </c>
      <c r="B94">
        <v>16671819</v>
      </c>
      <c r="C94">
        <v>16671803</v>
      </c>
      <c r="D94">
        <v>15167551</v>
      </c>
      <c r="E94">
        <v>1</v>
      </c>
      <c r="F94">
        <v>1</v>
      </c>
      <c r="G94">
        <v>1</v>
      </c>
      <c r="H94">
        <v>3</v>
      </c>
      <c r="I94" t="s">
        <v>473</v>
      </c>
      <c r="J94" t="s">
        <v>474</v>
      </c>
      <c r="K94" t="s">
        <v>475</v>
      </c>
      <c r="L94">
        <v>1301</v>
      </c>
      <c r="N94">
        <v>1003</v>
      </c>
      <c r="O94" t="s">
        <v>117</v>
      </c>
      <c r="P94" t="s">
        <v>117</v>
      </c>
      <c r="Q94">
        <v>1</v>
      </c>
      <c r="X94">
        <v>402</v>
      </c>
      <c r="Y94">
        <v>6.38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402</v>
      </c>
      <c r="AH94">
        <v>2</v>
      </c>
      <c r="AI94">
        <v>16671808</v>
      </c>
      <c r="AJ94">
        <v>80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5">
      <c r="A95">
        <f>ROW(Source!A43)</f>
        <v>43</v>
      </c>
      <c r="B95">
        <v>16671820</v>
      </c>
      <c r="C95">
        <v>16671803</v>
      </c>
      <c r="D95">
        <v>15167552</v>
      </c>
      <c r="E95">
        <v>1</v>
      </c>
      <c r="F95">
        <v>1</v>
      </c>
      <c r="G95">
        <v>1</v>
      </c>
      <c r="H95">
        <v>3</v>
      </c>
      <c r="I95" t="s">
        <v>476</v>
      </c>
      <c r="J95" t="s">
        <v>477</v>
      </c>
      <c r="K95" t="s">
        <v>478</v>
      </c>
      <c r="L95">
        <v>1301</v>
      </c>
      <c r="N95">
        <v>1003</v>
      </c>
      <c r="O95" t="s">
        <v>117</v>
      </c>
      <c r="P95" t="s">
        <v>117</v>
      </c>
      <c r="Q95">
        <v>1</v>
      </c>
      <c r="X95">
        <v>43</v>
      </c>
      <c r="Y95">
        <v>7.95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6</v>
      </c>
      <c r="AG95">
        <v>43</v>
      </c>
      <c r="AH95">
        <v>2</v>
      </c>
      <c r="AI95">
        <v>16671809</v>
      </c>
      <c r="AJ95">
        <v>81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5">
      <c r="A96">
        <f>ROW(Source!A43)</f>
        <v>43</v>
      </c>
      <c r="B96">
        <v>16671821</v>
      </c>
      <c r="C96">
        <v>16671803</v>
      </c>
      <c r="D96">
        <v>15167640</v>
      </c>
      <c r="E96">
        <v>1</v>
      </c>
      <c r="F96">
        <v>1</v>
      </c>
      <c r="G96">
        <v>1</v>
      </c>
      <c r="H96">
        <v>3</v>
      </c>
      <c r="I96" t="s">
        <v>479</v>
      </c>
      <c r="J96" t="s">
        <v>480</v>
      </c>
      <c r="K96" t="s">
        <v>481</v>
      </c>
      <c r="L96">
        <v>1302</v>
      </c>
      <c r="N96">
        <v>1003</v>
      </c>
      <c r="O96" t="s">
        <v>163</v>
      </c>
      <c r="P96" t="s">
        <v>163</v>
      </c>
      <c r="Q96">
        <v>10</v>
      </c>
      <c r="X96">
        <v>29.3</v>
      </c>
      <c r="Y96">
        <v>64.099999999999994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29.3</v>
      </c>
      <c r="AH96">
        <v>2</v>
      </c>
      <c r="AI96">
        <v>16671810</v>
      </c>
      <c r="AJ96">
        <v>82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5">
      <c r="A97">
        <f>ROW(Source!A43)</f>
        <v>43</v>
      </c>
      <c r="B97">
        <v>16671822</v>
      </c>
      <c r="C97">
        <v>16671803</v>
      </c>
      <c r="D97">
        <v>15170065</v>
      </c>
      <c r="E97">
        <v>1</v>
      </c>
      <c r="F97">
        <v>1</v>
      </c>
      <c r="G97">
        <v>1</v>
      </c>
      <c r="H97">
        <v>3</v>
      </c>
      <c r="I97" t="s">
        <v>482</v>
      </c>
      <c r="J97" t="s">
        <v>483</v>
      </c>
      <c r="K97" t="s">
        <v>484</v>
      </c>
      <c r="L97">
        <v>1358</v>
      </c>
      <c r="N97">
        <v>1010</v>
      </c>
      <c r="O97" t="s">
        <v>485</v>
      </c>
      <c r="P97" t="s">
        <v>485</v>
      </c>
      <c r="Q97">
        <v>10</v>
      </c>
      <c r="X97">
        <v>65.2</v>
      </c>
      <c r="Y97">
        <v>7.03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65.2</v>
      </c>
      <c r="AH97">
        <v>2</v>
      </c>
      <c r="AI97">
        <v>16671811</v>
      </c>
      <c r="AJ97">
        <v>83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5">
      <c r="A98">
        <f>ROW(Source!A43)</f>
        <v>43</v>
      </c>
      <c r="B98">
        <v>16671823</v>
      </c>
      <c r="C98">
        <v>16671803</v>
      </c>
      <c r="D98">
        <v>15162504</v>
      </c>
      <c r="E98">
        <v>17</v>
      </c>
      <c r="F98">
        <v>1</v>
      </c>
      <c r="G98">
        <v>1</v>
      </c>
      <c r="H98">
        <v>3</v>
      </c>
      <c r="I98" t="s">
        <v>645</v>
      </c>
      <c r="J98" t="s">
        <v>6</v>
      </c>
      <c r="K98" t="s">
        <v>646</v>
      </c>
      <c r="L98">
        <v>1327</v>
      </c>
      <c r="N98">
        <v>1005</v>
      </c>
      <c r="O98" t="s">
        <v>78</v>
      </c>
      <c r="P98" t="s">
        <v>78</v>
      </c>
      <c r="Q98">
        <v>1</v>
      </c>
      <c r="X98">
        <v>100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6</v>
      </c>
      <c r="AG98">
        <v>100</v>
      </c>
      <c r="AH98">
        <v>3</v>
      </c>
      <c r="AI98">
        <v>-1</v>
      </c>
      <c r="AJ98" t="s">
        <v>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5">
      <c r="A99">
        <f>ROW(Source!A43)</f>
        <v>43</v>
      </c>
      <c r="B99">
        <v>16671824</v>
      </c>
      <c r="C99">
        <v>16671803</v>
      </c>
      <c r="D99">
        <v>15197780</v>
      </c>
      <c r="E99">
        <v>1</v>
      </c>
      <c r="F99">
        <v>1</v>
      </c>
      <c r="G99">
        <v>1</v>
      </c>
      <c r="H99">
        <v>3</v>
      </c>
      <c r="I99" t="s">
        <v>486</v>
      </c>
      <c r="J99" t="s">
        <v>487</v>
      </c>
      <c r="K99" t="s">
        <v>488</v>
      </c>
      <c r="L99">
        <v>1355</v>
      </c>
      <c r="N99">
        <v>1010</v>
      </c>
      <c r="O99" t="s">
        <v>315</v>
      </c>
      <c r="P99" t="s">
        <v>315</v>
      </c>
      <c r="Q99">
        <v>100</v>
      </c>
      <c r="X99">
        <v>8</v>
      </c>
      <c r="Y99">
        <v>50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8</v>
      </c>
      <c r="AH99">
        <v>2</v>
      </c>
      <c r="AI99">
        <v>16671812</v>
      </c>
      <c r="AJ99">
        <v>85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5">
      <c r="A100">
        <f>ROW(Source!A43)</f>
        <v>43</v>
      </c>
      <c r="B100">
        <v>16671825</v>
      </c>
      <c r="C100">
        <v>16671803</v>
      </c>
      <c r="D100">
        <v>15204239</v>
      </c>
      <c r="E100">
        <v>1</v>
      </c>
      <c r="F100">
        <v>1</v>
      </c>
      <c r="G100">
        <v>1</v>
      </c>
      <c r="H100">
        <v>3</v>
      </c>
      <c r="I100" t="s">
        <v>489</v>
      </c>
      <c r="J100" t="s">
        <v>490</v>
      </c>
      <c r="K100" t="s">
        <v>491</v>
      </c>
      <c r="L100">
        <v>1354</v>
      </c>
      <c r="N100">
        <v>1010</v>
      </c>
      <c r="O100" t="s">
        <v>324</v>
      </c>
      <c r="P100" t="s">
        <v>324</v>
      </c>
      <c r="Q100">
        <v>1</v>
      </c>
      <c r="X100">
        <v>123.5</v>
      </c>
      <c r="Y100">
        <v>67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123.5</v>
      </c>
      <c r="AH100">
        <v>2</v>
      </c>
      <c r="AI100">
        <v>16671813</v>
      </c>
      <c r="AJ100">
        <v>86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5">
      <c r="A101">
        <f>ROW(Source!A46)</f>
        <v>46</v>
      </c>
      <c r="B101">
        <v>16671839</v>
      </c>
      <c r="C101">
        <v>16671827</v>
      </c>
      <c r="D101">
        <v>15438286</v>
      </c>
      <c r="E101">
        <v>1</v>
      </c>
      <c r="F101">
        <v>1</v>
      </c>
      <c r="G101">
        <v>1</v>
      </c>
      <c r="H101">
        <v>1</v>
      </c>
      <c r="I101" t="s">
        <v>492</v>
      </c>
      <c r="J101" t="s">
        <v>6</v>
      </c>
      <c r="K101" t="s">
        <v>493</v>
      </c>
      <c r="L101">
        <v>1191</v>
      </c>
      <c r="N101">
        <v>1013</v>
      </c>
      <c r="O101" t="s">
        <v>416</v>
      </c>
      <c r="P101" t="s">
        <v>416</v>
      </c>
      <c r="Q101">
        <v>1</v>
      </c>
      <c r="X101">
        <v>89.53</v>
      </c>
      <c r="Y101">
        <v>0</v>
      </c>
      <c r="Z101">
        <v>0</v>
      </c>
      <c r="AA101">
        <v>0</v>
      </c>
      <c r="AB101">
        <v>9.18</v>
      </c>
      <c r="AC101">
        <v>0</v>
      </c>
      <c r="AD101">
        <v>1</v>
      </c>
      <c r="AE101">
        <v>1</v>
      </c>
      <c r="AF101" t="s">
        <v>71</v>
      </c>
      <c r="AG101">
        <v>102.95949999999999</v>
      </c>
      <c r="AH101">
        <v>2</v>
      </c>
      <c r="AI101">
        <v>16671828</v>
      </c>
      <c r="AJ101">
        <v>87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5">
      <c r="A102">
        <f>ROW(Source!A46)</f>
        <v>46</v>
      </c>
      <c r="B102">
        <v>16671840</v>
      </c>
      <c r="C102">
        <v>16671827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417</v>
      </c>
      <c r="J102" t="s">
        <v>6</v>
      </c>
      <c r="K102" t="s">
        <v>418</v>
      </c>
      <c r="L102">
        <v>1191</v>
      </c>
      <c r="N102">
        <v>1013</v>
      </c>
      <c r="O102" t="s">
        <v>416</v>
      </c>
      <c r="P102" t="s">
        <v>416</v>
      </c>
      <c r="Q102">
        <v>1</v>
      </c>
      <c r="X102">
        <v>11.68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70</v>
      </c>
      <c r="AG102">
        <v>14.6</v>
      </c>
      <c r="AH102">
        <v>2</v>
      </c>
      <c r="AI102">
        <v>16671829</v>
      </c>
      <c r="AJ102">
        <v>88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5">
      <c r="A103">
        <f>ROW(Source!A46)</f>
        <v>46</v>
      </c>
      <c r="B103">
        <v>16671841</v>
      </c>
      <c r="C103">
        <v>16671827</v>
      </c>
      <c r="D103">
        <v>15247578</v>
      </c>
      <c r="E103">
        <v>1</v>
      </c>
      <c r="F103">
        <v>1</v>
      </c>
      <c r="G103">
        <v>1</v>
      </c>
      <c r="H103">
        <v>2</v>
      </c>
      <c r="I103" t="s">
        <v>494</v>
      </c>
      <c r="J103" t="s">
        <v>495</v>
      </c>
      <c r="K103" t="s">
        <v>496</v>
      </c>
      <c r="L103">
        <v>1368</v>
      </c>
      <c r="N103">
        <v>1011</v>
      </c>
      <c r="O103" t="s">
        <v>422</v>
      </c>
      <c r="P103" t="s">
        <v>422</v>
      </c>
      <c r="Q103">
        <v>1</v>
      </c>
      <c r="X103">
        <v>9.69</v>
      </c>
      <c r="Y103">
        <v>0</v>
      </c>
      <c r="Z103">
        <v>86.4</v>
      </c>
      <c r="AA103">
        <v>13.5</v>
      </c>
      <c r="AB103">
        <v>0</v>
      </c>
      <c r="AC103">
        <v>0</v>
      </c>
      <c r="AD103">
        <v>1</v>
      </c>
      <c r="AE103">
        <v>0</v>
      </c>
      <c r="AF103" t="s">
        <v>70</v>
      </c>
      <c r="AG103">
        <v>12.112499999999999</v>
      </c>
      <c r="AH103">
        <v>2</v>
      </c>
      <c r="AI103">
        <v>16671830</v>
      </c>
      <c r="AJ103">
        <v>89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5">
      <c r="A104">
        <f>ROW(Source!A46)</f>
        <v>46</v>
      </c>
      <c r="B104">
        <v>16671842</v>
      </c>
      <c r="C104">
        <v>16671827</v>
      </c>
      <c r="D104">
        <v>15249073</v>
      </c>
      <c r="E104">
        <v>1</v>
      </c>
      <c r="F104">
        <v>1</v>
      </c>
      <c r="G104">
        <v>1</v>
      </c>
      <c r="H104">
        <v>2</v>
      </c>
      <c r="I104" t="s">
        <v>428</v>
      </c>
      <c r="J104" t="s">
        <v>429</v>
      </c>
      <c r="K104" t="s">
        <v>430</v>
      </c>
      <c r="L104">
        <v>1368</v>
      </c>
      <c r="N104">
        <v>1011</v>
      </c>
      <c r="O104" t="s">
        <v>422</v>
      </c>
      <c r="P104" t="s">
        <v>422</v>
      </c>
      <c r="Q104">
        <v>1</v>
      </c>
      <c r="X104">
        <v>1.99</v>
      </c>
      <c r="Y104">
        <v>0</v>
      </c>
      <c r="Z104">
        <v>65.709999999999994</v>
      </c>
      <c r="AA104">
        <v>11.6</v>
      </c>
      <c r="AB104">
        <v>0</v>
      </c>
      <c r="AC104">
        <v>0</v>
      </c>
      <c r="AD104">
        <v>1</v>
      </c>
      <c r="AE104">
        <v>0</v>
      </c>
      <c r="AF104" t="s">
        <v>70</v>
      </c>
      <c r="AG104">
        <v>2.4874999999999998</v>
      </c>
      <c r="AH104">
        <v>2</v>
      </c>
      <c r="AI104">
        <v>16671831</v>
      </c>
      <c r="AJ104">
        <v>90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5">
      <c r="A105">
        <f>ROW(Source!A46)</f>
        <v>46</v>
      </c>
      <c r="B105">
        <v>16671843</v>
      </c>
      <c r="C105">
        <v>16671827</v>
      </c>
      <c r="D105">
        <v>15162381</v>
      </c>
      <c r="E105">
        <v>17</v>
      </c>
      <c r="F105">
        <v>1</v>
      </c>
      <c r="G105">
        <v>1</v>
      </c>
      <c r="H105">
        <v>3</v>
      </c>
      <c r="I105" t="s">
        <v>647</v>
      </c>
      <c r="J105" t="s">
        <v>6</v>
      </c>
      <c r="K105" t="s">
        <v>648</v>
      </c>
      <c r="L105">
        <v>1035</v>
      </c>
      <c r="N105">
        <v>1013</v>
      </c>
      <c r="O105" t="s">
        <v>87</v>
      </c>
      <c r="P105" t="s">
        <v>87</v>
      </c>
      <c r="Q105">
        <v>1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1</v>
      </c>
      <c r="AD105">
        <v>0</v>
      </c>
      <c r="AE105">
        <v>0</v>
      </c>
      <c r="AF105" t="s">
        <v>6</v>
      </c>
      <c r="AG105">
        <v>0</v>
      </c>
      <c r="AH105">
        <v>3</v>
      </c>
      <c r="AI105">
        <v>-1</v>
      </c>
      <c r="AJ105" t="s">
        <v>6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5">
      <c r="A106">
        <f>ROW(Source!A46)</f>
        <v>46</v>
      </c>
      <c r="B106">
        <v>16671844</v>
      </c>
      <c r="C106">
        <v>16671827</v>
      </c>
      <c r="D106">
        <v>15170039</v>
      </c>
      <c r="E106">
        <v>1</v>
      </c>
      <c r="F106">
        <v>1</v>
      </c>
      <c r="G106">
        <v>1</v>
      </c>
      <c r="H106">
        <v>3</v>
      </c>
      <c r="I106" t="s">
        <v>455</v>
      </c>
      <c r="J106" t="s">
        <v>456</v>
      </c>
      <c r="K106" t="s">
        <v>457</v>
      </c>
      <c r="L106">
        <v>1348</v>
      </c>
      <c r="N106">
        <v>1009</v>
      </c>
      <c r="O106" t="s">
        <v>147</v>
      </c>
      <c r="P106" t="s">
        <v>147</v>
      </c>
      <c r="Q106">
        <v>1000</v>
      </c>
      <c r="X106">
        <v>4.13E-3</v>
      </c>
      <c r="Y106">
        <v>11978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4.13E-3</v>
      </c>
      <c r="AH106">
        <v>2</v>
      </c>
      <c r="AI106">
        <v>16671832</v>
      </c>
      <c r="AJ106">
        <v>92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5">
      <c r="A107">
        <f>ROW(Source!A46)</f>
        <v>46</v>
      </c>
      <c r="B107">
        <v>16671845</v>
      </c>
      <c r="C107">
        <v>16671827</v>
      </c>
      <c r="D107">
        <v>15172818</v>
      </c>
      <c r="E107">
        <v>1</v>
      </c>
      <c r="F107">
        <v>1</v>
      </c>
      <c r="G107">
        <v>1</v>
      </c>
      <c r="H107">
        <v>3</v>
      </c>
      <c r="I107" t="s">
        <v>497</v>
      </c>
      <c r="J107" t="s">
        <v>498</v>
      </c>
      <c r="K107" t="s">
        <v>499</v>
      </c>
      <c r="L107">
        <v>1339</v>
      </c>
      <c r="N107">
        <v>1007</v>
      </c>
      <c r="O107" t="s">
        <v>467</v>
      </c>
      <c r="P107" t="s">
        <v>467</v>
      </c>
      <c r="Q107">
        <v>1</v>
      </c>
      <c r="X107">
        <v>0.105</v>
      </c>
      <c r="Y107">
        <v>458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0.105</v>
      </c>
      <c r="AH107">
        <v>2</v>
      </c>
      <c r="AI107">
        <v>16671833</v>
      </c>
      <c r="AJ107">
        <v>93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5">
      <c r="A108">
        <f>ROW(Source!A46)</f>
        <v>46</v>
      </c>
      <c r="B108">
        <v>16671846</v>
      </c>
      <c r="C108">
        <v>16671827</v>
      </c>
      <c r="D108">
        <v>15161686</v>
      </c>
      <c r="E108">
        <v>17</v>
      </c>
      <c r="F108">
        <v>1</v>
      </c>
      <c r="G108">
        <v>1</v>
      </c>
      <c r="H108">
        <v>3</v>
      </c>
      <c r="I108" t="s">
        <v>649</v>
      </c>
      <c r="J108" t="s">
        <v>6</v>
      </c>
      <c r="K108" t="s">
        <v>650</v>
      </c>
      <c r="L108">
        <v>1346</v>
      </c>
      <c r="N108">
        <v>1009</v>
      </c>
      <c r="O108" t="s">
        <v>139</v>
      </c>
      <c r="P108" t="s">
        <v>139</v>
      </c>
      <c r="Q108">
        <v>1</v>
      </c>
      <c r="X108">
        <v>37.5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6</v>
      </c>
      <c r="AG108">
        <v>37.5</v>
      </c>
      <c r="AH108">
        <v>3</v>
      </c>
      <c r="AI108">
        <v>-1</v>
      </c>
      <c r="AJ108" t="s">
        <v>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5">
      <c r="A109">
        <f>ROW(Source!A46)</f>
        <v>46</v>
      </c>
      <c r="B109">
        <v>16671847</v>
      </c>
      <c r="C109">
        <v>16671827</v>
      </c>
      <c r="D109">
        <v>15196008</v>
      </c>
      <c r="E109">
        <v>1</v>
      </c>
      <c r="F109">
        <v>1</v>
      </c>
      <c r="G109">
        <v>1</v>
      </c>
      <c r="H109">
        <v>3</v>
      </c>
      <c r="I109" t="s">
        <v>500</v>
      </c>
      <c r="J109" t="s">
        <v>501</v>
      </c>
      <c r="K109" t="s">
        <v>502</v>
      </c>
      <c r="L109">
        <v>1339</v>
      </c>
      <c r="N109">
        <v>1007</v>
      </c>
      <c r="O109" t="s">
        <v>467</v>
      </c>
      <c r="P109" t="s">
        <v>467</v>
      </c>
      <c r="Q109">
        <v>1</v>
      </c>
      <c r="X109">
        <v>0.08</v>
      </c>
      <c r="Y109">
        <v>1100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0.08</v>
      </c>
      <c r="AH109">
        <v>2</v>
      </c>
      <c r="AI109">
        <v>16671834</v>
      </c>
      <c r="AJ109">
        <v>94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5">
      <c r="A110">
        <f>ROW(Source!A46)</f>
        <v>46</v>
      </c>
      <c r="B110">
        <v>16671848</v>
      </c>
      <c r="C110">
        <v>16671827</v>
      </c>
      <c r="D110">
        <v>15162477</v>
      </c>
      <c r="E110">
        <v>17</v>
      </c>
      <c r="F110">
        <v>1</v>
      </c>
      <c r="G110">
        <v>1</v>
      </c>
      <c r="H110">
        <v>3</v>
      </c>
      <c r="I110" t="s">
        <v>651</v>
      </c>
      <c r="J110" t="s">
        <v>6</v>
      </c>
      <c r="K110" t="s">
        <v>652</v>
      </c>
      <c r="L110">
        <v>1327</v>
      </c>
      <c r="N110">
        <v>1005</v>
      </c>
      <c r="O110" t="s">
        <v>78</v>
      </c>
      <c r="P110" t="s">
        <v>78</v>
      </c>
      <c r="Q110">
        <v>1</v>
      </c>
      <c r="X110">
        <v>100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6</v>
      </c>
      <c r="AG110">
        <v>100</v>
      </c>
      <c r="AH110">
        <v>3</v>
      </c>
      <c r="AI110">
        <v>-1</v>
      </c>
      <c r="AJ110" t="s">
        <v>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5">
      <c r="A111">
        <f>ROW(Source!A46)</f>
        <v>46</v>
      </c>
      <c r="B111">
        <v>16671849</v>
      </c>
      <c r="C111">
        <v>16671827</v>
      </c>
      <c r="D111">
        <v>15204315</v>
      </c>
      <c r="E111">
        <v>1</v>
      </c>
      <c r="F111">
        <v>1</v>
      </c>
      <c r="G111">
        <v>1</v>
      </c>
      <c r="H111">
        <v>3</v>
      </c>
      <c r="I111" t="s">
        <v>503</v>
      </c>
      <c r="J111" t="s">
        <v>504</v>
      </c>
      <c r="K111" t="s">
        <v>505</v>
      </c>
      <c r="L111">
        <v>1296</v>
      </c>
      <c r="N111">
        <v>1002</v>
      </c>
      <c r="O111" t="s">
        <v>506</v>
      </c>
      <c r="P111" t="s">
        <v>506</v>
      </c>
      <c r="Q111">
        <v>1</v>
      </c>
      <c r="X111">
        <v>32.4</v>
      </c>
      <c r="Y111">
        <v>46.86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32.4</v>
      </c>
      <c r="AH111">
        <v>2</v>
      </c>
      <c r="AI111">
        <v>16671835</v>
      </c>
      <c r="AJ111">
        <v>97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5">
      <c r="A112">
        <f>ROW(Source!A47)</f>
        <v>47</v>
      </c>
      <c r="B112">
        <v>16671839</v>
      </c>
      <c r="C112">
        <v>16671827</v>
      </c>
      <c r="D112">
        <v>15438286</v>
      </c>
      <c r="E112">
        <v>1</v>
      </c>
      <c r="F112">
        <v>1</v>
      </c>
      <c r="G112">
        <v>1</v>
      </c>
      <c r="H112">
        <v>1</v>
      </c>
      <c r="I112" t="s">
        <v>492</v>
      </c>
      <c r="J112" t="s">
        <v>6</v>
      </c>
      <c r="K112" t="s">
        <v>493</v>
      </c>
      <c r="L112">
        <v>1191</v>
      </c>
      <c r="N112">
        <v>1013</v>
      </c>
      <c r="O112" t="s">
        <v>416</v>
      </c>
      <c r="P112" t="s">
        <v>416</v>
      </c>
      <c r="Q112">
        <v>1</v>
      </c>
      <c r="X112">
        <v>89.53</v>
      </c>
      <c r="Y112">
        <v>0</v>
      </c>
      <c r="Z112">
        <v>0</v>
      </c>
      <c r="AA112">
        <v>0</v>
      </c>
      <c r="AB112">
        <v>9.18</v>
      </c>
      <c r="AC112">
        <v>0</v>
      </c>
      <c r="AD112">
        <v>1</v>
      </c>
      <c r="AE112">
        <v>1</v>
      </c>
      <c r="AF112" t="s">
        <v>71</v>
      </c>
      <c r="AG112">
        <v>102.95949999999999</v>
      </c>
      <c r="AH112">
        <v>2</v>
      </c>
      <c r="AI112">
        <v>16671828</v>
      </c>
      <c r="AJ112">
        <v>98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5">
      <c r="A113">
        <f>ROW(Source!A47)</f>
        <v>47</v>
      </c>
      <c r="B113">
        <v>16671840</v>
      </c>
      <c r="C113">
        <v>16671827</v>
      </c>
      <c r="D113">
        <v>15430395</v>
      </c>
      <c r="E113">
        <v>1</v>
      </c>
      <c r="F113">
        <v>1</v>
      </c>
      <c r="G113">
        <v>1</v>
      </c>
      <c r="H113">
        <v>1</v>
      </c>
      <c r="I113" t="s">
        <v>417</v>
      </c>
      <c r="J113" t="s">
        <v>6</v>
      </c>
      <c r="K113" t="s">
        <v>418</v>
      </c>
      <c r="L113">
        <v>1191</v>
      </c>
      <c r="N113">
        <v>1013</v>
      </c>
      <c r="O113" t="s">
        <v>416</v>
      </c>
      <c r="P113" t="s">
        <v>416</v>
      </c>
      <c r="Q113">
        <v>1</v>
      </c>
      <c r="X113">
        <v>11.68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2</v>
      </c>
      <c r="AF113" t="s">
        <v>70</v>
      </c>
      <c r="AG113">
        <v>14.6</v>
      </c>
      <c r="AH113">
        <v>2</v>
      </c>
      <c r="AI113">
        <v>16671829</v>
      </c>
      <c r="AJ113">
        <v>99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5">
      <c r="A114">
        <f>ROW(Source!A47)</f>
        <v>47</v>
      </c>
      <c r="B114">
        <v>16671841</v>
      </c>
      <c r="C114">
        <v>16671827</v>
      </c>
      <c r="D114">
        <v>15247578</v>
      </c>
      <c r="E114">
        <v>1</v>
      </c>
      <c r="F114">
        <v>1</v>
      </c>
      <c r="G114">
        <v>1</v>
      </c>
      <c r="H114">
        <v>2</v>
      </c>
      <c r="I114" t="s">
        <v>494</v>
      </c>
      <c r="J114" t="s">
        <v>495</v>
      </c>
      <c r="K114" t="s">
        <v>496</v>
      </c>
      <c r="L114">
        <v>1368</v>
      </c>
      <c r="N114">
        <v>1011</v>
      </c>
      <c r="O114" t="s">
        <v>422</v>
      </c>
      <c r="P114" t="s">
        <v>422</v>
      </c>
      <c r="Q114">
        <v>1</v>
      </c>
      <c r="X114">
        <v>9.69</v>
      </c>
      <c r="Y114">
        <v>0</v>
      </c>
      <c r="Z114">
        <v>86.4</v>
      </c>
      <c r="AA114">
        <v>13.5</v>
      </c>
      <c r="AB114">
        <v>0</v>
      </c>
      <c r="AC114">
        <v>0</v>
      </c>
      <c r="AD114">
        <v>1</v>
      </c>
      <c r="AE114">
        <v>0</v>
      </c>
      <c r="AF114" t="s">
        <v>70</v>
      </c>
      <c r="AG114">
        <v>12.112499999999999</v>
      </c>
      <c r="AH114">
        <v>2</v>
      </c>
      <c r="AI114">
        <v>16671830</v>
      </c>
      <c r="AJ114">
        <v>100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5">
      <c r="A115">
        <f>ROW(Source!A47)</f>
        <v>47</v>
      </c>
      <c r="B115">
        <v>16671842</v>
      </c>
      <c r="C115">
        <v>16671827</v>
      </c>
      <c r="D115">
        <v>15249073</v>
      </c>
      <c r="E115">
        <v>1</v>
      </c>
      <c r="F115">
        <v>1</v>
      </c>
      <c r="G115">
        <v>1</v>
      </c>
      <c r="H115">
        <v>2</v>
      </c>
      <c r="I115" t="s">
        <v>428</v>
      </c>
      <c r="J115" t="s">
        <v>429</v>
      </c>
      <c r="K115" t="s">
        <v>430</v>
      </c>
      <c r="L115">
        <v>1368</v>
      </c>
      <c r="N115">
        <v>1011</v>
      </c>
      <c r="O115" t="s">
        <v>422</v>
      </c>
      <c r="P115" t="s">
        <v>422</v>
      </c>
      <c r="Q115">
        <v>1</v>
      </c>
      <c r="X115">
        <v>1.99</v>
      </c>
      <c r="Y115">
        <v>0</v>
      </c>
      <c r="Z115">
        <v>65.709999999999994</v>
      </c>
      <c r="AA115">
        <v>11.6</v>
      </c>
      <c r="AB115">
        <v>0</v>
      </c>
      <c r="AC115">
        <v>0</v>
      </c>
      <c r="AD115">
        <v>1</v>
      </c>
      <c r="AE115">
        <v>0</v>
      </c>
      <c r="AF115" t="s">
        <v>70</v>
      </c>
      <c r="AG115">
        <v>2.4874999999999998</v>
      </c>
      <c r="AH115">
        <v>2</v>
      </c>
      <c r="AI115">
        <v>16671831</v>
      </c>
      <c r="AJ115">
        <v>101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5">
      <c r="A116">
        <f>ROW(Source!A47)</f>
        <v>47</v>
      </c>
      <c r="B116">
        <v>16671843</v>
      </c>
      <c r="C116">
        <v>16671827</v>
      </c>
      <c r="D116">
        <v>15162381</v>
      </c>
      <c r="E116">
        <v>17</v>
      </c>
      <c r="F116">
        <v>1</v>
      </c>
      <c r="G116">
        <v>1</v>
      </c>
      <c r="H116">
        <v>3</v>
      </c>
      <c r="I116" t="s">
        <v>647</v>
      </c>
      <c r="J116" t="s">
        <v>6</v>
      </c>
      <c r="K116" t="s">
        <v>648</v>
      </c>
      <c r="L116">
        <v>1035</v>
      </c>
      <c r="N116">
        <v>1013</v>
      </c>
      <c r="O116" t="s">
        <v>87</v>
      </c>
      <c r="P116" t="s">
        <v>87</v>
      </c>
      <c r="Q116">
        <v>1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1</v>
      </c>
      <c r="AD116">
        <v>0</v>
      </c>
      <c r="AE116">
        <v>0</v>
      </c>
      <c r="AF116" t="s">
        <v>6</v>
      </c>
      <c r="AG116">
        <v>0</v>
      </c>
      <c r="AH116">
        <v>3</v>
      </c>
      <c r="AI116">
        <v>-1</v>
      </c>
      <c r="AJ116" t="s">
        <v>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5">
      <c r="A117">
        <f>ROW(Source!A47)</f>
        <v>47</v>
      </c>
      <c r="B117">
        <v>16671844</v>
      </c>
      <c r="C117">
        <v>16671827</v>
      </c>
      <c r="D117">
        <v>15170039</v>
      </c>
      <c r="E117">
        <v>1</v>
      </c>
      <c r="F117">
        <v>1</v>
      </c>
      <c r="G117">
        <v>1</v>
      </c>
      <c r="H117">
        <v>3</v>
      </c>
      <c r="I117" t="s">
        <v>455</v>
      </c>
      <c r="J117" t="s">
        <v>456</v>
      </c>
      <c r="K117" t="s">
        <v>457</v>
      </c>
      <c r="L117">
        <v>1348</v>
      </c>
      <c r="N117">
        <v>1009</v>
      </c>
      <c r="O117" t="s">
        <v>147</v>
      </c>
      <c r="P117" t="s">
        <v>147</v>
      </c>
      <c r="Q117">
        <v>1000</v>
      </c>
      <c r="X117">
        <v>4.13E-3</v>
      </c>
      <c r="Y117">
        <v>11978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4.13E-3</v>
      </c>
      <c r="AH117">
        <v>2</v>
      </c>
      <c r="AI117">
        <v>16671832</v>
      </c>
      <c r="AJ117">
        <v>103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5">
      <c r="A118">
        <f>ROW(Source!A47)</f>
        <v>47</v>
      </c>
      <c r="B118">
        <v>16671845</v>
      </c>
      <c r="C118">
        <v>16671827</v>
      </c>
      <c r="D118">
        <v>15172818</v>
      </c>
      <c r="E118">
        <v>1</v>
      </c>
      <c r="F118">
        <v>1</v>
      </c>
      <c r="G118">
        <v>1</v>
      </c>
      <c r="H118">
        <v>3</v>
      </c>
      <c r="I118" t="s">
        <v>497</v>
      </c>
      <c r="J118" t="s">
        <v>498</v>
      </c>
      <c r="K118" t="s">
        <v>499</v>
      </c>
      <c r="L118">
        <v>1339</v>
      </c>
      <c r="N118">
        <v>1007</v>
      </c>
      <c r="O118" t="s">
        <v>467</v>
      </c>
      <c r="P118" t="s">
        <v>467</v>
      </c>
      <c r="Q118">
        <v>1</v>
      </c>
      <c r="X118">
        <v>0.105</v>
      </c>
      <c r="Y118">
        <v>458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0.105</v>
      </c>
      <c r="AH118">
        <v>2</v>
      </c>
      <c r="AI118">
        <v>16671833</v>
      </c>
      <c r="AJ118">
        <v>104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5">
      <c r="A119">
        <f>ROW(Source!A47)</f>
        <v>47</v>
      </c>
      <c r="B119">
        <v>16671846</v>
      </c>
      <c r="C119">
        <v>16671827</v>
      </c>
      <c r="D119">
        <v>15161686</v>
      </c>
      <c r="E119">
        <v>17</v>
      </c>
      <c r="F119">
        <v>1</v>
      </c>
      <c r="G119">
        <v>1</v>
      </c>
      <c r="H119">
        <v>3</v>
      </c>
      <c r="I119" t="s">
        <v>649</v>
      </c>
      <c r="J119" t="s">
        <v>6</v>
      </c>
      <c r="K119" t="s">
        <v>650</v>
      </c>
      <c r="L119">
        <v>1346</v>
      </c>
      <c r="N119">
        <v>1009</v>
      </c>
      <c r="O119" t="s">
        <v>139</v>
      </c>
      <c r="P119" t="s">
        <v>139</v>
      </c>
      <c r="Q119">
        <v>1</v>
      </c>
      <c r="X119">
        <v>37.5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6</v>
      </c>
      <c r="AG119">
        <v>37.5</v>
      </c>
      <c r="AH119">
        <v>3</v>
      </c>
      <c r="AI119">
        <v>-1</v>
      </c>
      <c r="AJ119" t="s">
        <v>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5">
      <c r="A120">
        <f>ROW(Source!A47)</f>
        <v>47</v>
      </c>
      <c r="B120">
        <v>16671847</v>
      </c>
      <c r="C120">
        <v>16671827</v>
      </c>
      <c r="D120">
        <v>15196008</v>
      </c>
      <c r="E120">
        <v>1</v>
      </c>
      <c r="F120">
        <v>1</v>
      </c>
      <c r="G120">
        <v>1</v>
      </c>
      <c r="H120">
        <v>3</v>
      </c>
      <c r="I120" t="s">
        <v>500</v>
      </c>
      <c r="J120" t="s">
        <v>501</v>
      </c>
      <c r="K120" t="s">
        <v>502</v>
      </c>
      <c r="L120">
        <v>1339</v>
      </c>
      <c r="N120">
        <v>1007</v>
      </c>
      <c r="O120" t="s">
        <v>467</v>
      </c>
      <c r="P120" t="s">
        <v>467</v>
      </c>
      <c r="Q120">
        <v>1</v>
      </c>
      <c r="X120">
        <v>0.08</v>
      </c>
      <c r="Y120">
        <v>1100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0.08</v>
      </c>
      <c r="AH120">
        <v>2</v>
      </c>
      <c r="AI120">
        <v>16671834</v>
      </c>
      <c r="AJ120">
        <v>105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5">
      <c r="A121">
        <f>ROW(Source!A47)</f>
        <v>47</v>
      </c>
      <c r="B121">
        <v>16671848</v>
      </c>
      <c r="C121">
        <v>16671827</v>
      </c>
      <c r="D121">
        <v>15162477</v>
      </c>
      <c r="E121">
        <v>17</v>
      </c>
      <c r="F121">
        <v>1</v>
      </c>
      <c r="G121">
        <v>1</v>
      </c>
      <c r="H121">
        <v>3</v>
      </c>
      <c r="I121" t="s">
        <v>651</v>
      </c>
      <c r="J121" t="s">
        <v>6</v>
      </c>
      <c r="K121" t="s">
        <v>652</v>
      </c>
      <c r="L121">
        <v>1327</v>
      </c>
      <c r="N121">
        <v>1005</v>
      </c>
      <c r="O121" t="s">
        <v>78</v>
      </c>
      <c r="P121" t="s">
        <v>78</v>
      </c>
      <c r="Q121">
        <v>1</v>
      </c>
      <c r="X121">
        <v>100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 t="s">
        <v>6</v>
      </c>
      <c r="AG121">
        <v>100</v>
      </c>
      <c r="AH121">
        <v>3</v>
      </c>
      <c r="AI121">
        <v>-1</v>
      </c>
      <c r="AJ121" t="s">
        <v>6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5">
      <c r="A122">
        <f>ROW(Source!A47)</f>
        <v>47</v>
      </c>
      <c r="B122">
        <v>16671849</v>
      </c>
      <c r="C122">
        <v>16671827</v>
      </c>
      <c r="D122">
        <v>15204315</v>
      </c>
      <c r="E122">
        <v>1</v>
      </c>
      <c r="F122">
        <v>1</v>
      </c>
      <c r="G122">
        <v>1</v>
      </c>
      <c r="H122">
        <v>3</v>
      </c>
      <c r="I122" t="s">
        <v>503</v>
      </c>
      <c r="J122" t="s">
        <v>504</v>
      </c>
      <c r="K122" t="s">
        <v>505</v>
      </c>
      <c r="L122">
        <v>1296</v>
      </c>
      <c r="N122">
        <v>1002</v>
      </c>
      <c r="O122" t="s">
        <v>506</v>
      </c>
      <c r="P122" t="s">
        <v>506</v>
      </c>
      <c r="Q122">
        <v>1</v>
      </c>
      <c r="X122">
        <v>32.4</v>
      </c>
      <c r="Y122">
        <v>46.86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32.4</v>
      </c>
      <c r="AH122">
        <v>2</v>
      </c>
      <c r="AI122">
        <v>16671835</v>
      </c>
      <c r="AJ122">
        <v>108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5">
      <c r="A123">
        <f>ROW(Source!A54)</f>
        <v>54</v>
      </c>
      <c r="B123">
        <v>16671866</v>
      </c>
      <c r="C123">
        <v>16671853</v>
      </c>
      <c r="D123">
        <v>15436014</v>
      </c>
      <c r="E123">
        <v>1</v>
      </c>
      <c r="F123">
        <v>1</v>
      </c>
      <c r="G123">
        <v>1</v>
      </c>
      <c r="H123">
        <v>1</v>
      </c>
      <c r="I123" t="s">
        <v>507</v>
      </c>
      <c r="J123" t="s">
        <v>6</v>
      </c>
      <c r="K123" t="s">
        <v>508</v>
      </c>
      <c r="L123">
        <v>1191</v>
      </c>
      <c r="N123">
        <v>1013</v>
      </c>
      <c r="O123" t="s">
        <v>416</v>
      </c>
      <c r="P123" t="s">
        <v>416</v>
      </c>
      <c r="Q123">
        <v>1</v>
      </c>
      <c r="X123">
        <v>187.55</v>
      </c>
      <c r="Y123">
        <v>0</v>
      </c>
      <c r="Z123">
        <v>0</v>
      </c>
      <c r="AA123">
        <v>0</v>
      </c>
      <c r="AB123">
        <v>8.74</v>
      </c>
      <c r="AC123">
        <v>0</v>
      </c>
      <c r="AD123">
        <v>1</v>
      </c>
      <c r="AE123">
        <v>1</v>
      </c>
      <c r="AF123" t="s">
        <v>71</v>
      </c>
      <c r="AG123">
        <v>215.6825</v>
      </c>
      <c r="AH123">
        <v>2</v>
      </c>
      <c r="AI123">
        <v>16671854</v>
      </c>
      <c r="AJ123">
        <v>109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5">
      <c r="A124">
        <f>ROW(Source!A54)</f>
        <v>54</v>
      </c>
      <c r="B124">
        <v>16671867</v>
      </c>
      <c r="C124">
        <v>16671853</v>
      </c>
      <c r="D124">
        <v>15430395</v>
      </c>
      <c r="E124">
        <v>1</v>
      </c>
      <c r="F124">
        <v>1</v>
      </c>
      <c r="G124">
        <v>1</v>
      </c>
      <c r="H124">
        <v>1</v>
      </c>
      <c r="I124" t="s">
        <v>417</v>
      </c>
      <c r="J124" t="s">
        <v>6</v>
      </c>
      <c r="K124" t="s">
        <v>418</v>
      </c>
      <c r="L124">
        <v>1191</v>
      </c>
      <c r="N124">
        <v>1013</v>
      </c>
      <c r="O124" t="s">
        <v>416</v>
      </c>
      <c r="P124" t="s">
        <v>416</v>
      </c>
      <c r="Q124">
        <v>1</v>
      </c>
      <c r="X124">
        <v>5.33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2</v>
      </c>
      <c r="AF124" t="s">
        <v>70</v>
      </c>
      <c r="AG124">
        <v>6.6624999999999996</v>
      </c>
      <c r="AH124">
        <v>2</v>
      </c>
      <c r="AI124">
        <v>16671855</v>
      </c>
      <c r="AJ124">
        <v>110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5">
      <c r="A125">
        <f>ROW(Source!A54)</f>
        <v>54</v>
      </c>
      <c r="B125">
        <v>16671868</v>
      </c>
      <c r="C125">
        <v>16671853</v>
      </c>
      <c r="D125">
        <v>15247974</v>
      </c>
      <c r="E125">
        <v>1</v>
      </c>
      <c r="F125">
        <v>1</v>
      </c>
      <c r="G125">
        <v>1</v>
      </c>
      <c r="H125">
        <v>2</v>
      </c>
      <c r="I125" t="s">
        <v>419</v>
      </c>
      <c r="J125" t="s">
        <v>420</v>
      </c>
      <c r="K125" t="s">
        <v>421</v>
      </c>
      <c r="L125">
        <v>1368</v>
      </c>
      <c r="N125">
        <v>1011</v>
      </c>
      <c r="O125" t="s">
        <v>422</v>
      </c>
      <c r="P125" t="s">
        <v>422</v>
      </c>
      <c r="Q125">
        <v>1</v>
      </c>
      <c r="X125">
        <v>1.76</v>
      </c>
      <c r="Y125">
        <v>0</v>
      </c>
      <c r="Z125">
        <v>31.26</v>
      </c>
      <c r="AA125">
        <v>13.5</v>
      </c>
      <c r="AB125">
        <v>0</v>
      </c>
      <c r="AC125">
        <v>0</v>
      </c>
      <c r="AD125">
        <v>1</v>
      </c>
      <c r="AE125">
        <v>0</v>
      </c>
      <c r="AF125" t="s">
        <v>70</v>
      </c>
      <c r="AG125">
        <v>2.2000000000000002</v>
      </c>
      <c r="AH125">
        <v>2</v>
      </c>
      <c r="AI125">
        <v>16671856</v>
      </c>
      <c r="AJ125">
        <v>111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5">
      <c r="A126">
        <f>ROW(Source!A54)</f>
        <v>54</v>
      </c>
      <c r="B126">
        <v>16671869</v>
      </c>
      <c r="C126">
        <v>16671853</v>
      </c>
      <c r="D126">
        <v>15249073</v>
      </c>
      <c r="E126">
        <v>1</v>
      </c>
      <c r="F126">
        <v>1</v>
      </c>
      <c r="G126">
        <v>1</v>
      </c>
      <c r="H126">
        <v>2</v>
      </c>
      <c r="I126" t="s">
        <v>428</v>
      </c>
      <c r="J126" t="s">
        <v>429</v>
      </c>
      <c r="K126" t="s">
        <v>430</v>
      </c>
      <c r="L126">
        <v>1368</v>
      </c>
      <c r="N126">
        <v>1011</v>
      </c>
      <c r="O126" t="s">
        <v>422</v>
      </c>
      <c r="P126" t="s">
        <v>422</v>
      </c>
      <c r="Q126">
        <v>1</v>
      </c>
      <c r="X126">
        <v>3.57</v>
      </c>
      <c r="Y126">
        <v>0</v>
      </c>
      <c r="Z126">
        <v>65.709999999999994</v>
      </c>
      <c r="AA126">
        <v>11.6</v>
      </c>
      <c r="AB126">
        <v>0</v>
      </c>
      <c r="AC126">
        <v>0</v>
      </c>
      <c r="AD126">
        <v>1</v>
      </c>
      <c r="AE126">
        <v>0</v>
      </c>
      <c r="AF126" t="s">
        <v>70</v>
      </c>
      <c r="AG126">
        <v>4.4624999999999995</v>
      </c>
      <c r="AH126">
        <v>2</v>
      </c>
      <c r="AI126">
        <v>16671857</v>
      </c>
      <c r="AJ126">
        <v>112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5">
      <c r="A127">
        <f>ROW(Source!A54)</f>
        <v>54</v>
      </c>
      <c r="B127">
        <v>16671870</v>
      </c>
      <c r="C127">
        <v>16671853</v>
      </c>
      <c r="D127">
        <v>15167551</v>
      </c>
      <c r="E127">
        <v>1</v>
      </c>
      <c r="F127">
        <v>1</v>
      </c>
      <c r="G127">
        <v>1</v>
      </c>
      <c r="H127">
        <v>3</v>
      </c>
      <c r="I127" t="s">
        <v>473</v>
      </c>
      <c r="J127" t="s">
        <v>474</v>
      </c>
      <c r="K127" t="s">
        <v>475</v>
      </c>
      <c r="L127">
        <v>1301</v>
      </c>
      <c r="N127">
        <v>1003</v>
      </c>
      <c r="O127" t="s">
        <v>117</v>
      </c>
      <c r="P127" t="s">
        <v>117</v>
      </c>
      <c r="Q127">
        <v>1</v>
      </c>
      <c r="X127">
        <v>347</v>
      </c>
      <c r="Y127">
        <v>6.38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347</v>
      </c>
      <c r="AH127">
        <v>2</v>
      </c>
      <c r="AI127">
        <v>16671858</v>
      </c>
      <c r="AJ127">
        <v>113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5">
      <c r="A128">
        <f>ROW(Source!A54)</f>
        <v>54</v>
      </c>
      <c r="B128">
        <v>16671871</v>
      </c>
      <c r="C128">
        <v>16671853</v>
      </c>
      <c r="D128">
        <v>15167552</v>
      </c>
      <c r="E128">
        <v>1</v>
      </c>
      <c r="F128">
        <v>1</v>
      </c>
      <c r="G128">
        <v>1</v>
      </c>
      <c r="H128">
        <v>3</v>
      </c>
      <c r="I128" t="s">
        <v>476</v>
      </c>
      <c r="J128" t="s">
        <v>477</v>
      </c>
      <c r="K128" t="s">
        <v>478</v>
      </c>
      <c r="L128">
        <v>1301</v>
      </c>
      <c r="N128">
        <v>1003</v>
      </c>
      <c r="O128" t="s">
        <v>117</v>
      </c>
      <c r="P128" t="s">
        <v>117</v>
      </c>
      <c r="Q128">
        <v>1</v>
      </c>
      <c r="X128">
        <v>71</v>
      </c>
      <c r="Y128">
        <v>7.95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71</v>
      </c>
      <c r="AH128">
        <v>2</v>
      </c>
      <c r="AI128">
        <v>16671859</v>
      </c>
      <c r="AJ128">
        <v>114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5">
      <c r="A129">
        <f>ROW(Source!A54)</f>
        <v>54</v>
      </c>
      <c r="B129">
        <v>16671872</v>
      </c>
      <c r="C129">
        <v>16671853</v>
      </c>
      <c r="D129">
        <v>15167640</v>
      </c>
      <c r="E129">
        <v>1</v>
      </c>
      <c r="F129">
        <v>1</v>
      </c>
      <c r="G129">
        <v>1</v>
      </c>
      <c r="H129">
        <v>3</v>
      </c>
      <c r="I129" t="s">
        <v>479</v>
      </c>
      <c r="J129" t="s">
        <v>480</v>
      </c>
      <c r="K129" t="s">
        <v>481</v>
      </c>
      <c r="L129">
        <v>1302</v>
      </c>
      <c r="N129">
        <v>1003</v>
      </c>
      <c r="O129" t="s">
        <v>163</v>
      </c>
      <c r="P129" t="s">
        <v>163</v>
      </c>
      <c r="Q129">
        <v>10</v>
      </c>
      <c r="X129">
        <v>21.4</v>
      </c>
      <c r="Y129">
        <v>64.099999999999994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21.4</v>
      </c>
      <c r="AH129">
        <v>2</v>
      </c>
      <c r="AI129">
        <v>16671860</v>
      </c>
      <c r="AJ129">
        <v>115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5">
      <c r="A130">
        <f>ROW(Source!A54)</f>
        <v>54</v>
      </c>
      <c r="B130">
        <v>16671873</v>
      </c>
      <c r="C130">
        <v>16671853</v>
      </c>
      <c r="D130">
        <v>15170065</v>
      </c>
      <c r="E130">
        <v>1</v>
      </c>
      <c r="F130">
        <v>1</v>
      </c>
      <c r="G130">
        <v>1</v>
      </c>
      <c r="H130">
        <v>3</v>
      </c>
      <c r="I130" t="s">
        <v>482</v>
      </c>
      <c r="J130" t="s">
        <v>483</v>
      </c>
      <c r="K130" t="s">
        <v>484</v>
      </c>
      <c r="L130">
        <v>1358</v>
      </c>
      <c r="N130">
        <v>1010</v>
      </c>
      <c r="O130" t="s">
        <v>485</v>
      </c>
      <c r="P130" t="s">
        <v>485</v>
      </c>
      <c r="Q130">
        <v>10</v>
      </c>
      <c r="X130">
        <v>61.2</v>
      </c>
      <c r="Y130">
        <v>7.03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6</v>
      </c>
      <c r="AG130">
        <v>61.2</v>
      </c>
      <c r="AH130">
        <v>2</v>
      </c>
      <c r="AI130">
        <v>16671861</v>
      </c>
      <c r="AJ130">
        <v>116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5">
      <c r="A131">
        <f>ROW(Source!A54)</f>
        <v>54</v>
      </c>
      <c r="B131">
        <v>16671874</v>
      </c>
      <c r="C131">
        <v>16671853</v>
      </c>
      <c r="D131">
        <v>15162466</v>
      </c>
      <c r="E131">
        <v>17</v>
      </c>
      <c r="F131">
        <v>1</v>
      </c>
      <c r="G131">
        <v>1</v>
      </c>
      <c r="H131">
        <v>3</v>
      </c>
      <c r="I131" t="s">
        <v>653</v>
      </c>
      <c r="J131" t="s">
        <v>6</v>
      </c>
      <c r="K131" t="s">
        <v>654</v>
      </c>
      <c r="L131">
        <v>1327</v>
      </c>
      <c r="N131">
        <v>1005</v>
      </c>
      <c r="O131" t="s">
        <v>78</v>
      </c>
      <c r="P131" t="s">
        <v>78</v>
      </c>
      <c r="Q131">
        <v>1</v>
      </c>
      <c r="X131">
        <v>100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 t="s">
        <v>6</v>
      </c>
      <c r="AG131">
        <v>100</v>
      </c>
      <c r="AH131">
        <v>3</v>
      </c>
      <c r="AI131">
        <v>-1</v>
      </c>
      <c r="AJ131" t="s">
        <v>6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5">
      <c r="A132">
        <f>ROW(Source!A54)</f>
        <v>54</v>
      </c>
      <c r="B132">
        <v>16671875</v>
      </c>
      <c r="C132">
        <v>16671853</v>
      </c>
      <c r="D132">
        <v>15197780</v>
      </c>
      <c r="E132">
        <v>1</v>
      </c>
      <c r="F132">
        <v>1</v>
      </c>
      <c r="G132">
        <v>1</v>
      </c>
      <c r="H132">
        <v>3</v>
      </c>
      <c r="I132" t="s">
        <v>486</v>
      </c>
      <c r="J132" t="s">
        <v>487</v>
      </c>
      <c r="K132" t="s">
        <v>488</v>
      </c>
      <c r="L132">
        <v>1355</v>
      </c>
      <c r="N132">
        <v>1010</v>
      </c>
      <c r="O132" t="s">
        <v>315</v>
      </c>
      <c r="P132" t="s">
        <v>315</v>
      </c>
      <c r="Q132">
        <v>100</v>
      </c>
      <c r="X132">
        <v>8</v>
      </c>
      <c r="Y132">
        <v>50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8</v>
      </c>
      <c r="AH132">
        <v>2</v>
      </c>
      <c r="AI132">
        <v>16671862</v>
      </c>
      <c r="AJ132">
        <v>119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5">
      <c r="A133">
        <f>ROW(Source!A54)</f>
        <v>54</v>
      </c>
      <c r="B133">
        <v>16671876</v>
      </c>
      <c r="C133">
        <v>16671853</v>
      </c>
      <c r="D133">
        <v>15204239</v>
      </c>
      <c r="E133">
        <v>1</v>
      </c>
      <c r="F133">
        <v>1</v>
      </c>
      <c r="G133">
        <v>1</v>
      </c>
      <c r="H133">
        <v>3</v>
      </c>
      <c r="I133" t="s">
        <v>489</v>
      </c>
      <c r="J133" t="s">
        <v>490</v>
      </c>
      <c r="K133" t="s">
        <v>491</v>
      </c>
      <c r="L133">
        <v>1354</v>
      </c>
      <c r="N133">
        <v>1010</v>
      </c>
      <c r="O133" t="s">
        <v>324</v>
      </c>
      <c r="P133" t="s">
        <v>324</v>
      </c>
      <c r="Q133">
        <v>1</v>
      </c>
      <c r="X133">
        <v>92</v>
      </c>
      <c r="Y133">
        <v>67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92</v>
      </c>
      <c r="AH133">
        <v>2</v>
      </c>
      <c r="AI133">
        <v>16671863</v>
      </c>
      <c r="AJ133">
        <v>120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5">
      <c r="A134">
        <f>ROW(Source!A55)</f>
        <v>55</v>
      </c>
      <c r="B134">
        <v>16671866</v>
      </c>
      <c r="C134">
        <v>16671853</v>
      </c>
      <c r="D134">
        <v>15436014</v>
      </c>
      <c r="E134">
        <v>1</v>
      </c>
      <c r="F134">
        <v>1</v>
      </c>
      <c r="G134">
        <v>1</v>
      </c>
      <c r="H134">
        <v>1</v>
      </c>
      <c r="I134" t="s">
        <v>507</v>
      </c>
      <c r="J134" t="s">
        <v>6</v>
      </c>
      <c r="K134" t="s">
        <v>508</v>
      </c>
      <c r="L134">
        <v>1191</v>
      </c>
      <c r="N134">
        <v>1013</v>
      </c>
      <c r="O134" t="s">
        <v>416</v>
      </c>
      <c r="P134" t="s">
        <v>416</v>
      </c>
      <c r="Q134">
        <v>1</v>
      </c>
      <c r="X134">
        <v>187.55</v>
      </c>
      <c r="Y134">
        <v>0</v>
      </c>
      <c r="Z134">
        <v>0</v>
      </c>
      <c r="AA134">
        <v>0</v>
      </c>
      <c r="AB134">
        <v>8.74</v>
      </c>
      <c r="AC134">
        <v>0</v>
      </c>
      <c r="AD134">
        <v>1</v>
      </c>
      <c r="AE134">
        <v>1</v>
      </c>
      <c r="AF134" t="s">
        <v>71</v>
      </c>
      <c r="AG134">
        <v>215.6825</v>
      </c>
      <c r="AH134">
        <v>2</v>
      </c>
      <c r="AI134">
        <v>16671854</v>
      </c>
      <c r="AJ134">
        <v>121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5">
      <c r="A135">
        <f>ROW(Source!A55)</f>
        <v>55</v>
      </c>
      <c r="B135">
        <v>16671867</v>
      </c>
      <c r="C135">
        <v>16671853</v>
      </c>
      <c r="D135">
        <v>15430395</v>
      </c>
      <c r="E135">
        <v>1</v>
      </c>
      <c r="F135">
        <v>1</v>
      </c>
      <c r="G135">
        <v>1</v>
      </c>
      <c r="H135">
        <v>1</v>
      </c>
      <c r="I135" t="s">
        <v>417</v>
      </c>
      <c r="J135" t="s">
        <v>6</v>
      </c>
      <c r="K135" t="s">
        <v>418</v>
      </c>
      <c r="L135">
        <v>1191</v>
      </c>
      <c r="N135">
        <v>1013</v>
      </c>
      <c r="O135" t="s">
        <v>416</v>
      </c>
      <c r="P135" t="s">
        <v>416</v>
      </c>
      <c r="Q135">
        <v>1</v>
      </c>
      <c r="X135">
        <v>5.33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2</v>
      </c>
      <c r="AF135" t="s">
        <v>70</v>
      </c>
      <c r="AG135">
        <v>6.6624999999999996</v>
      </c>
      <c r="AH135">
        <v>2</v>
      </c>
      <c r="AI135">
        <v>16671855</v>
      </c>
      <c r="AJ135">
        <v>122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5">
      <c r="A136">
        <f>ROW(Source!A55)</f>
        <v>55</v>
      </c>
      <c r="B136">
        <v>16671868</v>
      </c>
      <c r="C136">
        <v>16671853</v>
      </c>
      <c r="D136">
        <v>15247974</v>
      </c>
      <c r="E136">
        <v>1</v>
      </c>
      <c r="F136">
        <v>1</v>
      </c>
      <c r="G136">
        <v>1</v>
      </c>
      <c r="H136">
        <v>2</v>
      </c>
      <c r="I136" t="s">
        <v>419</v>
      </c>
      <c r="J136" t="s">
        <v>420</v>
      </c>
      <c r="K136" t="s">
        <v>421</v>
      </c>
      <c r="L136">
        <v>1368</v>
      </c>
      <c r="N136">
        <v>1011</v>
      </c>
      <c r="O136" t="s">
        <v>422</v>
      </c>
      <c r="P136" t="s">
        <v>422</v>
      </c>
      <c r="Q136">
        <v>1</v>
      </c>
      <c r="X136">
        <v>1.76</v>
      </c>
      <c r="Y136">
        <v>0</v>
      </c>
      <c r="Z136">
        <v>31.26</v>
      </c>
      <c r="AA136">
        <v>13.5</v>
      </c>
      <c r="AB136">
        <v>0</v>
      </c>
      <c r="AC136">
        <v>0</v>
      </c>
      <c r="AD136">
        <v>1</v>
      </c>
      <c r="AE136">
        <v>0</v>
      </c>
      <c r="AF136" t="s">
        <v>70</v>
      </c>
      <c r="AG136">
        <v>2.2000000000000002</v>
      </c>
      <c r="AH136">
        <v>2</v>
      </c>
      <c r="AI136">
        <v>16671856</v>
      </c>
      <c r="AJ136">
        <v>123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5">
      <c r="A137">
        <f>ROW(Source!A55)</f>
        <v>55</v>
      </c>
      <c r="B137">
        <v>16671869</v>
      </c>
      <c r="C137">
        <v>16671853</v>
      </c>
      <c r="D137">
        <v>15249073</v>
      </c>
      <c r="E137">
        <v>1</v>
      </c>
      <c r="F137">
        <v>1</v>
      </c>
      <c r="G137">
        <v>1</v>
      </c>
      <c r="H137">
        <v>2</v>
      </c>
      <c r="I137" t="s">
        <v>428</v>
      </c>
      <c r="J137" t="s">
        <v>429</v>
      </c>
      <c r="K137" t="s">
        <v>430</v>
      </c>
      <c r="L137">
        <v>1368</v>
      </c>
      <c r="N137">
        <v>1011</v>
      </c>
      <c r="O137" t="s">
        <v>422</v>
      </c>
      <c r="P137" t="s">
        <v>422</v>
      </c>
      <c r="Q137">
        <v>1</v>
      </c>
      <c r="X137">
        <v>3.57</v>
      </c>
      <c r="Y137">
        <v>0</v>
      </c>
      <c r="Z137">
        <v>65.709999999999994</v>
      </c>
      <c r="AA137">
        <v>11.6</v>
      </c>
      <c r="AB137">
        <v>0</v>
      </c>
      <c r="AC137">
        <v>0</v>
      </c>
      <c r="AD137">
        <v>1</v>
      </c>
      <c r="AE137">
        <v>0</v>
      </c>
      <c r="AF137" t="s">
        <v>70</v>
      </c>
      <c r="AG137">
        <v>4.4624999999999995</v>
      </c>
      <c r="AH137">
        <v>2</v>
      </c>
      <c r="AI137">
        <v>16671857</v>
      </c>
      <c r="AJ137">
        <v>124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5">
      <c r="A138">
        <f>ROW(Source!A55)</f>
        <v>55</v>
      </c>
      <c r="B138">
        <v>16671870</v>
      </c>
      <c r="C138">
        <v>16671853</v>
      </c>
      <c r="D138">
        <v>15167551</v>
      </c>
      <c r="E138">
        <v>1</v>
      </c>
      <c r="F138">
        <v>1</v>
      </c>
      <c r="G138">
        <v>1</v>
      </c>
      <c r="H138">
        <v>3</v>
      </c>
      <c r="I138" t="s">
        <v>473</v>
      </c>
      <c r="J138" t="s">
        <v>474</v>
      </c>
      <c r="K138" t="s">
        <v>475</v>
      </c>
      <c r="L138">
        <v>1301</v>
      </c>
      <c r="N138">
        <v>1003</v>
      </c>
      <c r="O138" t="s">
        <v>117</v>
      </c>
      <c r="P138" t="s">
        <v>117</v>
      </c>
      <c r="Q138">
        <v>1</v>
      </c>
      <c r="X138">
        <v>347</v>
      </c>
      <c r="Y138">
        <v>6.38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347</v>
      </c>
      <c r="AH138">
        <v>2</v>
      </c>
      <c r="AI138">
        <v>16671858</v>
      </c>
      <c r="AJ138">
        <v>125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5">
      <c r="A139">
        <f>ROW(Source!A55)</f>
        <v>55</v>
      </c>
      <c r="B139">
        <v>16671871</v>
      </c>
      <c r="C139">
        <v>16671853</v>
      </c>
      <c r="D139">
        <v>15167552</v>
      </c>
      <c r="E139">
        <v>1</v>
      </c>
      <c r="F139">
        <v>1</v>
      </c>
      <c r="G139">
        <v>1</v>
      </c>
      <c r="H139">
        <v>3</v>
      </c>
      <c r="I139" t="s">
        <v>476</v>
      </c>
      <c r="J139" t="s">
        <v>477</v>
      </c>
      <c r="K139" t="s">
        <v>478</v>
      </c>
      <c r="L139">
        <v>1301</v>
      </c>
      <c r="N139">
        <v>1003</v>
      </c>
      <c r="O139" t="s">
        <v>117</v>
      </c>
      <c r="P139" t="s">
        <v>117</v>
      </c>
      <c r="Q139">
        <v>1</v>
      </c>
      <c r="X139">
        <v>71</v>
      </c>
      <c r="Y139">
        <v>7.95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71</v>
      </c>
      <c r="AH139">
        <v>2</v>
      </c>
      <c r="AI139">
        <v>16671859</v>
      </c>
      <c r="AJ139">
        <v>126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5">
      <c r="A140">
        <f>ROW(Source!A55)</f>
        <v>55</v>
      </c>
      <c r="B140">
        <v>16671872</v>
      </c>
      <c r="C140">
        <v>16671853</v>
      </c>
      <c r="D140">
        <v>15167640</v>
      </c>
      <c r="E140">
        <v>1</v>
      </c>
      <c r="F140">
        <v>1</v>
      </c>
      <c r="G140">
        <v>1</v>
      </c>
      <c r="H140">
        <v>3</v>
      </c>
      <c r="I140" t="s">
        <v>479</v>
      </c>
      <c r="J140" t="s">
        <v>480</v>
      </c>
      <c r="K140" t="s">
        <v>481</v>
      </c>
      <c r="L140">
        <v>1302</v>
      </c>
      <c r="N140">
        <v>1003</v>
      </c>
      <c r="O140" t="s">
        <v>163</v>
      </c>
      <c r="P140" t="s">
        <v>163</v>
      </c>
      <c r="Q140">
        <v>10</v>
      </c>
      <c r="X140">
        <v>21.4</v>
      </c>
      <c r="Y140">
        <v>64.099999999999994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21.4</v>
      </c>
      <c r="AH140">
        <v>2</v>
      </c>
      <c r="AI140">
        <v>16671860</v>
      </c>
      <c r="AJ140">
        <v>127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5">
      <c r="A141">
        <f>ROW(Source!A55)</f>
        <v>55</v>
      </c>
      <c r="B141">
        <v>16671873</v>
      </c>
      <c r="C141">
        <v>16671853</v>
      </c>
      <c r="D141">
        <v>15170065</v>
      </c>
      <c r="E141">
        <v>1</v>
      </c>
      <c r="F141">
        <v>1</v>
      </c>
      <c r="G141">
        <v>1</v>
      </c>
      <c r="H141">
        <v>3</v>
      </c>
      <c r="I141" t="s">
        <v>482</v>
      </c>
      <c r="J141" t="s">
        <v>483</v>
      </c>
      <c r="K141" t="s">
        <v>484</v>
      </c>
      <c r="L141">
        <v>1358</v>
      </c>
      <c r="N141">
        <v>1010</v>
      </c>
      <c r="O141" t="s">
        <v>485</v>
      </c>
      <c r="P141" t="s">
        <v>485</v>
      </c>
      <c r="Q141">
        <v>10</v>
      </c>
      <c r="X141">
        <v>61.2</v>
      </c>
      <c r="Y141">
        <v>7.03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61.2</v>
      </c>
      <c r="AH141">
        <v>2</v>
      </c>
      <c r="AI141">
        <v>16671861</v>
      </c>
      <c r="AJ141">
        <v>128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5">
      <c r="A142">
        <f>ROW(Source!A55)</f>
        <v>55</v>
      </c>
      <c r="B142">
        <v>16671874</v>
      </c>
      <c r="C142">
        <v>16671853</v>
      </c>
      <c r="D142">
        <v>15162466</v>
      </c>
      <c r="E142">
        <v>17</v>
      </c>
      <c r="F142">
        <v>1</v>
      </c>
      <c r="G142">
        <v>1</v>
      </c>
      <c r="H142">
        <v>3</v>
      </c>
      <c r="I142" t="s">
        <v>653</v>
      </c>
      <c r="J142" t="s">
        <v>6</v>
      </c>
      <c r="K142" t="s">
        <v>654</v>
      </c>
      <c r="L142">
        <v>1327</v>
      </c>
      <c r="N142">
        <v>1005</v>
      </c>
      <c r="O142" t="s">
        <v>78</v>
      </c>
      <c r="P142" t="s">
        <v>78</v>
      </c>
      <c r="Q142">
        <v>1</v>
      </c>
      <c r="X142">
        <v>100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6</v>
      </c>
      <c r="AG142">
        <v>100</v>
      </c>
      <c r="AH142">
        <v>3</v>
      </c>
      <c r="AI142">
        <v>-1</v>
      </c>
      <c r="AJ142" t="s">
        <v>6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5">
      <c r="A143">
        <f>ROW(Source!A55)</f>
        <v>55</v>
      </c>
      <c r="B143">
        <v>16671875</v>
      </c>
      <c r="C143">
        <v>16671853</v>
      </c>
      <c r="D143">
        <v>15197780</v>
      </c>
      <c r="E143">
        <v>1</v>
      </c>
      <c r="F143">
        <v>1</v>
      </c>
      <c r="G143">
        <v>1</v>
      </c>
      <c r="H143">
        <v>3</v>
      </c>
      <c r="I143" t="s">
        <v>486</v>
      </c>
      <c r="J143" t="s">
        <v>487</v>
      </c>
      <c r="K143" t="s">
        <v>488</v>
      </c>
      <c r="L143">
        <v>1355</v>
      </c>
      <c r="N143">
        <v>1010</v>
      </c>
      <c r="O143" t="s">
        <v>315</v>
      </c>
      <c r="P143" t="s">
        <v>315</v>
      </c>
      <c r="Q143">
        <v>100</v>
      </c>
      <c r="X143">
        <v>8</v>
      </c>
      <c r="Y143">
        <v>50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8</v>
      </c>
      <c r="AH143">
        <v>2</v>
      </c>
      <c r="AI143">
        <v>16671862</v>
      </c>
      <c r="AJ143">
        <v>131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5">
      <c r="A144">
        <f>ROW(Source!A55)</f>
        <v>55</v>
      </c>
      <c r="B144">
        <v>16671876</v>
      </c>
      <c r="C144">
        <v>16671853</v>
      </c>
      <c r="D144">
        <v>15204239</v>
      </c>
      <c r="E144">
        <v>1</v>
      </c>
      <c r="F144">
        <v>1</v>
      </c>
      <c r="G144">
        <v>1</v>
      </c>
      <c r="H144">
        <v>3</v>
      </c>
      <c r="I144" t="s">
        <v>489</v>
      </c>
      <c r="J144" t="s">
        <v>490</v>
      </c>
      <c r="K144" t="s">
        <v>491</v>
      </c>
      <c r="L144">
        <v>1354</v>
      </c>
      <c r="N144">
        <v>1010</v>
      </c>
      <c r="O144" t="s">
        <v>324</v>
      </c>
      <c r="P144" t="s">
        <v>324</v>
      </c>
      <c r="Q144">
        <v>1</v>
      </c>
      <c r="X144">
        <v>92</v>
      </c>
      <c r="Y144">
        <v>67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92</v>
      </c>
      <c r="AH144">
        <v>2</v>
      </c>
      <c r="AI144">
        <v>16671863</v>
      </c>
      <c r="AJ144">
        <v>132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5">
      <c r="A145">
        <f>ROW(Source!A60)</f>
        <v>60</v>
      </c>
      <c r="B145">
        <v>16671887</v>
      </c>
      <c r="C145">
        <v>16671879</v>
      </c>
      <c r="D145">
        <v>15430767</v>
      </c>
      <c r="E145">
        <v>1</v>
      </c>
      <c r="F145">
        <v>1</v>
      </c>
      <c r="G145">
        <v>1</v>
      </c>
      <c r="H145">
        <v>1</v>
      </c>
      <c r="I145" t="s">
        <v>445</v>
      </c>
      <c r="J145" t="s">
        <v>6</v>
      </c>
      <c r="K145" t="s">
        <v>446</v>
      </c>
      <c r="L145">
        <v>1191</v>
      </c>
      <c r="N145">
        <v>1013</v>
      </c>
      <c r="O145" t="s">
        <v>416</v>
      </c>
      <c r="P145" t="s">
        <v>416</v>
      </c>
      <c r="Q145">
        <v>1</v>
      </c>
      <c r="X145">
        <v>21.19</v>
      </c>
      <c r="Y145">
        <v>0</v>
      </c>
      <c r="Z145">
        <v>0</v>
      </c>
      <c r="AA145">
        <v>0</v>
      </c>
      <c r="AB145">
        <v>8.5299999999999994</v>
      </c>
      <c r="AC145">
        <v>0</v>
      </c>
      <c r="AD145">
        <v>1</v>
      </c>
      <c r="AE145">
        <v>1</v>
      </c>
      <c r="AF145" t="s">
        <v>71</v>
      </c>
      <c r="AG145">
        <v>24.368500000000001</v>
      </c>
      <c r="AH145">
        <v>2</v>
      </c>
      <c r="AI145">
        <v>16671880</v>
      </c>
      <c r="AJ145">
        <v>133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5">
      <c r="A146">
        <f>ROW(Source!A60)</f>
        <v>60</v>
      </c>
      <c r="B146">
        <v>16671888</v>
      </c>
      <c r="C146">
        <v>16671879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417</v>
      </c>
      <c r="J146" t="s">
        <v>6</v>
      </c>
      <c r="K146" t="s">
        <v>418</v>
      </c>
      <c r="L146">
        <v>1191</v>
      </c>
      <c r="N146">
        <v>1013</v>
      </c>
      <c r="O146" t="s">
        <v>416</v>
      </c>
      <c r="P146" t="s">
        <v>416</v>
      </c>
      <c r="Q146">
        <v>1</v>
      </c>
      <c r="X146">
        <v>0.19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70</v>
      </c>
      <c r="AG146">
        <v>0.23749999999999999</v>
      </c>
      <c r="AH146">
        <v>2</v>
      </c>
      <c r="AI146">
        <v>16671881</v>
      </c>
      <c r="AJ146">
        <v>134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5">
      <c r="A147">
        <f>ROW(Source!A60)</f>
        <v>60</v>
      </c>
      <c r="B147">
        <v>16671889</v>
      </c>
      <c r="C147">
        <v>16671879</v>
      </c>
      <c r="D147">
        <v>15247974</v>
      </c>
      <c r="E147">
        <v>1</v>
      </c>
      <c r="F147">
        <v>1</v>
      </c>
      <c r="G147">
        <v>1</v>
      </c>
      <c r="H147">
        <v>2</v>
      </c>
      <c r="I147" t="s">
        <v>419</v>
      </c>
      <c r="J147" t="s">
        <v>420</v>
      </c>
      <c r="K147" t="s">
        <v>421</v>
      </c>
      <c r="L147">
        <v>1368</v>
      </c>
      <c r="N147">
        <v>1011</v>
      </c>
      <c r="O147" t="s">
        <v>422</v>
      </c>
      <c r="P147" t="s">
        <v>422</v>
      </c>
      <c r="Q147">
        <v>1</v>
      </c>
      <c r="X147">
        <v>0.04</v>
      </c>
      <c r="Y147">
        <v>0</v>
      </c>
      <c r="Z147">
        <v>31.26</v>
      </c>
      <c r="AA147">
        <v>13.5</v>
      </c>
      <c r="AB147">
        <v>0</v>
      </c>
      <c r="AC147">
        <v>0</v>
      </c>
      <c r="AD147">
        <v>1</v>
      </c>
      <c r="AE147">
        <v>0</v>
      </c>
      <c r="AF147" t="s">
        <v>70</v>
      </c>
      <c r="AG147">
        <v>0.05</v>
      </c>
      <c r="AH147">
        <v>2</v>
      </c>
      <c r="AI147">
        <v>16671882</v>
      </c>
      <c r="AJ147">
        <v>135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5">
      <c r="A148">
        <f>ROW(Source!A60)</f>
        <v>60</v>
      </c>
      <c r="B148">
        <v>16671890</v>
      </c>
      <c r="C148">
        <v>16671879</v>
      </c>
      <c r="D148">
        <v>15249073</v>
      </c>
      <c r="E148">
        <v>1</v>
      </c>
      <c r="F148">
        <v>1</v>
      </c>
      <c r="G148">
        <v>1</v>
      </c>
      <c r="H148">
        <v>2</v>
      </c>
      <c r="I148" t="s">
        <v>428</v>
      </c>
      <c r="J148" t="s">
        <v>429</v>
      </c>
      <c r="K148" t="s">
        <v>430</v>
      </c>
      <c r="L148">
        <v>1368</v>
      </c>
      <c r="N148">
        <v>1011</v>
      </c>
      <c r="O148" t="s">
        <v>422</v>
      </c>
      <c r="P148" t="s">
        <v>422</v>
      </c>
      <c r="Q148">
        <v>1</v>
      </c>
      <c r="X148">
        <v>0.15</v>
      </c>
      <c r="Y148">
        <v>0</v>
      </c>
      <c r="Z148">
        <v>65.709999999999994</v>
      </c>
      <c r="AA148">
        <v>11.6</v>
      </c>
      <c r="AB148">
        <v>0</v>
      </c>
      <c r="AC148">
        <v>0</v>
      </c>
      <c r="AD148">
        <v>1</v>
      </c>
      <c r="AE148">
        <v>0</v>
      </c>
      <c r="AF148" t="s">
        <v>70</v>
      </c>
      <c r="AG148">
        <v>0.1875</v>
      </c>
      <c r="AH148">
        <v>2</v>
      </c>
      <c r="AI148">
        <v>16671883</v>
      </c>
      <c r="AJ148">
        <v>136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5">
      <c r="A149">
        <f>ROW(Source!A60)</f>
        <v>60</v>
      </c>
      <c r="B149">
        <v>16671891</v>
      </c>
      <c r="C149">
        <v>16671879</v>
      </c>
      <c r="D149">
        <v>15162469</v>
      </c>
      <c r="E149">
        <v>17</v>
      </c>
      <c r="F149">
        <v>1</v>
      </c>
      <c r="G149">
        <v>1</v>
      </c>
      <c r="H149">
        <v>3</v>
      </c>
      <c r="I149" t="s">
        <v>655</v>
      </c>
      <c r="J149" t="s">
        <v>6</v>
      </c>
      <c r="K149" t="s">
        <v>656</v>
      </c>
      <c r="L149">
        <v>1301</v>
      </c>
      <c r="N149">
        <v>1003</v>
      </c>
      <c r="O149" t="s">
        <v>117</v>
      </c>
      <c r="P149" t="s">
        <v>117</v>
      </c>
      <c r="Q149">
        <v>1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1</v>
      </c>
      <c r="AD149">
        <v>0</v>
      </c>
      <c r="AE149">
        <v>0</v>
      </c>
      <c r="AF149" t="s">
        <v>6</v>
      </c>
      <c r="AG149">
        <v>0</v>
      </c>
      <c r="AH149">
        <v>3</v>
      </c>
      <c r="AI149">
        <v>-1</v>
      </c>
      <c r="AJ149" t="s">
        <v>6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5">
      <c r="A150">
        <f>ROW(Source!A60)</f>
        <v>60</v>
      </c>
      <c r="B150">
        <v>16671892</v>
      </c>
      <c r="C150">
        <v>16671879</v>
      </c>
      <c r="D150">
        <v>15197780</v>
      </c>
      <c r="E150">
        <v>1</v>
      </c>
      <c r="F150">
        <v>1</v>
      </c>
      <c r="G150">
        <v>1</v>
      </c>
      <c r="H150">
        <v>3</v>
      </c>
      <c r="I150" t="s">
        <v>486</v>
      </c>
      <c r="J150" t="s">
        <v>487</v>
      </c>
      <c r="K150" t="s">
        <v>488</v>
      </c>
      <c r="L150">
        <v>1355</v>
      </c>
      <c r="N150">
        <v>1010</v>
      </c>
      <c r="O150" t="s">
        <v>315</v>
      </c>
      <c r="P150" t="s">
        <v>315</v>
      </c>
      <c r="Q150">
        <v>100</v>
      </c>
      <c r="X150">
        <v>4</v>
      </c>
      <c r="Y150">
        <v>50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6</v>
      </c>
      <c r="AG150">
        <v>4</v>
      </c>
      <c r="AH150">
        <v>2</v>
      </c>
      <c r="AI150">
        <v>16671884</v>
      </c>
      <c r="AJ150">
        <v>138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5">
      <c r="A151">
        <f>ROW(Source!A60)</f>
        <v>60</v>
      </c>
      <c r="B151">
        <v>16671893</v>
      </c>
      <c r="C151">
        <v>16671879</v>
      </c>
      <c r="D151">
        <v>15204239</v>
      </c>
      <c r="E151">
        <v>1</v>
      </c>
      <c r="F151">
        <v>1</v>
      </c>
      <c r="G151">
        <v>1</v>
      </c>
      <c r="H151">
        <v>3</v>
      </c>
      <c r="I151" t="s">
        <v>489</v>
      </c>
      <c r="J151" t="s">
        <v>490</v>
      </c>
      <c r="K151" t="s">
        <v>491</v>
      </c>
      <c r="L151">
        <v>1354</v>
      </c>
      <c r="N151">
        <v>1010</v>
      </c>
      <c r="O151" t="s">
        <v>324</v>
      </c>
      <c r="P151" t="s">
        <v>324</v>
      </c>
      <c r="Q151">
        <v>1</v>
      </c>
      <c r="X151">
        <v>56.6</v>
      </c>
      <c r="Y151">
        <v>67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56.6</v>
      </c>
      <c r="AH151">
        <v>2</v>
      </c>
      <c r="AI151">
        <v>16671885</v>
      </c>
      <c r="AJ151">
        <v>139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5">
      <c r="A152">
        <f>ROW(Source!A61)</f>
        <v>61</v>
      </c>
      <c r="B152">
        <v>16671887</v>
      </c>
      <c r="C152">
        <v>16671879</v>
      </c>
      <c r="D152">
        <v>15430767</v>
      </c>
      <c r="E152">
        <v>1</v>
      </c>
      <c r="F152">
        <v>1</v>
      </c>
      <c r="G152">
        <v>1</v>
      </c>
      <c r="H152">
        <v>1</v>
      </c>
      <c r="I152" t="s">
        <v>445</v>
      </c>
      <c r="J152" t="s">
        <v>6</v>
      </c>
      <c r="K152" t="s">
        <v>446</v>
      </c>
      <c r="L152">
        <v>1191</v>
      </c>
      <c r="N152">
        <v>1013</v>
      </c>
      <c r="O152" t="s">
        <v>416</v>
      </c>
      <c r="P152" t="s">
        <v>416</v>
      </c>
      <c r="Q152">
        <v>1</v>
      </c>
      <c r="X152">
        <v>21.19</v>
      </c>
      <c r="Y152">
        <v>0</v>
      </c>
      <c r="Z152">
        <v>0</v>
      </c>
      <c r="AA152">
        <v>0</v>
      </c>
      <c r="AB152">
        <v>8.5299999999999994</v>
      </c>
      <c r="AC152">
        <v>0</v>
      </c>
      <c r="AD152">
        <v>1</v>
      </c>
      <c r="AE152">
        <v>1</v>
      </c>
      <c r="AF152" t="s">
        <v>71</v>
      </c>
      <c r="AG152">
        <v>24.368500000000001</v>
      </c>
      <c r="AH152">
        <v>2</v>
      </c>
      <c r="AI152">
        <v>16671880</v>
      </c>
      <c r="AJ152">
        <v>140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5">
      <c r="A153">
        <f>ROW(Source!A61)</f>
        <v>61</v>
      </c>
      <c r="B153">
        <v>16671888</v>
      </c>
      <c r="C153">
        <v>16671879</v>
      </c>
      <c r="D153">
        <v>15430395</v>
      </c>
      <c r="E153">
        <v>1</v>
      </c>
      <c r="F153">
        <v>1</v>
      </c>
      <c r="G153">
        <v>1</v>
      </c>
      <c r="H153">
        <v>1</v>
      </c>
      <c r="I153" t="s">
        <v>417</v>
      </c>
      <c r="J153" t="s">
        <v>6</v>
      </c>
      <c r="K153" t="s">
        <v>418</v>
      </c>
      <c r="L153">
        <v>1191</v>
      </c>
      <c r="N153">
        <v>1013</v>
      </c>
      <c r="O153" t="s">
        <v>416</v>
      </c>
      <c r="P153" t="s">
        <v>416</v>
      </c>
      <c r="Q153">
        <v>1</v>
      </c>
      <c r="X153">
        <v>0.19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2</v>
      </c>
      <c r="AF153" t="s">
        <v>70</v>
      </c>
      <c r="AG153">
        <v>0.23749999999999999</v>
      </c>
      <c r="AH153">
        <v>2</v>
      </c>
      <c r="AI153">
        <v>16671881</v>
      </c>
      <c r="AJ153">
        <v>141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5">
      <c r="A154">
        <f>ROW(Source!A61)</f>
        <v>61</v>
      </c>
      <c r="B154">
        <v>16671889</v>
      </c>
      <c r="C154">
        <v>16671879</v>
      </c>
      <c r="D154">
        <v>15247974</v>
      </c>
      <c r="E154">
        <v>1</v>
      </c>
      <c r="F154">
        <v>1</v>
      </c>
      <c r="G154">
        <v>1</v>
      </c>
      <c r="H154">
        <v>2</v>
      </c>
      <c r="I154" t="s">
        <v>419</v>
      </c>
      <c r="J154" t="s">
        <v>420</v>
      </c>
      <c r="K154" t="s">
        <v>421</v>
      </c>
      <c r="L154">
        <v>1368</v>
      </c>
      <c r="N154">
        <v>1011</v>
      </c>
      <c r="O154" t="s">
        <v>422</v>
      </c>
      <c r="P154" t="s">
        <v>422</v>
      </c>
      <c r="Q154">
        <v>1</v>
      </c>
      <c r="X154">
        <v>0.04</v>
      </c>
      <c r="Y154">
        <v>0</v>
      </c>
      <c r="Z154">
        <v>31.26</v>
      </c>
      <c r="AA154">
        <v>13.5</v>
      </c>
      <c r="AB154">
        <v>0</v>
      </c>
      <c r="AC154">
        <v>0</v>
      </c>
      <c r="AD154">
        <v>1</v>
      </c>
      <c r="AE154">
        <v>0</v>
      </c>
      <c r="AF154" t="s">
        <v>70</v>
      </c>
      <c r="AG154">
        <v>0.05</v>
      </c>
      <c r="AH154">
        <v>2</v>
      </c>
      <c r="AI154">
        <v>16671882</v>
      </c>
      <c r="AJ154">
        <v>142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5">
      <c r="A155">
        <f>ROW(Source!A61)</f>
        <v>61</v>
      </c>
      <c r="B155">
        <v>16671890</v>
      </c>
      <c r="C155">
        <v>16671879</v>
      </c>
      <c r="D155">
        <v>15249073</v>
      </c>
      <c r="E155">
        <v>1</v>
      </c>
      <c r="F155">
        <v>1</v>
      </c>
      <c r="G155">
        <v>1</v>
      </c>
      <c r="H155">
        <v>2</v>
      </c>
      <c r="I155" t="s">
        <v>428</v>
      </c>
      <c r="J155" t="s">
        <v>429</v>
      </c>
      <c r="K155" t="s">
        <v>430</v>
      </c>
      <c r="L155">
        <v>1368</v>
      </c>
      <c r="N155">
        <v>1011</v>
      </c>
      <c r="O155" t="s">
        <v>422</v>
      </c>
      <c r="P155" t="s">
        <v>422</v>
      </c>
      <c r="Q155">
        <v>1</v>
      </c>
      <c r="X155">
        <v>0.15</v>
      </c>
      <c r="Y155">
        <v>0</v>
      </c>
      <c r="Z155">
        <v>65.709999999999994</v>
      </c>
      <c r="AA155">
        <v>11.6</v>
      </c>
      <c r="AB155">
        <v>0</v>
      </c>
      <c r="AC155">
        <v>0</v>
      </c>
      <c r="AD155">
        <v>1</v>
      </c>
      <c r="AE155">
        <v>0</v>
      </c>
      <c r="AF155" t="s">
        <v>70</v>
      </c>
      <c r="AG155">
        <v>0.1875</v>
      </c>
      <c r="AH155">
        <v>2</v>
      </c>
      <c r="AI155">
        <v>16671883</v>
      </c>
      <c r="AJ155">
        <v>143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5">
      <c r="A156">
        <f>ROW(Source!A61)</f>
        <v>61</v>
      </c>
      <c r="B156">
        <v>16671891</v>
      </c>
      <c r="C156">
        <v>16671879</v>
      </c>
      <c r="D156">
        <v>15162469</v>
      </c>
      <c r="E156">
        <v>17</v>
      </c>
      <c r="F156">
        <v>1</v>
      </c>
      <c r="G156">
        <v>1</v>
      </c>
      <c r="H156">
        <v>3</v>
      </c>
      <c r="I156" t="s">
        <v>655</v>
      </c>
      <c r="J156" t="s">
        <v>6</v>
      </c>
      <c r="K156" t="s">
        <v>656</v>
      </c>
      <c r="L156">
        <v>1301</v>
      </c>
      <c r="N156">
        <v>1003</v>
      </c>
      <c r="O156" t="s">
        <v>117</v>
      </c>
      <c r="P156" t="s">
        <v>117</v>
      </c>
      <c r="Q156">
        <v>1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0</v>
      </c>
      <c r="AF156" t="s">
        <v>6</v>
      </c>
      <c r="AG156">
        <v>0</v>
      </c>
      <c r="AH156">
        <v>3</v>
      </c>
      <c r="AI156">
        <v>-1</v>
      </c>
      <c r="AJ156" t="s">
        <v>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5">
      <c r="A157">
        <f>ROW(Source!A61)</f>
        <v>61</v>
      </c>
      <c r="B157">
        <v>16671892</v>
      </c>
      <c r="C157">
        <v>16671879</v>
      </c>
      <c r="D157">
        <v>15197780</v>
      </c>
      <c r="E157">
        <v>1</v>
      </c>
      <c r="F157">
        <v>1</v>
      </c>
      <c r="G157">
        <v>1</v>
      </c>
      <c r="H157">
        <v>3</v>
      </c>
      <c r="I157" t="s">
        <v>486</v>
      </c>
      <c r="J157" t="s">
        <v>487</v>
      </c>
      <c r="K157" t="s">
        <v>488</v>
      </c>
      <c r="L157">
        <v>1355</v>
      </c>
      <c r="N157">
        <v>1010</v>
      </c>
      <c r="O157" t="s">
        <v>315</v>
      </c>
      <c r="P157" t="s">
        <v>315</v>
      </c>
      <c r="Q157">
        <v>100</v>
      </c>
      <c r="X157">
        <v>4</v>
      </c>
      <c r="Y157">
        <v>50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4</v>
      </c>
      <c r="AH157">
        <v>2</v>
      </c>
      <c r="AI157">
        <v>16671884</v>
      </c>
      <c r="AJ157">
        <v>145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5">
      <c r="A158">
        <f>ROW(Source!A61)</f>
        <v>61</v>
      </c>
      <c r="B158">
        <v>16671893</v>
      </c>
      <c r="C158">
        <v>16671879</v>
      </c>
      <c r="D158">
        <v>15204239</v>
      </c>
      <c r="E158">
        <v>1</v>
      </c>
      <c r="F158">
        <v>1</v>
      </c>
      <c r="G158">
        <v>1</v>
      </c>
      <c r="H158">
        <v>3</v>
      </c>
      <c r="I158" t="s">
        <v>489</v>
      </c>
      <c r="J158" t="s">
        <v>490</v>
      </c>
      <c r="K158" t="s">
        <v>491</v>
      </c>
      <c r="L158">
        <v>1354</v>
      </c>
      <c r="N158">
        <v>1010</v>
      </c>
      <c r="O158" t="s">
        <v>324</v>
      </c>
      <c r="P158" t="s">
        <v>324</v>
      </c>
      <c r="Q158">
        <v>1</v>
      </c>
      <c r="X158">
        <v>56.6</v>
      </c>
      <c r="Y158">
        <v>67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56.6</v>
      </c>
      <c r="AH158">
        <v>2</v>
      </c>
      <c r="AI158">
        <v>16671885</v>
      </c>
      <c r="AJ158">
        <v>146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5">
      <c r="A159">
        <f>ROW(Source!A64)</f>
        <v>64</v>
      </c>
      <c r="B159">
        <v>16671903</v>
      </c>
      <c r="C159">
        <v>16671895</v>
      </c>
      <c r="D159">
        <v>15430767</v>
      </c>
      <c r="E159">
        <v>1</v>
      </c>
      <c r="F159">
        <v>1</v>
      </c>
      <c r="G159">
        <v>1</v>
      </c>
      <c r="H159">
        <v>1</v>
      </c>
      <c r="I159" t="s">
        <v>445</v>
      </c>
      <c r="J159" t="s">
        <v>6</v>
      </c>
      <c r="K159" t="s">
        <v>446</v>
      </c>
      <c r="L159">
        <v>1191</v>
      </c>
      <c r="N159">
        <v>1013</v>
      </c>
      <c r="O159" t="s">
        <v>416</v>
      </c>
      <c r="P159" t="s">
        <v>416</v>
      </c>
      <c r="Q159">
        <v>1</v>
      </c>
      <c r="X159">
        <v>112.75</v>
      </c>
      <c r="Y159">
        <v>0</v>
      </c>
      <c r="Z159">
        <v>0</v>
      </c>
      <c r="AA159">
        <v>0</v>
      </c>
      <c r="AB159">
        <v>8.5299999999999994</v>
      </c>
      <c r="AC159">
        <v>0</v>
      </c>
      <c r="AD159">
        <v>1</v>
      </c>
      <c r="AE159">
        <v>1</v>
      </c>
      <c r="AF159" t="s">
        <v>71</v>
      </c>
      <c r="AG159">
        <v>129.66249999999999</v>
      </c>
      <c r="AH159">
        <v>2</v>
      </c>
      <c r="AI159">
        <v>16671896</v>
      </c>
      <c r="AJ159">
        <v>147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5">
      <c r="A160">
        <f>ROW(Source!A64)</f>
        <v>64</v>
      </c>
      <c r="B160">
        <v>16671904</v>
      </c>
      <c r="C160">
        <v>16671895</v>
      </c>
      <c r="D160">
        <v>15430395</v>
      </c>
      <c r="E160">
        <v>1</v>
      </c>
      <c r="F160">
        <v>1</v>
      </c>
      <c r="G160">
        <v>1</v>
      </c>
      <c r="H160">
        <v>1</v>
      </c>
      <c r="I160" t="s">
        <v>417</v>
      </c>
      <c r="J160" t="s">
        <v>6</v>
      </c>
      <c r="K160" t="s">
        <v>418</v>
      </c>
      <c r="L160">
        <v>1191</v>
      </c>
      <c r="N160">
        <v>1013</v>
      </c>
      <c r="O160" t="s">
        <v>416</v>
      </c>
      <c r="P160" t="s">
        <v>416</v>
      </c>
      <c r="Q160">
        <v>1</v>
      </c>
      <c r="X160">
        <v>0.27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70</v>
      </c>
      <c r="AG160">
        <v>0.33750000000000002</v>
      </c>
      <c r="AH160">
        <v>2</v>
      </c>
      <c r="AI160">
        <v>16671897</v>
      </c>
      <c r="AJ160">
        <v>148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5">
      <c r="A161">
        <f>ROW(Source!A64)</f>
        <v>64</v>
      </c>
      <c r="B161">
        <v>16671905</v>
      </c>
      <c r="C161">
        <v>16671895</v>
      </c>
      <c r="D161">
        <v>15247578</v>
      </c>
      <c r="E161">
        <v>1</v>
      </c>
      <c r="F161">
        <v>1</v>
      </c>
      <c r="G161">
        <v>1</v>
      </c>
      <c r="H161">
        <v>2</v>
      </c>
      <c r="I161" t="s">
        <v>494</v>
      </c>
      <c r="J161" t="s">
        <v>495</v>
      </c>
      <c r="K161" t="s">
        <v>496</v>
      </c>
      <c r="L161">
        <v>1368</v>
      </c>
      <c r="N161">
        <v>1011</v>
      </c>
      <c r="O161" t="s">
        <v>422</v>
      </c>
      <c r="P161" t="s">
        <v>422</v>
      </c>
      <c r="Q161">
        <v>1</v>
      </c>
      <c r="X161">
        <v>0.2</v>
      </c>
      <c r="Y161">
        <v>0</v>
      </c>
      <c r="Z161">
        <v>86.4</v>
      </c>
      <c r="AA161">
        <v>13.5</v>
      </c>
      <c r="AB161">
        <v>0</v>
      </c>
      <c r="AC161">
        <v>0</v>
      </c>
      <c r="AD161">
        <v>1</v>
      </c>
      <c r="AE161">
        <v>0</v>
      </c>
      <c r="AF161" t="s">
        <v>70</v>
      </c>
      <c r="AG161">
        <v>0.25</v>
      </c>
      <c r="AH161">
        <v>2</v>
      </c>
      <c r="AI161">
        <v>16671898</v>
      </c>
      <c r="AJ161">
        <v>149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5">
      <c r="A162">
        <f>ROW(Source!A64)</f>
        <v>64</v>
      </c>
      <c r="B162">
        <v>16671906</v>
      </c>
      <c r="C162">
        <v>16671895</v>
      </c>
      <c r="D162">
        <v>15249073</v>
      </c>
      <c r="E162">
        <v>1</v>
      </c>
      <c r="F162">
        <v>1</v>
      </c>
      <c r="G162">
        <v>1</v>
      </c>
      <c r="H162">
        <v>2</v>
      </c>
      <c r="I162" t="s">
        <v>428</v>
      </c>
      <c r="J162" t="s">
        <v>429</v>
      </c>
      <c r="K162" t="s">
        <v>430</v>
      </c>
      <c r="L162">
        <v>1368</v>
      </c>
      <c r="N162">
        <v>1011</v>
      </c>
      <c r="O162" t="s">
        <v>422</v>
      </c>
      <c r="P162" t="s">
        <v>422</v>
      </c>
      <c r="Q162">
        <v>1</v>
      </c>
      <c r="X162">
        <v>7.0000000000000007E-2</v>
      </c>
      <c r="Y162">
        <v>0</v>
      </c>
      <c r="Z162">
        <v>65.709999999999994</v>
      </c>
      <c r="AA162">
        <v>11.6</v>
      </c>
      <c r="AB162">
        <v>0</v>
      </c>
      <c r="AC162">
        <v>0</v>
      </c>
      <c r="AD162">
        <v>1</v>
      </c>
      <c r="AE162">
        <v>0</v>
      </c>
      <c r="AF162" t="s">
        <v>70</v>
      </c>
      <c r="AG162">
        <v>8.7500000000000008E-2</v>
      </c>
      <c r="AH162">
        <v>2</v>
      </c>
      <c r="AI162">
        <v>16671899</v>
      </c>
      <c r="AJ162">
        <v>150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5">
      <c r="A163">
        <f>ROW(Source!A64)</f>
        <v>64</v>
      </c>
      <c r="B163">
        <v>16671907</v>
      </c>
      <c r="C163">
        <v>16671895</v>
      </c>
      <c r="D163">
        <v>15170059</v>
      </c>
      <c r="E163">
        <v>1</v>
      </c>
      <c r="F163">
        <v>1</v>
      </c>
      <c r="G163">
        <v>1</v>
      </c>
      <c r="H163">
        <v>3</v>
      </c>
      <c r="I163" t="s">
        <v>509</v>
      </c>
      <c r="J163" t="s">
        <v>510</v>
      </c>
      <c r="K163" t="s">
        <v>511</v>
      </c>
      <c r="L163">
        <v>1348</v>
      </c>
      <c r="N163">
        <v>1009</v>
      </c>
      <c r="O163" t="s">
        <v>147</v>
      </c>
      <c r="P163" t="s">
        <v>147</v>
      </c>
      <c r="Q163">
        <v>1000</v>
      </c>
      <c r="X163">
        <v>4.0000000000000001E-3</v>
      </c>
      <c r="Y163">
        <v>8475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4.0000000000000001E-3</v>
      </c>
      <c r="AH163">
        <v>2</v>
      </c>
      <c r="AI163">
        <v>16671900</v>
      </c>
      <c r="AJ163">
        <v>151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5">
      <c r="A164">
        <f>ROW(Source!A64)</f>
        <v>64</v>
      </c>
      <c r="B164">
        <v>16671908</v>
      </c>
      <c r="C164">
        <v>16671895</v>
      </c>
      <c r="D164">
        <v>15191140</v>
      </c>
      <c r="E164">
        <v>1</v>
      </c>
      <c r="F164">
        <v>1</v>
      </c>
      <c r="G164">
        <v>1</v>
      </c>
      <c r="H164">
        <v>3</v>
      </c>
      <c r="I164" t="s">
        <v>512</v>
      </c>
      <c r="J164" t="s">
        <v>513</v>
      </c>
      <c r="K164" t="s">
        <v>514</v>
      </c>
      <c r="L164">
        <v>1348</v>
      </c>
      <c r="N164">
        <v>1009</v>
      </c>
      <c r="O164" t="s">
        <v>147</v>
      </c>
      <c r="P164" t="s">
        <v>147</v>
      </c>
      <c r="Q164">
        <v>1000</v>
      </c>
      <c r="X164">
        <v>1.2E-2</v>
      </c>
      <c r="Y164">
        <v>8190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1.2E-2</v>
      </c>
      <c r="AH164">
        <v>2</v>
      </c>
      <c r="AI164">
        <v>16671901</v>
      </c>
      <c r="AJ164">
        <v>152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5">
      <c r="A165">
        <f>ROW(Source!A64)</f>
        <v>64</v>
      </c>
      <c r="B165">
        <v>16671909</v>
      </c>
      <c r="C165">
        <v>16671895</v>
      </c>
      <c r="D165">
        <v>15191387</v>
      </c>
      <c r="E165">
        <v>1</v>
      </c>
      <c r="F165">
        <v>1</v>
      </c>
      <c r="G165">
        <v>1</v>
      </c>
      <c r="H165">
        <v>3</v>
      </c>
      <c r="I165" t="s">
        <v>515</v>
      </c>
      <c r="J165" t="s">
        <v>516</v>
      </c>
      <c r="K165" t="s">
        <v>517</v>
      </c>
      <c r="L165">
        <v>1348</v>
      </c>
      <c r="N165">
        <v>1009</v>
      </c>
      <c r="O165" t="s">
        <v>147</v>
      </c>
      <c r="P165" t="s">
        <v>147</v>
      </c>
      <c r="Q165">
        <v>1000</v>
      </c>
      <c r="X165">
        <v>0.78200000000000003</v>
      </c>
      <c r="Y165">
        <v>11200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0.78200000000000003</v>
      </c>
      <c r="AH165">
        <v>2</v>
      </c>
      <c r="AI165">
        <v>16671902</v>
      </c>
      <c r="AJ165">
        <v>153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5">
      <c r="A166">
        <f>ROW(Source!A65)</f>
        <v>65</v>
      </c>
      <c r="B166">
        <v>16671903</v>
      </c>
      <c r="C166">
        <v>16671895</v>
      </c>
      <c r="D166">
        <v>15430767</v>
      </c>
      <c r="E166">
        <v>1</v>
      </c>
      <c r="F166">
        <v>1</v>
      </c>
      <c r="G166">
        <v>1</v>
      </c>
      <c r="H166">
        <v>1</v>
      </c>
      <c r="I166" t="s">
        <v>445</v>
      </c>
      <c r="J166" t="s">
        <v>6</v>
      </c>
      <c r="K166" t="s">
        <v>446</v>
      </c>
      <c r="L166">
        <v>1191</v>
      </c>
      <c r="N166">
        <v>1013</v>
      </c>
      <c r="O166" t="s">
        <v>416</v>
      </c>
      <c r="P166" t="s">
        <v>416</v>
      </c>
      <c r="Q166">
        <v>1</v>
      </c>
      <c r="X166">
        <v>112.75</v>
      </c>
      <c r="Y166">
        <v>0</v>
      </c>
      <c r="Z166">
        <v>0</v>
      </c>
      <c r="AA166">
        <v>0</v>
      </c>
      <c r="AB166">
        <v>8.5299999999999994</v>
      </c>
      <c r="AC166">
        <v>0</v>
      </c>
      <c r="AD166">
        <v>1</v>
      </c>
      <c r="AE166">
        <v>1</v>
      </c>
      <c r="AF166" t="s">
        <v>71</v>
      </c>
      <c r="AG166">
        <v>129.66249999999999</v>
      </c>
      <c r="AH166">
        <v>2</v>
      </c>
      <c r="AI166">
        <v>16671896</v>
      </c>
      <c r="AJ166">
        <v>154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5">
      <c r="A167">
        <f>ROW(Source!A65)</f>
        <v>65</v>
      </c>
      <c r="B167">
        <v>16671904</v>
      </c>
      <c r="C167">
        <v>16671895</v>
      </c>
      <c r="D167">
        <v>15430395</v>
      </c>
      <c r="E167">
        <v>1</v>
      </c>
      <c r="F167">
        <v>1</v>
      </c>
      <c r="G167">
        <v>1</v>
      </c>
      <c r="H167">
        <v>1</v>
      </c>
      <c r="I167" t="s">
        <v>417</v>
      </c>
      <c r="J167" t="s">
        <v>6</v>
      </c>
      <c r="K167" t="s">
        <v>418</v>
      </c>
      <c r="L167">
        <v>1191</v>
      </c>
      <c r="N167">
        <v>1013</v>
      </c>
      <c r="O167" t="s">
        <v>416</v>
      </c>
      <c r="P167" t="s">
        <v>416</v>
      </c>
      <c r="Q167">
        <v>1</v>
      </c>
      <c r="X167">
        <v>0.27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2</v>
      </c>
      <c r="AF167" t="s">
        <v>70</v>
      </c>
      <c r="AG167">
        <v>0.33750000000000002</v>
      </c>
      <c r="AH167">
        <v>2</v>
      </c>
      <c r="AI167">
        <v>16671897</v>
      </c>
      <c r="AJ167">
        <v>155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5">
      <c r="A168">
        <f>ROW(Source!A65)</f>
        <v>65</v>
      </c>
      <c r="B168">
        <v>16671905</v>
      </c>
      <c r="C168">
        <v>16671895</v>
      </c>
      <c r="D168">
        <v>15247578</v>
      </c>
      <c r="E168">
        <v>1</v>
      </c>
      <c r="F168">
        <v>1</v>
      </c>
      <c r="G168">
        <v>1</v>
      </c>
      <c r="H168">
        <v>2</v>
      </c>
      <c r="I168" t="s">
        <v>494</v>
      </c>
      <c r="J168" t="s">
        <v>495</v>
      </c>
      <c r="K168" t="s">
        <v>496</v>
      </c>
      <c r="L168">
        <v>1368</v>
      </c>
      <c r="N168">
        <v>1011</v>
      </c>
      <c r="O168" t="s">
        <v>422</v>
      </c>
      <c r="P168" t="s">
        <v>422</v>
      </c>
      <c r="Q168">
        <v>1</v>
      </c>
      <c r="X168">
        <v>0.2</v>
      </c>
      <c r="Y168">
        <v>0</v>
      </c>
      <c r="Z168">
        <v>86.4</v>
      </c>
      <c r="AA168">
        <v>13.5</v>
      </c>
      <c r="AB168">
        <v>0</v>
      </c>
      <c r="AC168">
        <v>0</v>
      </c>
      <c r="AD168">
        <v>1</v>
      </c>
      <c r="AE168">
        <v>0</v>
      </c>
      <c r="AF168" t="s">
        <v>70</v>
      </c>
      <c r="AG168">
        <v>0.25</v>
      </c>
      <c r="AH168">
        <v>2</v>
      </c>
      <c r="AI168">
        <v>16671898</v>
      </c>
      <c r="AJ168">
        <v>156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5">
      <c r="A169">
        <f>ROW(Source!A65)</f>
        <v>65</v>
      </c>
      <c r="B169">
        <v>16671906</v>
      </c>
      <c r="C169">
        <v>16671895</v>
      </c>
      <c r="D169">
        <v>15249073</v>
      </c>
      <c r="E169">
        <v>1</v>
      </c>
      <c r="F169">
        <v>1</v>
      </c>
      <c r="G169">
        <v>1</v>
      </c>
      <c r="H169">
        <v>2</v>
      </c>
      <c r="I169" t="s">
        <v>428</v>
      </c>
      <c r="J169" t="s">
        <v>429</v>
      </c>
      <c r="K169" t="s">
        <v>430</v>
      </c>
      <c r="L169">
        <v>1368</v>
      </c>
      <c r="N169">
        <v>1011</v>
      </c>
      <c r="O169" t="s">
        <v>422</v>
      </c>
      <c r="P169" t="s">
        <v>422</v>
      </c>
      <c r="Q169">
        <v>1</v>
      </c>
      <c r="X169">
        <v>7.0000000000000007E-2</v>
      </c>
      <c r="Y169">
        <v>0</v>
      </c>
      <c r="Z169">
        <v>65.709999999999994</v>
      </c>
      <c r="AA169">
        <v>11.6</v>
      </c>
      <c r="AB169">
        <v>0</v>
      </c>
      <c r="AC169">
        <v>0</v>
      </c>
      <c r="AD169">
        <v>1</v>
      </c>
      <c r="AE169">
        <v>0</v>
      </c>
      <c r="AF169" t="s">
        <v>70</v>
      </c>
      <c r="AG169">
        <v>8.7500000000000008E-2</v>
      </c>
      <c r="AH169">
        <v>2</v>
      </c>
      <c r="AI169">
        <v>16671899</v>
      </c>
      <c r="AJ169">
        <v>157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5">
      <c r="A170">
        <f>ROW(Source!A65)</f>
        <v>65</v>
      </c>
      <c r="B170">
        <v>16671907</v>
      </c>
      <c r="C170">
        <v>16671895</v>
      </c>
      <c r="D170">
        <v>15170059</v>
      </c>
      <c r="E170">
        <v>1</v>
      </c>
      <c r="F170">
        <v>1</v>
      </c>
      <c r="G170">
        <v>1</v>
      </c>
      <c r="H170">
        <v>3</v>
      </c>
      <c r="I170" t="s">
        <v>509</v>
      </c>
      <c r="J170" t="s">
        <v>510</v>
      </c>
      <c r="K170" t="s">
        <v>511</v>
      </c>
      <c r="L170">
        <v>1348</v>
      </c>
      <c r="N170">
        <v>1009</v>
      </c>
      <c r="O170" t="s">
        <v>147</v>
      </c>
      <c r="P170" t="s">
        <v>147</v>
      </c>
      <c r="Q170">
        <v>1000</v>
      </c>
      <c r="X170">
        <v>4.0000000000000001E-3</v>
      </c>
      <c r="Y170">
        <v>8475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4.0000000000000001E-3</v>
      </c>
      <c r="AH170">
        <v>2</v>
      </c>
      <c r="AI170">
        <v>16671900</v>
      </c>
      <c r="AJ170">
        <v>158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5">
      <c r="A171">
        <f>ROW(Source!A65)</f>
        <v>65</v>
      </c>
      <c r="B171">
        <v>16671908</v>
      </c>
      <c r="C171">
        <v>16671895</v>
      </c>
      <c r="D171">
        <v>15191140</v>
      </c>
      <c r="E171">
        <v>1</v>
      </c>
      <c r="F171">
        <v>1</v>
      </c>
      <c r="G171">
        <v>1</v>
      </c>
      <c r="H171">
        <v>3</v>
      </c>
      <c r="I171" t="s">
        <v>512</v>
      </c>
      <c r="J171" t="s">
        <v>513</v>
      </c>
      <c r="K171" t="s">
        <v>514</v>
      </c>
      <c r="L171">
        <v>1348</v>
      </c>
      <c r="N171">
        <v>1009</v>
      </c>
      <c r="O171" t="s">
        <v>147</v>
      </c>
      <c r="P171" t="s">
        <v>147</v>
      </c>
      <c r="Q171">
        <v>1000</v>
      </c>
      <c r="X171">
        <v>1.2E-2</v>
      </c>
      <c r="Y171">
        <v>8190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1.2E-2</v>
      </c>
      <c r="AH171">
        <v>2</v>
      </c>
      <c r="AI171">
        <v>16671901</v>
      </c>
      <c r="AJ171">
        <v>159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5">
      <c r="A172">
        <f>ROW(Source!A65)</f>
        <v>65</v>
      </c>
      <c r="B172">
        <v>16671909</v>
      </c>
      <c r="C172">
        <v>16671895</v>
      </c>
      <c r="D172">
        <v>15191387</v>
      </c>
      <c r="E172">
        <v>1</v>
      </c>
      <c r="F172">
        <v>1</v>
      </c>
      <c r="G172">
        <v>1</v>
      </c>
      <c r="H172">
        <v>3</v>
      </c>
      <c r="I172" t="s">
        <v>515</v>
      </c>
      <c r="J172" t="s">
        <v>516</v>
      </c>
      <c r="K172" t="s">
        <v>517</v>
      </c>
      <c r="L172">
        <v>1348</v>
      </c>
      <c r="N172">
        <v>1009</v>
      </c>
      <c r="O172" t="s">
        <v>147</v>
      </c>
      <c r="P172" t="s">
        <v>147</v>
      </c>
      <c r="Q172">
        <v>1000</v>
      </c>
      <c r="X172">
        <v>0.78200000000000003</v>
      </c>
      <c r="Y172">
        <v>11200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0.78200000000000003</v>
      </c>
      <c r="AH172">
        <v>2</v>
      </c>
      <c r="AI172">
        <v>16671902</v>
      </c>
      <c r="AJ172">
        <v>160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5">
      <c r="A173">
        <f>ROW(Source!A66)</f>
        <v>66</v>
      </c>
      <c r="B173">
        <v>16671922</v>
      </c>
      <c r="C173">
        <v>16671910</v>
      </c>
      <c r="D173">
        <v>15438286</v>
      </c>
      <c r="E173">
        <v>1</v>
      </c>
      <c r="F173">
        <v>1</v>
      </c>
      <c r="G173">
        <v>1</v>
      </c>
      <c r="H173">
        <v>1</v>
      </c>
      <c r="I173" t="s">
        <v>492</v>
      </c>
      <c r="J173" t="s">
        <v>6</v>
      </c>
      <c r="K173" t="s">
        <v>493</v>
      </c>
      <c r="L173">
        <v>1191</v>
      </c>
      <c r="N173">
        <v>1013</v>
      </c>
      <c r="O173" t="s">
        <v>416</v>
      </c>
      <c r="P173" t="s">
        <v>416</v>
      </c>
      <c r="Q173">
        <v>1</v>
      </c>
      <c r="X173">
        <v>166.47</v>
      </c>
      <c r="Y173">
        <v>0</v>
      </c>
      <c r="Z173">
        <v>0</v>
      </c>
      <c r="AA173">
        <v>0</v>
      </c>
      <c r="AB173">
        <v>9.18</v>
      </c>
      <c r="AC173">
        <v>0</v>
      </c>
      <c r="AD173">
        <v>1</v>
      </c>
      <c r="AE173">
        <v>1</v>
      </c>
      <c r="AF173" t="s">
        <v>71</v>
      </c>
      <c r="AG173">
        <v>191.44049999999999</v>
      </c>
      <c r="AH173">
        <v>2</v>
      </c>
      <c r="AI173">
        <v>16671911</v>
      </c>
      <c r="AJ173">
        <v>161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5">
      <c r="A174">
        <f>ROW(Source!A66)</f>
        <v>66</v>
      </c>
      <c r="B174">
        <v>16671923</v>
      </c>
      <c r="C174">
        <v>16671910</v>
      </c>
      <c r="D174">
        <v>15430395</v>
      </c>
      <c r="E174">
        <v>1</v>
      </c>
      <c r="F174">
        <v>1</v>
      </c>
      <c r="G174">
        <v>1</v>
      </c>
      <c r="H174">
        <v>1</v>
      </c>
      <c r="I174" t="s">
        <v>417</v>
      </c>
      <c r="J174" t="s">
        <v>6</v>
      </c>
      <c r="K174" t="s">
        <v>418</v>
      </c>
      <c r="L174">
        <v>1191</v>
      </c>
      <c r="N174">
        <v>1013</v>
      </c>
      <c r="O174" t="s">
        <v>416</v>
      </c>
      <c r="P174" t="s">
        <v>416</v>
      </c>
      <c r="Q174">
        <v>1</v>
      </c>
      <c r="X174">
        <v>0.57999999999999996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70</v>
      </c>
      <c r="AG174">
        <v>0.72499999999999998</v>
      </c>
      <c r="AH174">
        <v>2</v>
      </c>
      <c r="AI174">
        <v>16671912</v>
      </c>
      <c r="AJ174">
        <v>162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5">
      <c r="A175">
        <f>ROW(Source!A66)</f>
        <v>66</v>
      </c>
      <c r="B175">
        <v>16671924</v>
      </c>
      <c r="C175">
        <v>16671910</v>
      </c>
      <c r="D175">
        <v>15247974</v>
      </c>
      <c r="E175">
        <v>1</v>
      </c>
      <c r="F175">
        <v>1</v>
      </c>
      <c r="G175">
        <v>1</v>
      </c>
      <c r="H175">
        <v>2</v>
      </c>
      <c r="I175" t="s">
        <v>419</v>
      </c>
      <c r="J175" t="s">
        <v>420</v>
      </c>
      <c r="K175" t="s">
        <v>421</v>
      </c>
      <c r="L175">
        <v>1368</v>
      </c>
      <c r="N175">
        <v>1011</v>
      </c>
      <c r="O175" t="s">
        <v>422</v>
      </c>
      <c r="P175" t="s">
        <v>422</v>
      </c>
      <c r="Q175">
        <v>1</v>
      </c>
      <c r="X175">
        <v>0.08</v>
      </c>
      <c r="Y175">
        <v>0</v>
      </c>
      <c r="Z175">
        <v>31.26</v>
      </c>
      <c r="AA175">
        <v>13.5</v>
      </c>
      <c r="AB175">
        <v>0</v>
      </c>
      <c r="AC175">
        <v>0</v>
      </c>
      <c r="AD175">
        <v>1</v>
      </c>
      <c r="AE175">
        <v>0</v>
      </c>
      <c r="AF175" t="s">
        <v>70</v>
      </c>
      <c r="AG175">
        <v>0.1</v>
      </c>
      <c r="AH175">
        <v>2</v>
      </c>
      <c r="AI175">
        <v>16671913</v>
      </c>
      <c r="AJ175">
        <v>163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5">
      <c r="A176">
        <f>ROW(Source!A66)</f>
        <v>66</v>
      </c>
      <c r="B176">
        <v>16671925</v>
      </c>
      <c r="C176">
        <v>16671910</v>
      </c>
      <c r="D176">
        <v>15249073</v>
      </c>
      <c r="E176">
        <v>1</v>
      </c>
      <c r="F176">
        <v>1</v>
      </c>
      <c r="G176">
        <v>1</v>
      </c>
      <c r="H176">
        <v>2</v>
      </c>
      <c r="I176" t="s">
        <v>428</v>
      </c>
      <c r="J176" t="s">
        <v>429</v>
      </c>
      <c r="K176" t="s">
        <v>430</v>
      </c>
      <c r="L176">
        <v>1368</v>
      </c>
      <c r="N176">
        <v>1011</v>
      </c>
      <c r="O176" t="s">
        <v>422</v>
      </c>
      <c r="P176" t="s">
        <v>422</v>
      </c>
      <c r="Q176">
        <v>1</v>
      </c>
      <c r="X176">
        <v>0.5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70</v>
      </c>
      <c r="AG176">
        <v>0.625</v>
      </c>
      <c r="AH176">
        <v>2</v>
      </c>
      <c r="AI176">
        <v>16671914</v>
      </c>
      <c r="AJ176">
        <v>164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5">
      <c r="A177">
        <f>ROW(Source!A66)</f>
        <v>66</v>
      </c>
      <c r="B177">
        <v>16671926</v>
      </c>
      <c r="C177">
        <v>16671910</v>
      </c>
      <c r="D177">
        <v>15162966</v>
      </c>
      <c r="E177">
        <v>17</v>
      </c>
      <c r="F177">
        <v>1</v>
      </c>
      <c r="G177">
        <v>1</v>
      </c>
      <c r="H177">
        <v>3</v>
      </c>
      <c r="I177" t="s">
        <v>130</v>
      </c>
      <c r="J177" t="s">
        <v>6</v>
      </c>
      <c r="K177" t="s">
        <v>131</v>
      </c>
      <c r="L177">
        <v>1327</v>
      </c>
      <c r="N177">
        <v>1005</v>
      </c>
      <c r="O177" t="s">
        <v>78</v>
      </c>
      <c r="P177" t="s">
        <v>78</v>
      </c>
      <c r="Q177">
        <v>1</v>
      </c>
      <c r="X177">
        <v>105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 t="s">
        <v>6</v>
      </c>
      <c r="AG177">
        <v>105</v>
      </c>
      <c r="AH177">
        <v>2</v>
      </c>
      <c r="AI177">
        <v>16671915</v>
      </c>
      <c r="AJ177">
        <v>165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5">
      <c r="A178">
        <f>ROW(Source!A66)</f>
        <v>66</v>
      </c>
      <c r="B178">
        <v>16671927</v>
      </c>
      <c r="C178">
        <v>16671910</v>
      </c>
      <c r="D178">
        <v>15171018</v>
      </c>
      <c r="E178">
        <v>1</v>
      </c>
      <c r="F178">
        <v>1</v>
      </c>
      <c r="G178">
        <v>1</v>
      </c>
      <c r="H178">
        <v>3</v>
      </c>
      <c r="I178" t="s">
        <v>461</v>
      </c>
      <c r="J178" t="s">
        <v>462</v>
      </c>
      <c r="K178" t="s">
        <v>463</v>
      </c>
      <c r="L178">
        <v>1346</v>
      </c>
      <c r="N178">
        <v>1009</v>
      </c>
      <c r="O178" t="s">
        <v>139</v>
      </c>
      <c r="P178" t="s">
        <v>139</v>
      </c>
      <c r="Q178">
        <v>1</v>
      </c>
      <c r="X178">
        <v>0.2</v>
      </c>
      <c r="Y178">
        <v>1.82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0.2</v>
      </c>
      <c r="AH178">
        <v>2</v>
      </c>
      <c r="AI178">
        <v>16671916</v>
      </c>
      <c r="AJ178">
        <v>166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5">
      <c r="A179">
        <f>ROW(Source!A66)</f>
        <v>66</v>
      </c>
      <c r="B179">
        <v>16671928</v>
      </c>
      <c r="C179">
        <v>16671910</v>
      </c>
      <c r="D179">
        <v>15162257</v>
      </c>
      <c r="E179">
        <v>17</v>
      </c>
      <c r="F179">
        <v>1</v>
      </c>
      <c r="G179">
        <v>1</v>
      </c>
      <c r="H179">
        <v>3</v>
      </c>
      <c r="I179" t="s">
        <v>137</v>
      </c>
      <c r="J179" t="s">
        <v>6</v>
      </c>
      <c r="K179" t="s">
        <v>138</v>
      </c>
      <c r="L179">
        <v>1346</v>
      </c>
      <c r="N179">
        <v>1009</v>
      </c>
      <c r="O179" t="s">
        <v>139</v>
      </c>
      <c r="P179" t="s">
        <v>139</v>
      </c>
      <c r="Q179">
        <v>1</v>
      </c>
      <c r="X179">
        <v>30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6</v>
      </c>
      <c r="AG179">
        <v>30</v>
      </c>
      <c r="AH179">
        <v>2</v>
      </c>
      <c r="AI179">
        <v>16671917</v>
      </c>
      <c r="AJ179">
        <v>169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5">
      <c r="A180">
        <f>ROW(Source!A66)</f>
        <v>66</v>
      </c>
      <c r="B180">
        <v>16671929</v>
      </c>
      <c r="C180">
        <v>16671910</v>
      </c>
      <c r="D180">
        <v>15162572</v>
      </c>
      <c r="E180">
        <v>17</v>
      </c>
      <c r="F180">
        <v>1</v>
      </c>
      <c r="G180">
        <v>1</v>
      </c>
      <c r="H180">
        <v>3</v>
      </c>
      <c r="I180" t="s">
        <v>145</v>
      </c>
      <c r="J180" t="s">
        <v>6</v>
      </c>
      <c r="K180" t="s">
        <v>146</v>
      </c>
      <c r="L180">
        <v>1348</v>
      </c>
      <c r="N180">
        <v>1009</v>
      </c>
      <c r="O180" t="s">
        <v>147</v>
      </c>
      <c r="P180" t="s">
        <v>147</v>
      </c>
      <c r="Q180">
        <v>1000</v>
      </c>
      <c r="X180">
        <v>8.8999999999999999E-3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 t="s">
        <v>6</v>
      </c>
      <c r="AG180">
        <v>8.8999999999999999E-3</v>
      </c>
      <c r="AH180">
        <v>2</v>
      </c>
      <c r="AI180">
        <v>16671918</v>
      </c>
      <c r="AJ180">
        <v>171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5">
      <c r="A181">
        <f>ROW(Source!A67)</f>
        <v>67</v>
      </c>
      <c r="B181">
        <v>16671922</v>
      </c>
      <c r="C181">
        <v>16671910</v>
      </c>
      <c r="D181">
        <v>15438286</v>
      </c>
      <c r="E181">
        <v>1</v>
      </c>
      <c r="F181">
        <v>1</v>
      </c>
      <c r="G181">
        <v>1</v>
      </c>
      <c r="H181">
        <v>1</v>
      </c>
      <c r="I181" t="s">
        <v>492</v>
      </c>
      <c r="J181" t="s">
        <v>6</v>
      </c>
      <c r="K181" t="s">
        <v>493</v>
      </c>
      <c r="L181">
        <v>1191</v>
      </c>
      <c r="N181">
        <v>1013</v>
      </c>
      <c r="O181" t="s">
        <v>416</v>
      </c>
      <c r="P181" t="s">
        <v>416</v>
      </c>
      <c r="Q181">
        <v>1</v>
      </c>
      <c r="X181">
        <v>166.47</v>
      </c>
      <c r="Y181">
        <v>0</v>
      </c>
      <c r="Z181">
        <v>0</v>
      </c>
      <c r="AA181">
        <v>0</v>
      </c>
      <c r="AB181">
        <v>9.18</v>
      </c>
      <c r="AC181">
        <v>0</v>
      </c>
      <c r="AD181">
        <v>1</v>
      </c>
      <c r="AE181">
        <v>1</v>
      </c>
      <c r="AF181" t="s">
        <v>71</v>
      </c>
      <c r="AG181">
        <v>191.44049999999999</v>
      </c>
      <c r="AH181">
        <v>2</v>
      </c>
      <c r="AI181">
        <v>16671911</v>
      </c>
      <c r="AJ181">
        <v>172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5">
      <c r="A182">
        <f>ROW(Source!A67)</f>
        <v>67</v>
      </c>
      <c r="B182">
        <v>16671923</v>
      </c>
      <c r="C182">
        <v>16671910</v>
      </c>
      <c r="D182">
        <v>15430395</v>
      </c>
      <c r="E182">
        <v>1</v>
      </c>
      <c r="F182">
        <v>1</v>
      </c>
      <c r="G182">
        <v>1</v>
      </c>
      <c r="H182">
        <v>1</v>
      </c>
      <c r="I182" t="s">
        <v>417</v>
      </c>
      <c r="J182" t="s">
        <v>6</v>
      </c>
      <c r="K182" t="s">
        <v>418</v>
      </c>
      <c r="L182">
        <v>1191</v>
      </c>
      <c r="N182">
        <v>1013</v>
      </c>
      <c r="O182" t="s">
        <v>416</v>
      </c>
      <c r="P182" t="s">
        <v>416</v>
      </c>
      <c r="Q182">
        <v>1</v>
      </c>
      <c r="X182">
        <v>0.57999999999999996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2</v>
      </c>
      <c r="AF182" t="s">
        <v>70</v>
      </c>
      <c r="AG182">
        <v>0.72499999999999998</v>
      </c>
      <c r="AH182">
        <v>2</v>
      </c>
      <c r="AI182">
        <v>16671912</v>
      </c>
      <c r="AJ182">
        <v>173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5">
      <c r="A183">
        <f>ROW(Source!A67)</f>
        <v>67</v>
      </c>
      <c r="B183">
        <v>16671924</v>
      </c>
      <c r="C183">
        <v>16671910</v>
      </c>
      <c r="D183">
        <v>15247974</v>
      </c>
      <c r="E183">
        <v>1</v>
      </c>
      <c r="F183">
        <v>1</v>
      </c>
      <c r="G183">
        <v>1</v>
      </c>
      <c r="H183">
        <v>2</v>
      </c>
      <c r="I183" t="s">
        <v>419</v>
      </c>
      <c r="J183" t="s">
        <v>420</v>
      </c>
      <c r="K183" t="s">
        <v>421</v>
      </c>
      <c r="L183">
        <v>1368</v>
      </c>
      <c r="N183">
        <v>1011</v>
      </c>
      <c r="O183" t="s">
        <v>422</v>
      </c>
      <c r="P183" t="s">
        <v>422</v>
      </c>
      <c r="Q183">
        <v>1</v>
      </c>
      <c r="X183">
        <v>0.08</v>
      </c>
      <c r="Y183">
        <v>0</v>
      </c>
      <c r="Z183">
        <v>31.26</v>
      </c>
      <c r="AA183">
        <v>13.5</v>
      </c>
      <c r="AB183">
        <v>0</v>
      </c>
      <c r="AC183">
        <v>0</v>
      </c>
      <c r="AD183">
        <v>1</v>
      </c>
      <c r="AE183">
        <v>0</v>
      </c>
      <c r="AF183" t="s">
        <v>70</v>
      </c>
      <c r="AG183">
        <v>0.1</v>
      </c>
      <c r="AH183">
        <v>2</v>
      </c>
      <c r="AI183">
        <v>16671913</v>
      </c>
      <c r="AJ183">
        <v>174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5">
      <c r="A184">
        <f>ROW(Source!A67)</f>
        <v>67</v>
      </c>
      <c r="B184">
        <v>16671925</v>
      </c>
      <c r="C184">
        <v>16671910</v>
      </c>
      <c r="D184">
        <v>15249073</v>
      </c>
      <c r="E184">
        <v>1</v>
      </c>
      <c r="F184">
        <v>1</v>
      </c>
      <c r="G184">
        <v>1</v>
      </c>
      <c r="H184">
        <v>2</v>
      </c>
      <c r="I184" t="s">
        <v>428</v>
      </c>
      <c r="J184" t="s">
        <v>429</v>
      </c>
      <c r="K184" t="s">
        <v>430</v>
      </c>
      <c r="L184">
        <v>1368</v>
      </c>
      <c r="N184">
        <v>1011</v>
      </c>
      <c r="O184" t="s">
        <v>422</v>
      </c>
      <c r="P184" t="s">
        <v>422</v>
      </c>
      <c r="Q184">
        <v>1</v>
      </c>
      <c r="X184">
        <v>0.5</v>
      </c>
      <c r="Y184">
        <v>0</v>
      </c>
      <c r="Z184">
        <v>65.709999999999994</v>
      </c>
      <c r="AA184">
        <v>11.6</v>
      </c>
      <c r="AB184">
        <v>0</v>
      </c>
      <c r="AC184">
        <v>0</v>
      </c>
      <c r="AD184">
        <v>1</v>
      </c>
      <c r="AE184">
        <v>0</v>
      </c>
      <c r="AF184" t="s">
        <v>70</v>
      </c>
      <c r="AG184">
        <v>0.625</v>
      </c>
      <c r="AH184">
        <v>2</v>
      </c>
      <c r="AI184">
        <v>16671914</v>
      </c>
      <c r="AJ184">
        <v>175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5">
      <c r="A185">
        <f>ROW(Source!A67)</f>
        <v>67</v>
      </c>
      <c r="B185">
        <v>16671926</v>
      </c>
      <c r="C185">
        <v>16671910</v>
      </c>
      <c r="D185">
        <v>15162966</v>
      </c>
      <c r="E185">
        <v>17</v>
      </c>
      <c r="F185">
        <v>1</v>
      </c>
      <c r="G185">
        <v>1</v>
      </c>
      <c r="H185">
        <v>3</v>
      </c>
      <c r="I185" t="s">
        <v>130</v>
      </c>
      <c r="J185" t="s">
        <v>6</v>
      </c>
      <c r="K185" t="s">
        <v>131</v>
      </c>
      <c r="L185">
        <v>1327</v>
      </c>
      <c r="N185">
        <v>1005</v>
      </c>
      <c r="O185" t="s">
        <v>78</v>
      </c>
      <c r="P185" t="s">
        <v>78</v>
      </c>
      <c r="Q185">
        <v>1</v>
      </c>
      <c r="X185">
        <v>105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 t="s">
        <v>6</v>
      </c>
      <c r="AG185">
        <v>105</v>
      </c>
      <c r="AH185">
        <v>2</v>
      </c>
      <c r="AI185">
        <v>16671915</v>
      </c>
      <c r="AJ185">
        <v>176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5">
      <c r="A186">
        <f>ROW(Source!A67)</f>
        <v>67</v>
      </c>
      <c r="B186">
        <v>16671927</v>
      </c>
      <c r="C186">
        <v>16671910</v>
      </c>
      <c r="D186">
        <v>15171018</v>
      </c>
      <c r="E186">
        <v>1</v>
      </c>
      <c r="F186">
        <v>1</v>
      </c>
      <c r="G186">
        <v>1</v>
      </c>
      <c r="H186">
        <v>3</v>
      </c>
      <c r="I186" t="s">
        <v>461</v>
      </c>
      <c r="J186" t="s">
        <v>462</v>
      </c>
      <c r="K186" t="s">
        <v>463</v>
      </c>
      <c r="L186">
        <v>1346</v>
      </c>
      <c r="N186">
        <v>1009</v>
      </c>
      <c r="O186" t="s">
        <v>139</v>
      </c>
      <c r="P186" t="s">
        <v>139</v>
      </c>
      <c r="Q186">
        <v>1</v>
      </c>
      <c r="X186">
        <v>0.2</v>
      </c>
      <c r="Y186">
        <v>1.82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0.2</v>
      </c>
      <c r="AH186">
        <v>2</v>
      </c>
      <c r="AI186">
        <v>16671916</v>
      </c>
      <c r="AJ186">
        <v>177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5">
      <c r="A187">
        <f>ROW(Source!A67)</f>
        <v>67</v>
      </c>
      <c r="B187">
        <v>16671928</v>
      </c>
      <c r="C187">
        <v>16671910</v>
      </c>
      <c r="D187">
        <v>15162257</v>
      </c>
      <c r="E187">
        <v>17</v>
      </c>
      <c r="F187">
        <v>1</v>
      </c>
      <c r="G187">
        <v>1</v>
      </c>
      <c r="H187">
        <v>3</v>
      </c>
      <c r="I187" t="s">
        <v>137</v>
      </c>
      <c r="J187" t="s">
        <v>6</v>
      </c>
      <c r="K187" t="s">
        <v>138</v>
      </c>
      <c r="L187">
        <v>1346</v>
      </c>
      <c r="N187">
        <v>1009</v>
      </c>
      <c r="O187" t="s">
        <v>139</v>
      </c>
      <c r="P187" t="s">
        <v>139</v>
      </c>
      <c r="Q187">
        <v>1</v>
      </c>
      <c r="X187">
        <v>30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6</v>
      </c>
      <c r="AG187">
        <v>30</v>
      </c>
      <c r="AH187">
        <v>2</v>
      </c>
      <c r="AI187">
        <v>16671917</v>
      </c>
      <c r="AJ187">
        <v>180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5">
      <c r="A188">
        <f>ROW(Source!A67)</f>
        <v>67</v>
      </c>
      <c r="B188">
        <v>16671929</v>
      </c>
      <c r="C188">
        <v>16671910</v>
      </c>
      <c r="D188">
        <v>15162572</v>
      </c>
      <c r="E188">
        <v>17</v>
      </c>
      <c r="F188">
        <v>1</v>
      </c>
      <c r="G188">
        <v>1</v>
      </c>
      <c r="H188">
        <v>3</v>
      </c>
      <c r="I188" t="s">
        <v>145</v>
      </c>
      <c r="J188" t="s">
        <v>6</v>
      </c>
      <c r="K188" t="s">
        <v>146</v>
      </c>
      <c r="L188">
        <v>1348</v>
      </c>
      <c r="N188">
        <v>1009</v>
      </c>
      <c r="O188" t="s">
        <v>147</v>
      </c>
      <c r="P188" t="s">
        <v>147</v>
      </c>
      <c r="Q188">
        <v>1000</v>
      </c>
      <c r="X188">
        <v>8.8999999999999999E-3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 t="s">
        <v>6</v>
      </c>
      <c r="AG188">
        <v>8.8999999999999999E-3</v>
      </c>
      <c r="AH188">
        <v>2</v>
      </c>
      <c r="AI188">
        <v>16671918</v>
      </c>
      <c r="AJ188">
        <v>182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5">
      <c r="A189">
        <f>ROW(Source!A80)</f>
        <v>80</v>
      </c>
      <c r="B189">
        <v>16671941</v>
      </c>
      <c r="C189">
        <v>16671936</v>
      </c>
      <c r="D189">
        <v>15430767</v>
      </c>
      <c r="E189">
        <v>1</v>
      </c>
      <c r="F189">
        <v>1</v>
      </c>
      <c r="G189">
        <v>1</v>
      </c>
      <c r="H189">
        <v>1</v>
      </c>
      <c r="I189" t="s">
        <v>445</v>
      </c>
      <c r="J189" t="s">
        <v>6</v>
      </c>
      <c r="K189" t="s">
        <v>446</v>
      </c>
      <c r="L189">
        <v>1191</v>
      </c>
      <c r="N189">
        <v>1013</v>
      </c>
      <c r="O189" t="s">
        <v>416</v>
      </c>
      <c r="P189" t="s">
        <v>416</v>
      </c>
      <c r="Q189">
        <v>1</v>
      </c>
      <c r="X189">
        <v>6.7</v>
      </c>
      <c r="Y189">
        <v>0</v>
      </c>
      <c r="Z189">
        <v>0</v>
      </c>
      <c r="AA189">
        <v>0</v>
      </c>
      <c r="AB189">
        <v>8.5299999999999994</v>
      </c>
      <c r="AC189">
        <v>0</v>
      </c>
      <c r="AD189">
        <v>1</v>
      </c>
      <c r="AE189">
        <v>1</v>
      </c>
      <c r="AF189" t="s">
        <v>71</v>
      </c>
      <c r="AG189">
        <v>7.7049999999999992</v>
      </c>
      <c r="AH189">
        <v>2</v>
      </c>
      <c r="AI189">
        <v>16671940</v>
      </c>
      <c r="AJ189">
        <v>183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5">
      <c r="A190">
        <f>ROW(Source!A80)</f>
        <v>80</v>
      </c>
      <c r="B190">
        <v>16671942</v>
      </c>
      <c r="C190">
        <v>16671936</v>
      </c>
      <c r="D190">
        <v>15162472</v>
      </c>
      <c r="E190">
        <v>17</v>
      </c>
      <c r="F190">
        <v>1</v>
      </c>
      <c r="G190">
        <v>1</v>
      </c>
      <c r="H190">
        <v>3</v>
      </c>
      <c r="I190" t="s">
        <v>157</v>
      </c>
      <c r="J190" t="s">
        <v>6</v>
      </c>
      <c r="K190" t="s">
        <v>158</v>
      </c>
      <c r="L190">
        <v>2233</v>
      </c>
      <c r="N190">
        <v>1013</v>
      </c>
      <c r="O190" t="s">
        <v>159</v>
      </c>
      <c r="P190" t="s">
        <v>159</v>
      </c>
      <c r="Q190">
        <v>1</v>
      </c>
      <c r="X190">
        <v>100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 t="s">
        <v>6</v>
      </c>
      <c r="AG190">
        <v>100</v>
      </c>
      <c r="AH190">
        <v>2</v>
      </c>
      <c r="AI190">
        <v>16671937</v>
      </c>
      <c r="AJ190">
        <v>184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5">
      <c r="A191">
        <f>ROW(Source!A80)</f>
        <v>80</v>
      </c>
      <c r="B191">
        <v>16671943</v>
      </c>
      <c r="C191">
        <v>16671936</v>
      </c>
      <c r="D191">
        <v>15202504</v>
      </c>
      <c r="E191">
        <v>1</v>
      </c>
      <c r="F191">
        <v>1</v>
      </c>
      <c r="G191">
        <v>1</v>
      </c>
      <c r="H191">
        <v>3</v>
      </c>
      <c r="I191" t="s">
        <v>518</v>
      </c>
      <c r="J191" t="s">
        <v>519</v>
      </c>
      <c r="K191" t="s">
        <v>520</v>
      </c>
      <c r="L191">
        <v>1346</v>
      </c>
      <c r="N191">
        <v>1009</v>
      </c>
      <c r="O191" t="s">
        <v>139</v>
      </c>
      <c r="P191" t="s">
        <v>139</v>
      </c>
      <c r="Q191">
        <v>1</v>
      </c>
      <c r="X191">
        <v>0.8</v>
      </c>
      <c r="Y191">
        <v>45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0.8</v>
      </c>
      <c r="AH191">
        <v>2</v>
      </c>
      <c r="AI191">
        <v>16671938</v>
      </c>
      <c r="AJ191">
        <v>186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5">
      <c r="A192">
        <f>ROW(Source!A81)</f>
        <v>81</v>
      </c>
      <c r="B192">
        <v>16671941</v>
      </c>
      <c r="C192">
        <v>16671936</v>
      </c>
      <c r="D192">
        <v>15430767</v>
      </c>
      <c r="E192">
        <v>1</v>
      </c>
      <c r="F192">
        <v>1</v>
      </c>
      <c r="G192">
        <v>1</v>
      </c>
      <c r="H192">
        <v>1</v>
      </c>
      <c r="I192" t="s">
        <v>445</v>
      </c>
      <c r="J192" t="s">
        <v>6</v>
      </c>
      <c r="K192" t="s">
        <v>446</v>
      </c>
      <c r="L192">
        <v>1191</v>
      </c>
      <c r="N192">
        <v>1013</v>
      </c>
      <c r="O192" t="s">
        <v>416</v>
      </c>
      <c r="P192" t="s">
        <v>416</v>
      </c>
      <c r="Q192">
        <v>1</v>
      </c>
      <c r="X192">
        <v>6.7</v>
      </c>
      <c r="Y192">
        <v>0</v>
      </c>
      <c r="Z192">
        <v>0</v>
      </c>
      <c r="AA192">
        <v>0</v>
      </c>
      <c r="AB192">
        <v>8.5299999999999994</v>
      </c>
      <c r="AC192">
        <v>0</v>
      </c>
      <c r="AD192">
        <v>1</v>
      </c>
      <c r="AE192">
        <v>1</v>
      </c>
      <c r="AF192" t="s">
        <v>71</v>
      </c>
      <c r="AG192">
        <v>7.7049999999999992</v>
      </c>
      <c r="AH192">
        <v>2</v>
      </c>
      <c r="AI192">
        <v>16671940</v>
      </c>
      <c r="AJ192">
        <v>187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5">
      <c r="A193">
        <f>ROW(Source!A81)</f>
        <v>81</v>
      </c>
      <c r="B193">
        <v>16671942</v>
      </c>
      <c r="C193">
        <v>16671936</v>
      </c>
      <c r="D193">
        <v>15162472</v>
      </c>
      <c r="E193">
        <v>17</v>
      </c>
      <c r="F193">
        <v>1</v>
      </c>
      <c r="G193">
        <v>1</v>
      </c>
      <c r="H193">
        <v>3</v>
      </c>
      <c r="I193" t="s">
        <v>157</v>
      </c>
      <c r="J193" t="s">
        <v>6</v>
      </c>
      <c r="K193" t="s">
        <v>158</v>
      </c>
      <c r="L193">
        <v>2233</v>
      </c>
      <c r="N193">
        <v>1013</v>
      </c>
      <c r="O193" t="s">
        <v>159</v>
      </c>
      <c r="P193" t="s">
        <v>159</v>
      </c>
      <c r="Q193">
        <v>1</v>
      </c>
      <c r="X193">
        <v>100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 t="s">
        <v>6</v>
      </c>
      <c r="AG193">
        <v>100</v>
      </c>
      <c r="AH193">
        <v>2</v>
      </c>
      <c r="AI193">
        <v>16671937</v>
      </c>
      <c r="AJ193">
        <v>188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5">
      <c r="A194">
        <f>ROW(Source!A81)</f>
        <v>81</v>
      </c>
      <c r="B194">
        <v>16671943</v>
      </c>
      <c r="C194">
        <v>16671936</v>
      </c>
      <c r="D194">
        <v>15202504</v>
      </c>
      <c r="E194">
        <v>1</v>
      </c>
      <c r="F194">
        <v>1</v>
      </c>
      <c r="G194">
        <v>1</v>
      </c>
      <c r="H194">
        <v>3</v>
      </c>
      <c r="I194" t="s">
        <v>518</v>
      </c>
      <c r="J194" t="s">
        <v>519</v>
      </c>
      <c r="K194" t="s">
        <v>520</v>
      </c>
      <c r="L194">
        <v>1346</v>
      </c>
      <c r="N194">
        <v>1009</v>
      </c>
      <c r="O194" t="s">
        <v>139</v>
      </c>
      <c r="P194" t="s">
        <v>139</v>
      </c>
      <c r="Q194">
        <v>1</v>
      </c>
      <c r="X194">
        <v>0.8</v>
      </c>
      <c r="Y194">
        <v>45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0.8</v>
      </c>
      <c r="AH194">
        <v>2</v>
      </c>
      <c r="AI194">
        <v>16671938</v>
      </c>
      <c r="AJ194">
        <v>190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5">
      <c r="A195">
        <f>ROW(Source!A86)</f>
        <v>86</v>
      </c>
      <c r="B195">
        <v>16671961</v>
      </c>
      <c r="C195">
        <v>16671946</v>
      </c>
      <c r="D195">
        <v>15430497</v>
      </c>
      <c r="E195">
        <v>1</v>
      </c>
      <c r="F195">
        <v>1</v>
      </c>
      <c r="G195">
        <v>1</v>
      </c>
      <c r="H195">
        <v>1</v>
      </c>
      <c r="I195" t="s">
        <v>471</v>
      </c>
      <c r="J195" t="s">
        <v>6</v>
      </c>
      <c r="K195" t="s">
        <v>472</v>
      </c>
      <c r="L195">
        <v>1191</v>
      </c>
      <c r="N195">
        <v>1013</v>
      </c>
      <c r="O195" t="s">
        <v>416</v>
      </c>
      <c r="P195" t="s">
        <v>416</v>
      </c>
      <c r="Q195">
        <v>1</v>
      </c>
      <c r="X195">
        <v>89.32</v>
      </c>
      <c r="Y195">
        <v>0</v>
      </c>
      <c r="Z195">
        <v>0</v>
      </c>
      <c r="AA195">
        <v>0</v>
      </c>
      <c r="AB195">
        <v>8.86</v>
      </c>
      <c r="AC195">
        <v>0</v>
      </c>
      <c r="AD195">
        <v>1</v>
      </c>
      <c r="AE195">
        <v>1</v>
      </c>
      <c r="AF195" t="s">
        <v>71</v>
      </c>
      <c r="AG195">
        <v>102.71799999999999</v>
      </c>
      <c r="AH195">
        <v>2</v>
      </c>
      <c r="AI195">
        <v>16671947</v>
      </c>
      <c r="AJ195">
        <v>191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5">
      <c r="A196">
        <f>ROW(Source!A86)</f>
        <v>86</v>
      </c>
      <c r="B196">
        <v>16671962</v>
      </c>
      <c r="C196">
        <v>16671946</v>
      </c>
      <c r="D196">
        <v>15430395</v>
      </c>
      <c r="E196">
        <v>1</v>
      </c>
      <c r="F196">
        <v>1</v>
      </c>
      <c r="G196">
        <v>1</v>
      </c>
      <c r="H196">
        <v>1</v>
      </c>
      <c r="I196" t="s">
        <v>417</v>
      </c>
      <c r="J196" t="s">
        <v>6</v>
      </c>
      <c r="K196" t="s">
        <v>418</v>
      </c>
      <c r="L196">
        <v>1191</v>
      </c>
      <c r="N196">
        <v>1013</v>
      </c>
      <c r="O196" t="s">
        <v>416</v>
      </c>
      <c r="P196" t="s">
        <v>416</v>
      </c>
      <c r="Q196">
        <v>1</v>
      </c>
      <c r="X196">
        <v>22.65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70</v>
      </c>
      <c r="AG196">
        <v>28.3125</v>
      </c>
      <c r="AH196">
        <v>2</v>
      </c>
      <c r="AI196">
        <v>16671948</v>
      </c>
      <c r="AJ196">
        <v>192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5">
      <c r="A197">
        <f>ROW(Source!A86)</f>
        <v>86</v>
      </c>
      <c r="B197">
        <v>16671963</v>
      </c>
      <c r="C197">
        <v>16671946</v>
      </c>
      <c r="D197">
        <v>15247974</v>
      </c>
      <c r="E197">
        <v>1</v>
      </c>
      <c r="F197">
        <v>1</v>
      </c>
      <c r="G197">
        <v>1</v>
      </c>
      <c r="H197">
        <v>2</v>
      </c>
      <c r="I197" t="s">
        <v>419</v>
      </c>
      <c r="J197" t="s">
        <v>420</v>
      </c>
      <c r="K197" t="s">
        <v>421</v>
      </c>
      <c r="L197">
        <v>1368</v>
      </c>
      <c r="N197">
        <v>1011</v>
      </c>
      <c r="O197" t="s">
        <v>422</v>
      </c>
      <c r="P197" t="s">
        <v>422</v>
      </c>
      <c r="Q197">
        <v>1</v>
      </c>
      <c r="X197">
        <v>0.74</v>
      </c>
      <c r="Y197">
        <v>0</v>
      </c>
      <c r="Z197">
        <v>31.26</v>
      </c>
      <c r="AA197">
        <v>13.5</v>
      </c>
      <c r="AB197">
        <v>0</v>
      </c>
      <c r="AC197">
        <v>0</v>
      </c>
      <c r="AD197">
        <v>1</v>
      </c>
      <c r="AE197">
        <v>0</v>
      </c>
      <c r="AF197" t="s">
        <v>70</v>
      </c>
      <c r="AG197">
        <v>0.92500000000000004</v>
      </c>
      <c r="AH197">
        <v>2</v>
      </c>
      <c r="AI197">
        <v>16671949</v>
      </c>
      <c r="AJ197">
        <v>193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5">
      <c r="A198">
        <f>ROW(Source!A86)</f>
        <v>86</v>
      </c>
      <c r="B198">
        <v>16671964</v>
      </c>
      <c r="C198">
        <v>16671946</v>
      </c>
      <c r="D198">
        <v>15248144</v>
      </c>
      <c r="E198">
        <v>1</v>
      </c>
      <c r="F198">
        <v>1</v>
      </c>
      <c r="G198">
        <v>1</v>
      </c>
      <c r="H198">
        <v>2</v>
      </c>
      <c r="I198" t="s">
        <v>521</v>
      </c>
      <c r="J198" t="s">
        <v>522</v>
      </c>
      <c r="K198" t="s">
        <v>523</v>
      </c>
      <c r="L198">
        <v>1368</v>
      </c>
      <c r="N198">
        <v>1011</v>
      </c>
      <c r="O198" t="s">
        <v>422</v>
      </c>
      <c r="P198" t="s">
        <v>422</v>
      </c>
      <c r="Q198">
        <v>1</v>
      </c>
      <c r="X198">
        <v>20.85</v>
      </c>
      <c r="Y198">
        <v>0</v>
      </c>
      <c r="Z198">
        <v>16.309999999999999</v>
      </c>
      <c r="AA198">
        <v>10.06</v>
      </c>
      <c r="AB198">
        <v>0</v>
      </c>
      <c r="AC198">
        <v>0</v>
      </c>
      <c r="AD198">
        <v>1</v>
      </c>
      <c r="AE198">
        <v>0</v>
      </c>
      <c r="AF198" t="s">
        <v>70</v>
      </c>
      <c r="AG198">
        <v>26.0625</v>
      </c>
      <c r="AH198">
        <v>2</v>
      </c>
      <c r="AI198">
        <v>16671950</v>
      </c>
      <c r="AJ198">
        <v>194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5">
      <c r="A199">
        <f>ROW(Source!A86)</f>
        <v>86</v>
      </c>
      <c r="B199">
        <v>16671965</v>
      </c>
      <c r="C199">
        <v>16671946</v>
      </c>
      <c r="D199">
        <v>15249073</v>
      </c>
      <c r="E199">
        <v>1</v>
      </c>
      <c r="F199">
        <v>1</v>
      </c>
      <c r="G199">
        <v>1</v>
      </c>
      <c r="H199">
        <v>2</v>
      </c>
      <c r="I199" t="s">
        <v>428</v>
      </c>
      <c r="J199" t="s">
        <v>429</v>
      </c>
      <c r="K199" t="s">
        <v>430</v>
      </c>
      <c r="L199">
        <v>1368</v>
      </c>
      <c r="N199">
        <v>1011</v>
      </c>
      <c r="O199" t="s">
        <v>422</v>
      </c>
      <c r="P199" t="s">
        <v>422</v>
      </c>
      <c r="Q199">
        <v>1</v>
      </c>
      <c r="X199">
        <v>1.06</v>
      </c>
      <c r="Y199">
        <v>0</v>
      </c>
      <c r="Z199">
        <v>65.709999999999994</v>
      </c>
      <c r="AA199">
        <v>11.6</v>
      </c>
      <c r="AB199">
        <v>0</v>
      </c>
      <c r="AC199">
        <v>0</v>
      </c>
      <c r="AD199">
        <v>1</v>
      </c>
      <c r="AE199">
        <v>0</v>
      </c>
      <c r="AF199" t="s">
        <v>70</v>
      </c>
      <c r="AG199">
        <v>1.3250000000000002</v>
      </c>
      <c r="AH199">
        <v>2</v>
      </c>
      <c r="AI199">
        <v>16671951</v>
      </c>
      <c r="AJ199">
        <v>195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5">
      <c r="A200">
        <f>ROW(Source!A86)</f>
        <v>86</v>
      </c>
      <c r="B200">
        <v>16671966</v>
      </c>
      <c r="C200">
        <v>16671946</v>
      </c>
      <c r="D200">
        <v>15249979</v>
      </c>
      <c r="E200">
        <v>1</v>
      </c>
      <c r="F200">
        <v>1</v>
      </c>
      <c r="G200">
        <v>1</v>
      </c>
      <c r="H200">
        <v>2</v>
      </c>
      <c r="I200" t="s">
        <v>524</v>
      </c>
      <c r="J200" t="s">
        <v>525</v>
      </c>
      <c r="K200" t="s">
        <v>526</v>
      </c>
      <c r="L200">
        <v>1368</v>
      </c>
      <c r="N200">
        <v>1011</v>
      </c>
      <c r="O200" t="s">
        <v>422</v>
      </c>
      <c r="P200" t="s">
        <v>422</v>
      </c>
      <c r="Q200">
        <v>1</v>
      </c>
      <c r="X200">
        <v>4</v>
      </c>
      <c r="Y200">
        <v>0</v>
      </c>
      <c r="Z200">
        <v>1.5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70</v>
      </c>
      <c r="AG200">
        <v>5</v>
      </c>
      <c r="AH200">
        <v>2</v>
      </c>
      <c r="AI200">
        <v>16671952</v>
      </c>
      <c r="AJ200">
        <v>196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5">
      <c r="A201">
        <f>ROW(Source!A86)</f>
        <v>86</v>
      </c>
      <c r="B201">
        <v>16671967</v>
      </c>
      <c r="C201">
        <v>16671946</v>
      </c>
      <c r="D201">
        <v>15165912</v>
      </c>
      <c r="E201">
        <v>1</v>
      </c>
      <c r="F201">
        <v>1</v>
      </c>
      <c r="G201">
        <v>1</v>
      </c>
      <c r="H201">
        <v>3</v>
      </c>
      <c r="I201" t="s">
        <v>527</v>
      </c>
      <c r="J201" t="s">
        <v>528</v>
      </c>
      <c r="K201" t="s">
        <v>529</v>
      </c>
      <c r="L201">
        <v>1348</v>
      </c>
      <c r="N201">
        <v>1009</v>
      </c>
      <c r="O201" t="s">
        <v>147</v>
      </c>
      <c r="P201" t="s">
        <v>147</v>
      </c>
      <c r="Q201">
        <v>1000</v>
      </c>
      <c r="X201">
        <v>3.0000000000000001E-3</v>
      </c>
      <c r="Y201">
        <v>3060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3.0000000000000001E-3</v>
      </c>
      <c r="AH201">
        <v>2</v>
      </c>
      <c r="AI201">
        <v>16671953</v>
      </c>
      <c r="AJ201">
        <v>197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5">
      <c r="A202">
        <f>ROW(Source!A86)</f>
        <v>86</v>
      </c>
      <c r="B202">
        <v>16671968</v>
      </c>
      <c r="C202">
        <v>16671946</v>
      </c>
      <c r="D202">
        <v>15167286</v>
      </c>
      <c r="E202">
        <v>1</v>
      </c>
      <c r="F202">
        <v>1</v>
      </c>
      <c r="G202">
        <v>1</v>
      </c>
      <c r="H202">
        <v>3</v>
      </c>
      <c r="I202" t="s">
        <v>530</v>
      </c>
      <c r="J202" t="s">
        <v>531</v>
      </c>
      <c r="K202" t="s">
        <v>532</v>
      </c>
      <c r="L202">
        <v>1339</v>
      </c>
      <c r="N202">
        <v>1007</v>
      </c>
      <c r="O202" t="s">
        <v>467</v>
      </c>
      <c r="P202" t="s">
        <v>467</v>
      </c>
      <c r="Q202">
        <v>1</v>
      </c>
      <c r="X202">
        <v>0.435</v>
      </c>
      <c r="Y202">
        <v>2.44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0.435</v>
      </c>
      <c r="AH202">
        <v>2</v>
      </c>
      <c r="AI202">
        <v>16671954</v>
      </c>
      <c r="AJ202">
        <v>198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5">
      <c r="A203">
        <f>ROW(Source!A86)</f>
        <v>86</v>
      </c>
      <c r="B203">
        <v>16671969</v>
      </c>
      <c r="C203">
        <v>16671946</v>
      </c>
      <c r="D203">
        <v>15167719</v>
      </c>
      <c r="E203">
        <v>1</v>
      </c>
      <c r="F203">
        <v>1</v>
      </c>
      <c r="G203">
        <v>1</v>
      </c>
      <c r="H203">
        <v>3</v>
      </c>
      <c r="I203" t="s">
        <v>533</v>
      </c>
      <c r="J203" t="s">
        <v>534</v>
      </c>
      <c r="K203" t="s">
        <v>535</v>
      </c>
      <c r="L203">
        <v>1346</v>
      </c>
      <c r="N203">
        <v>1009</v>
      </c>
      <c r="O203" t="s">
        <v>139</v>
      </c>
      <c r="P203" t="s">
        <v>139</v>
      </c>
      <c r="Q203">
        <v>1</v>
      </c>
      <c r="X203">
        <v>232</v>
      </c>
      <c r="Y203">
        <v>16.600000000000001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232</v>
      </c>
      <c r="AH203">
        <v>2</v>
      </c>
      <c r="AI203">
        <v>16671955</v>
      </c>
      <c r="AJ203">
        <v>199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5">
      <c r="A204">
        <f>ROW(Source!A86)</f>
        <v>86</v>
      </c>
      <c r="B204">
        <v>16671970</v>
      </c>
      <c r="C204">
        <v>16671946</v>
      </c>
      <c r="D204">
        <v>15167805</v>
      </c>
      <c r="E204">
        <v>1</v>
      </c>
      <c r="F204">
        <v>1</v>
      </c>
      <c r="G204">
        <v>1</v>
      </c>
      <c r="H204">
        <v>3</v>
      </c>
      <c r="I204" t="s">
        <v>536</v>
      </c>
      <c r="J204" t="s">
        <v>537</v>
      </c>
      <c r="K204" t="s">
        <v>538</v>
      </c>
      <c r="L204">
        <v>1348</v>
      </c>
      <c r="N204">
        <v>1009</v>
      </c>
      <c r="O204" t="s">
        <v>147</v>
      </c>
      <c r="P204" t="s">
        <v>147</v>
      </c>
      <c r="Q204">
        <v>1000</v>
      </c>
      <c r="X204">
        <v>1.0529999999999999</v>
      </c>
      <c r="Y204">
        <v>1234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1.0529999999999999</v>
      </c>
      <c r="AH204">
        <v>2</v>
      </c>
      <c r="AI204">
        <v>16671956</v>
      </c>
      <c r="AJ204">
        <v>200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5">
      <c r="A205">
        <f>ROW(Source!A86)</f>
        <v>86</v>
      </c>
      <c r="B205">
        <v>16671971</v>
      </c>
      <c r="C205">
        <v>16671946</v>
      </c>
      <c r="D205">
        <v>15170537</v>
      </c>
      <c r="E205">
        <v>1</v>
      </c>
      <c r="F205">
        <v>1</v>
      </c>
      <c r="G205">
        <v>1</v>
      </c>
      <c r="H205">
        <v>3</v>
      </c>
      <c r="I205" t="s">
        <v>539</v>
      </c>
      <c r="J205" t="s">
        <v>540</v>
      </c>
      <c r="K205" t="s">
        <v>541</v>
      </c>
      <c r="L205">
        <v>1346</v>
      </c>
      <c r="N205">
        <v>1009</v>
      </c>
      <c r="O205" t="s">
        <v>139</v>
      </c>
      <c r="P205" t="s">
        <v>139</v>
      </c>
      <c r="Q205">
        <v>1</v>
      </c>
      <c r="X205">
        <v>0.7</v>
      </c>
      <c r="Y205">
        <v>5.71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0.7</v>
      </c>
      <c r="AH205">
        <v>2</v>
      </c>
      <c r="AI205">
        <v>16671957</v>
      </c>
      <c r="AJ205">
        <v>201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5">
      <c r="A206">
        <f>ROW(Source!A86)</f>
        <v>86</v>
      </c>
      <c r="B206">
        <v>16671972</v>
      </c>
      <c r="C206">
        <v>16671946</v>
      </c>
      <c r="D206">
        <v>15171018</v>
      </c>
      <c r="E206">
        <v>1</v>
      </c>
      <c r="F206">
        <v>1</v>
      </c>
      <c r="G206">
        <v>1</v>
      </c>
      <c r="H206">
        <v>3</v>
      </c>
      <c r="I206" t="s">
        <v>461</v>
      </c>
      <c r="J206" t="s">
        <v>462</v>
      </c>
      <c r="K206" t="s">
        <v>463</v>
      </c>
      <c r="L206">
        <v>1346</v>
      </c>
      <c r="N206">
        <v>1009</v>
      </c>
      <c r="O206" t="s">
        <v>139</v>
      </c>
      <c r="P206" t="s">
        <v>139</v>
      </c>
      <c r="Q206">
        <v>1</v>
      </c>
      <c r="X206">
        <v>0.5</v>
      </c>
      <c r="Y206">
        <v>1.82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0.5</v>
      </c>
      <c r="AH206">
        <v>2</v>
      </c>
      <c r="AI206">
        <v>16671958</v>
      </c>
      <c r="AJ206">
        <v>202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5">
      <c r="A207">
        <f>ROW(Source!A86)</f>
        <v>86</v>
      </c>
      <c r="B207">
        <v>16671973</v>
      </c>
      <c r="C207">
        <v>16671946</v>
      </c>
      <c r="D207">
        <v>15172039</v>
      </c>
      <c r="E207">
        <v>1</v>
      </c>
      <c r="F207">
        <v>1</v>
      </c>
      <c r="G207">
        <v>1</v>
      </c>
      <c r="H207">
        <v>3</v>
      </c>
      <c r="I207" t="s">
        <v>542</v>
      </c>
      <c r="J207" t="s">
        <v>543</v>
      </c>
      <c r="K207" t="s">
        <v>544</v>
      </c>
      <c r="L207">
        <v>1348</v>
      </c>
      <c r="N207">
        <v>1009</v>
      </c>
      <c r="O207" t="s">
        <v>147</v>
      </c>
      <c r="P207" t="s">
        <v>147</v>
      </c>
      <c r="Q207">
        <v>1000</v>
      </c>
      <c r="X207">
        <v>0.35499999999999998</v>
      </c>
      <c r="Y207">
        <v>412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0.35499999999999998</v>
      </c>
      <c r="AH207">
        <v>2</v>
      </c>
      <c r="AI207">
        <v>16671959</v>
      </c>
      <c r="AJ207">
        <v>203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5">
      <c r="A208">
        <f>ROW(Source!A86)</f>
        <v>86</v>
      </c>
      <c r="B208">
        <v>16671974</v>
      </c>
      <c r="C208">
        <v>16671946</v>
      </c>
      <c r="D208">
        <v>15203742</v>
      </c>
      <c r="E208">
        <v>1</v>
      </c>
      <c r="F208">
        <v>1</v>
      </c>
      <c r="G208">
        <v>1</v>
      </c>
      <c r="H208">
        <v>3</v>
      </c>
      <c r="I208" t="s">
        <v>545</v>
      </c>
      <c r="J208" t="s">
        <v>546</v>
      </c>
      <c r="K208" t="s">
        <v>547</v>
      </c>
      <c r="L208">
        <v>1348</v>
      </c>
      <c r="N208">
        <v>1009</v>
      </c>
      <c r="O208" t="s">
        <v>147</v>
      </c>
      <c r="P208" t="s">
        <v>147</v>
      </c>
      <c r="Q208">
        <v>1000</v>
      </c>
      <c r="X208">
        <v>7.0999999999999994E-2</v>
      </c>
      <c r="Y208">
        <v>15584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7.0999999999999994E-2</v>
      </c>
      <c r="AH208">
        <v>2</v>
      </c>
      <c r="AI208">
        <v>16671960</v>
      </c>
      <c r="AJ208">
        <v>204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5">
      <c r="A209">
        <f>ROW(Source!A87)</f>
        <v>87</v>
      </c>
      <c r="B209">
        <v>16671961</v>
      </c>
      <c r="C209">
        <v>16671946</v>
      </c>
      <c r="D209">
        <v>15430497</v>
      </c>
      <c r="E209">
        <v>1</v>
      </c>
      <c r="F209">
        <v>1</v>
      </c>
      <c r="G209">
        <v>1</v>
      </c>
      <c r="H209">
        <v>1</v>
      </c>
      <c r="I209" t="s">
        <v>471</v>
      </c>
      <c r="J209" t="s">
        <v>6</v>
      </c>
      <c r="K209" t="s">
        <v>472</v>
      </c>
      <c r="L209">
        <v>1191</v>
      </c>
      <c r="N209">
        <v>1013</v>
      </c>
      <c r="O209" t="s">
        <v>416</v>
      </c>
      <c r="P209" t="s">
        <v>416</v>
      </c>
      <c r="Q209">
        <v>1</v>
      </c>
      <c r="X209">
        <v>89.32</v>
      </c>
      <c r="Y209">
        <v>0</v>
      </c>
      <c r="Z209">
        <v>0</v>
      </c>
      <c r="AA209">
        <v>0</v>
      </c>
      <c r="AB209">
        <v>8.86</v>
      </c>
      <c r="AC209">
        <v>0</v>
      </c>
      <c r="AD209">
        <v>1</v>
      </c>
      <c r="AE209">
        <v>1</v>
      </c>
      <c r="AF209" t="s">
        <v>71</v>
      </c>
      <c r="AG209">
        <v>102.71799999999999</v>
      </c>
      <c r="AH209">
        <v>2</v>
      </c>
      <c r="AI209">
        <v>16671947</v>
      </c>
      <c r="AJ209">
        <v>205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5">
      <c r="A210">
        <f>ROW(Source!A87)</f>
        <v>87</v>
      </c>
      <c r="B210">
        <v>16671962</v>
      </c>
      <c r="C210">
        <v>16671946</v>
      </c>
      <c r="D210">
        <v>15430395</v>
      </c>
      <c r="E210">
        <v>1</v>
      </c>
      <c r="F210">
        <v>1</v>
      </c>
      <c r="G210">
        <v>1</v>
      </c>
      <c r="H210">
        <v>1</v>
      </c>
      <c r="I210" t="s">
        <v>417</v>
      </c>
      <c r="J210" t="s">
        <v>6</v>
      </c>
      <c r="K210" t="s">
        <v>418</v>
      </c>
      <c r="L210">
        <v>1191</v>
      </c>
      <c r="N210">
        <v>1013</v>
      </c>
      <c r="O210" t="s">
        <v>416</v>
      </c>
      <c r="P210" t="s">
        <v>416</v>
      </c>
      <c r="Q210">
        <v>1</v>
      </c>
      <c r="X210">
        <v>22.65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70</v>
      </c>
      <c r="AG210">
        <v>28.3125</v>
      </c>
      <c r="AH210">
        <v>2</v>
      </c>
      <c r="AI210">
        <v>16671948</v>
      </c>
      <c r="AJ210">
        <v>206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5">
      <c r="A211">
        <f>ROW(Source!A87)</f>
        <v>87</v>
      </c>
      <c r="B211">
        <v>16671963</v>
      </c>
      <c r="C211">
        <v>16671946</v>
      </c>
      <c r="D211">
        <v>15247974</v>
      </c>
      <c r="E211">
        <v>1</v>
      </c>
      <c r="F211">
        <v>1</v>
      </c>
      <c r="G211">
        <v>1</v>
      </c>
      <c r="H211">
        <v>2</v>
      </c>
      <c r="I211" t="s">
        <v>419</v>
      </c>
      <c r="J211" t="s">
        <v>420</v>
      </c>
      <c r="K211" t="s">
        <v>421</v>
      </c>
      <c r="L211">
        <v>1368</v>
      </c>
      <c r="N211">
        <v>1011</v>
      </c>
      <c r="O211" t="s">
        <v>422</v>
      </c>
      <c r="P211" t="s">
        <v>422</v>
      </c>
      <c r="Q211">
        <v>1</v>
      </c>
      <c r="X211">
        <v>0.74</v>
      </c>
      <c r="Y211">
        <v>0</v>
      </c>
      <c r="Z211">
        <v>31.26</v>
      </c>
      <c r="AA211">
        <v>13.5</v>
      </c>
      <c r="AB211">
        <v>0</v>
      </c>
      <c r="AC211">
        <v>0</v>
      </c>
      <c r="AD211">
        <v>1</v>
      </c>
      <c r="AE211">
        <v>0</v>
      </c>
      <c r="AF211" t="s">
        <v>70</v>
      </c>
      <c r="AG211">
        <v>0.92500000000000004</v>
      </c>
      <c r="AH211">
        <v>2</v>
      </c>
      <c r="AI211">
        <v>16671949</v>
      </c>
      <c r="AJ211">
        <v>207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5">
      <c r="A212">
        <f>ROW(Source!A87)</f>
        <v>87</v>
      </c>
      <c r="B212">
        <v>16671964</v>
      </c>
      <c r="C212">
        <v>16671946</v>
      </c>
      <c r="D212">
        <v>15248144</v>
      </c>
      <c r="E212">
        <v>1</v>
      </c>
      <c r="F212">
        <v>1</v>
      </c>
      <c r="G212">
        <v>1</v>
      </c>
      <c r="H212">
        <v>2</v>
      </c>
      <c r="I212" t="s">
        <v>521</v>
      </c>
      <c r="J212" t="s">
        <v>522</v>
      </c>
      <c r="K212" t="s">
        <v>523</v>
      </c>
      <c r="L212">
        <v>1368</v>
      </c>
      <c r="N212">
        <v>1011</v>
      </c>
      <c r="O212" t="s">
        <v>422</v>
      </c>
      <c r="P212" t="s">
        <v>422</v>
      </c>
      <c r="Q212">
        <v>1</v>
      </c>
      <c r="X212">
        <v>20.85</v>
      </c>
      <c r="Y212">
        <v>0</v>
      </c>
      <c r="Z212">
        <v>16.309999999999999</v>
      </c>
      <c r="AA212">
        <v>10.06</v>
      </c>
      <c r="AB212">
        <v>0</v>
      </c>
      <c r="AC212">
        <v>0</v>
      </c>
      <c r="AD212">
        <v>1</v>
      </c>
      <c r="AE212">
        <v>0</v>
      </c>
      <c r="AF212" t="s">
        <v>70</v>
      </c>
      <c r="AG212">
        <v>26.0625</v>
      </c>
      <c r="AH212">
        <v>2</v>
      </c>
      <c r="AI212">
        <v>16671950</v>
      </c>
      <c r="AJ212">
        <v>208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5">
      <c r="A213">
        <f>ROW(Source!A87)</f>
        <v>87</v>
      </c>
      <c r="B213">
        <v>16671965</v>
      </c>
      <c r="C213">
        <v>16671946</v>
      </c>
      <c r="D213">
        <v>15249073</v>
      </c>
      <c r="E213">
        <v>1</v>
      </c>
      <c r="F213">
        <v>1</v>
      </c>
      <c r="G213">
        <v>1</v>
      </c>
      <c r="H213">
        <v>2</v>
      </c>
      <c r="I213" t="s">
        <v>428</v>
      </c>
      <c r="J213" t="s">
        <v>429</v>
      </c>
      <c r="K213" t="s">
        <v>430</v>
      </c>
      <c r="L213">
        <v>1368</v>
      </c>
      <c r="N213">
        <v>1011</v>
      </c>
      <c r="O213" t="s">
        <v>422</v>
      </c>
      <c r="P213" t="s">
        <v>422</v>
      </c>
      <c r="Q213">
        <v>1</v>
      </c>
      <c r="X213">
        <v>1.06</v>
      </c>
      <c r="Y213">
        <v>0</v>
      </c>
      <c r="Z213">
        <v>65.709999999999994</v>
      </c>
      <c r="AA213">
        <v>11.6</v>
      </c>
      <c r="AB213">
        <v>0</v>
      </c>
      <c r="AC213">
        <v>0</v>
      </c>
      <c r="AD213">
        <v>1</v>
      </c>
      <c r="AE213">
        <v>0</v>
      </c>
      <c r="AF213" t="s">
        <v>70</v>
      </c>
      <c r="AG213">
        <v>1.3250000000000002</v>
      </c>
      <c r="AH213">
        <v>2</v>
      </c>
      <c r="AI213">
        <v>16671951</v>
      </c>
      <c r="AJ213">
        <v>209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5">
      <c r="A214">
        <f>ROW(Source!A87)</f>
        <v>87</v>
      </c>
      <c r="B214">
        <v>16671966</v>
      </c>
      <c r="C214">
        <v>16671946</v>
      </c>
      <c r="D214">
        <v>15249979</v>
      </c>
      <c r="E214">
        <v>1</v>
      </c>
      <c r="F214">
        <v>1</v>
      </c>
      <c r="G214">
        <v>1</v>
      </c>
      <c r="H214">
        <v>2</v>
      </c>
      <c r="I214" t="s">
        <v>524</v>
      </c>
      <c r="J214" t="s">
        <v>525</v>
      </c>
      <c r="K214" t="s">
        <v>526</v>
      </c>
      <c r="L214">
        <v>1368</v>
      </c>
      <c r="N214">
        <v>1011</v>
      </c>
      <c r="O214" t="s">
        <v>422</v>
      </c>
      <c r="P214" t="s">
        <v>422</v>
      </c>
      <c r="Q214">
        <v>1</v>
      </c>
      <c r="X214">
        <v>4</v>
      </c>
      <c r="Y214">
        <v>0</v>
      </c>
      <c r="Z214">
        <v>1.5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70</v>
      </c>
      <c r="AG214">
        <v>5</v>
      </c>
      <c r="AH214">
        <v>2</v>
      </c>
      <c r="AI214">
        <v>16671952</v>
      </c>
      <c r="AJ214">
        <v>210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5">
      <c r="A215">
        <f>ROW(Source!A87)</f>
        <v>87</v>
      </c>
      <c r="B215">
        <v>16671967</v>
      </c>
      <c r="C215">
        <v>16671946</v>
      </c>
      <c r="D215">
        <v>15165912</v>
      </c>
      <c r="E215">
        <v>1</v>
      </c>
      <c r="F215">
        <v>1</v>
      </c>
      <c r="G215">
        <v>1</v>
      </c>
      <c r="H215">
        <v>3</v>
      </c>
      <c r="I215" t="s">
        <v>527</v>
      </c>
      <c r="J215" t="s">
        <v>528</v>
      </c>
      <c r="K215" t="s">
        <v>529</v>
      </c>
      <c r="L215">
        <v>1348</v>
      </c>
      <c r="N215">
        <v>1009</v>
      </c>
      <c r="O215" t="s">
        <v>147</v>
      </c>
      <c r="P215" t="s">
        <v>147</v>
      </c>
      <c r="Q215">
        <v>1000</v>
      </c>
      <c r="X215">
        <v>3.0000000000000001E-3</v>
      </c>
      <c r="Y215">
        <v>3060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3.0000000000000001E-3</v>
      </c>
      <c r="AH215">
        <v>2</v>
      </c>
      <c r="AI215">
        <v>16671953</v>
      </c>
      <c r="AJ215">
        <v>211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5">
      <c r="A216">
        <f>ROW(Source!A87)</f>
        <v>87</v>
      </c>
      <c r="B216">
        <v>16671968</v>
      </c>
      <c r="C216">
        <v>16671946</v>
      </c>
      <c r="D216">
        <v>15167286</v>
      </c>
      <c r="E216">
        <v>1</v>
      </c>
      <c r="F216">
        <v>1</v>
      </c>
      <c r="G216">
        <v>1</v>
      </c>
      <c r="H216">
        <v>3</v>
      </c>
      <c r="I216" t="s">
        <v>530</v>
      </c>
      <c r="J216" t="s">
        <v>531</v>
      </c>
      <c r="K216" t="s">
        <v>532</v>
      </c>
      <c r="L216">
        <v>1339</v>
      </c>
      <c r="N216">
        <v>1007</v>
      </c>
      <c r="O216" t="s">
        <v>467</v>
      </c>
      <c r="P216" t="s">
        <v>467</v>
      </c>
      <c r="Q216">
        <v>1</v>
      </c>
      <c r="X216">
        <v>0.435</v>
      </c>
      <c r="Y216">
        <v>2.44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0.435</v>
      </c>
      <c r="AH216">
        <v>2</v>
      </c>
      <c r="AI216">
        <v>16671954</v>
      </c>
      <c r="AJ216">
        <v>212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5">
      <c r="A217">
        <f>ROW(Source!A87)</f>
        <v>87</v>
      </c>
      <c r="B217">
        <v>16671969</v>
      </c>
      <c r="C217">
        <v>16671946</v>
      </c>
      <c r="D217">
        <v>15167719</v>
      </c>
      <c r="E217">
        <v>1</v>
      </c>
      <c r="F217">
        <v>1</v>
      </c>
      <c r="G217">
        <v>1</v>
      </c>
      <c r="H217">
        <v>3</v>
      </c>
      <c r="I217" t="s">
        <v>533</v>
      </c>
      <c r="J217" t="s">
        <v>534</v>
      </c>
      <c r="K217" t="s">
        <v>535</v>
      </c>
      <c r="L217">
        <v>1346</v>
      </c>
      <c r="N217">
        <v>1009</v>
      </c>
      <c r="O217" t="s">
        <v>139</v>
      </c>
      <c r="P217" t="s">
        <v>139</v>
      </c>
      <c r="Q217">
        <v>1</v>
      </c>
      <c r="X217">
        <v>232</v>
      </c>
      <c r="Y217">
        <v>16.600000000000001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6</v>
      </c>
      <c r="AG217">
        <v>232</v>
      </c>
      <c r="AH217">
        <v>2</v>
      </c>
      <c r="AI217">
        <v>16671955</v>
      </c>
      <c r="AJ217">
        <v>213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5">
      <c r="A218">
        <f>ROW(Source!A87)</f>
        <v>87</v>
      </c>
      <c r="B218">
        <v>16671970</v>
      </c>
      <c r="C218">
        <v>16671946</v>
      </c>
      <c r="D218">
        <v>15167805</v>
      </c>
      <c r="E218">
        <v>1</v>
      </c>
      <c r="F218">
        <v>1</v>
      </c>
      <c r="G218">
        <v>1</v>
      </c>
      <c r="H218">
        <v>3</v>
      </c>
      <c r="I218" t="s">
        <v>536</v>
      </c>
      <c r="J218" t="s">
        <v>537</v>
      </c>
      <c r="K218" t="s">
        <v>538</v>
      </c>
      <c r="L218">
        <v>1348</v>
      </c>
      <c r="N218">
        <v>1009</v>
      </c>
      <c r="O218" t="s">
        <v>147</v>
      </c>
      <c r="P218" t="s">
        <v>147</v>
      </c>
      <c r="Q218">
        <v>1000</v>
      </c>
      <c r="X218">
        <v>1.0529999999999999</v>
      </c>
      <c r="Y218">
        <v>1234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1.0529999999999999</v>
      </c>
      <c r="AH218">
        <v>2</v>
      </c>
      <c r="AI218">
        <v>16671956</v>
      </c>
      <c r="AJ218">
        <v>214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5">
      <c r="A219">
        <f>ROW(Source!A87)</f>
        <v>87</v>
      </c>
      <c r="B219">
        <v>16671971</v>
      </c>
      <c r="C219">
        <v>16671946</v>
      </c>
      <c r="D219">
        <v>15170537</v>
      </c>
      <c r="E219">
        <v>1</v>
      </c>
      <c r="F219">
        <v>1</v>
      </c>
      <c r="G219">
        <v>1</v>
      </c>
      <c r="H219">
        <v>3</v>
      </c>
      <c r="I219" t="s">
        <v>539</v>
      </c>
      <c r="J219" t="s">
        <v>540</v>
      </c>
      <c r="K219" t="s">
        <v>541</v>
      </c>
      <c r="L219">
        <v>1346</v>
      </c>
      <c r="N219">
        <v>1009</v>
      </c>
      <c r="O219" t="s">
        <v>139</v>
      </c>
      <c r="P219" t="s">
        <v>139</v>
      </c>
      <c r="Q219">
        <v>1</v>
      </c>
      <c r="X219">
        <v>0.7</v>
      </c>
      <c r="Y219">
        <v>5.71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0.7</v>
      </c>
      <c r="AH219">
        <v>2</v>
      </c>
      <c r="AI219">
        <v>16671957</v>
      </c>
      <c r="AJ219">
        <v>215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5">
      <c r="A220">
        <f>ROW(Source!A87)</f>
        <v>87</v>
      </c>
      <c r="B220">
        <v>16671972</v>
      </c>
      <c r="C220">
        <v>16671946</v>
      </c>
      <c r="D220">
        <v>15171018</v>
      </c>
      <c r="E220">
        <v>1</v>
      </c>
      <c r="F220">
        <v>1</v>
      </c>
      <c r="G220">
        <v>1</v>
      </c>
      <c r="H220">
        <v>3</v>
      </c>
      <c r="I220" t="s">
        <v>461</v>
      </c>
      <c r="J220" t="s">
        <v>462</v>
      </c>
      <c r="K220" t="s">
        <v>463</v>
      </c>
      <c r="L220">
        <v>1346</v>
      </c>
      <c r="N220">
        <v>1009</v>
      </c>
      <c r="O220" t="s">
        <v>139</v>
      </c>
      <c r="P220" t="s">
        <v>139</v>
      </c>
      <c r="Q220">
        <v>1</v>
      </c>
      <c r="X220">
        <v>0.5</v>
      </c>
      <c r="Y220">
        <v>1.82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0.5</v>
      </c>
      <c r="AH220">
        <v>2</v>
      </c>
      <c r="AI220">
        <v>16671958</v>
      </c>
      <c r="AJ220">
        <v>216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5">
      <c r="A221">
        <f>ROW(Source!A87)</f>
        <v>87</v>
      </c>
      <c r="B221">
        <v>16671973</v>
      </c>
      <c r="C221">
        <v>16671946</v>
      </c>
      <c r="D221">
        <v>15172039</v>
      </c>
      <c r="E221">
        <v>1</v>
      </c>
      <c r="F221">
        <v>1</v>
      </c>
      <c r="G221">
        <v>1</v>
      </c>
      <c r="H221">
        <v>3</v>
      </c>
      <c r="I221" t="s">
        <v>542</v>
      </c>
      <c r="J221" t="s">
        <v>543</v>
      </c>
      <c r="K221" t="s">
        <v>544</v>
      </c>
      <c r="L221">
        <v>1348</v>
      </c>
      <c r="N221">
        <v>1009</v>
      </c>
      <c r="O221" t="s">
        <v>147</v>
      </c>
      <c r="P221" t="s">
        <v>147</v>
      </c>
      <c r="Q221">
        <v>1000</v>
      </c>
      <c r="X221">
        <v>0.35499999999999998</v>
      </c>
      <c r="Y221">
        <v>412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0.35499999999999998</v>
      </c>
      <c r="AH221">
        <v>2</v>
      </c>
      <c r="AI221">
        <v>16671959</v>
      </c>
      <c r="AJ221">
        <v>217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5">
      <c r="A222">
        <f>ROW(Source!A87)</f>
        <v>87</v>
      </c>
      <c r="B222">
        <v>16671974</v>
      </c>
      <c r="C222">
        <v>16671946</v>
      </c>
      <c r="D222">
        <v>15203742</v>
      </c>
      <c r="E222">
        <v>1</v>
      </c>
      <c r="F222">
        <v>1</v>
      </c>
      <c r="G222">
        <v>1</v>
      </c>
      <c r="H222">
        <v>3</v>
      </c>
      <c r="I222" t="s">
        <v>545</v>
      </c>
      <c r="J222" t="s">
        <v>546</v>
      </c>
      <c r="K222" t="s">
        <v>547</v>
      </c>
      <c r="L222">
        <v>1348</v>
      </c>
      <c r="N222">
        <v>1009</v>
      </c>
      <c r="O222" t="s">
        <v>147</v>
      </c>
      <c r="P222" t="s">
        <v>147</v>
      </c>
      <c r="Q222">
        <v>1000</v>
      </c>
      <c r="X222">
        <v>7.0999999999999994E-2</v>
      </c>
      <c r="Y222">
        <v>15584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7.0999999999999994E-2</v>
      </c>
      <c r="AH222">
        <v>2</v>
      </c>
      <c r="AI222">
        <v>16671960</v>
      </c>
      <c r="AJ222">
        <v>218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5">
      <c r="A223">
        <f>ROW(Source!A88)</f>
        <v>88</v>
      </c>
      <c r="B223">
        <v>16671989</v>
      </c>
      <c r="C223">
        <v>16671975</v>
      </c>
      <c r="D223">
        <v>15435099</v>
      </c>
      <c r="E223">
        <v>1</v>
      </c>
      <c r="F223">
        <v>1</v>
      </c>
      <c r="G223">
        <v>1</v>
      </c>
      <c r="H223">
        <v>1</v>
      </c>
      <c r="I223" t="s">
        <v>548</v>
      </c>
      <c r="J223" t="s">
        <v>6</v>
      </c>
      <c r="K223" t="s">
        <v>549</v>
      </c>
      <c r="L223">
        <v>1191</v>
      </c>
      <c r="N223">
        <v>1013</v>
      </c>
      <c r="O223" t="s">
        <v>416</v>
      </c>
      <c r="P223" t="s">
        <v>416</v>
      </c>
      <c r="Q223">
        <v>1</v>
      </c>
      <c r="X223">
        <v>33.89</v>
      </c>
      <c r="Y223">
        <v>0</v>
      </c>
      <c r="Z223">
        <v>0</v>
      </c>
      <c r="AA223">
        <v>0</v>
      </c>
      <c r="AB223">
        <v>8.64</v>
      </c>
      <c r="AC223">
        <v>0</v>
      </c>
      <c r="AD223">
        <v>1</v>
      </c>
      <c r="AE223">
        <v>1</v>
      </c>
      <c r="AF223" t="s">
        <v>6</v>
      </c>
      <c r="AG223">
        <v>33.89</v>
      </c>
      <c r="AH223">
        <v>2</v>
      </c>
      <c r="AI223">
        <v>16671976</v>
      </c>
      <c r="AJ223">
        <v>219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5">
      <c r="A224">
        <f>ROW(Source!A88)</f>
        <v>88</v>
      </c>
      <c r="B224">
        <v>16671990</v>
      </c>
      <c r="C224">
        <v>16671975</v>
      </c>
      <c r="D224">
        <v>15430395</v>
      </c>
      <c r="E224">
        <v>1</v>
      </c>
      <c r="F224">
        <v>1</v>
      </c>
      <c r="G224">
        <v>1</v>
      </c>
      <c r="H224">
        <v>1</v>
      </c>
      <c r="I224" t="s">
        <v>417</v>
      </c>
      <c r="J224" t="s">
        <v>6</v>
      </c>
      <c r="K224" t="s">
        <v>418</v>
      </c>
      <c r="L224">
        <v>1191</v>
      </c>
      <c r="N224">
        <v>1013</v>
      </c>
      <c r="O224" t="s">
        <v>416</v>
      </c>
      <c r="P224" t="s">
        <v>416</v>
      </c>
      <c r="Q224">
        <v>1</v>
      </c>
      <c r="X224">
        <v>0.16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6</v>
      </c>
      <c r="AG224">
        <v>0.16</v>
      </c>
      <c r="AH224">
        <v>2</v>
      </c>
      <c r="AI224">
        <v>16671977</v>
      </c>
      <c r="AJ224">
        <v>220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5">
      <c r="A225">
        <f>ROW(Source!A88)</f>
        <v>88</v>
      </c>
      <c r="B225">
        <v>16671991</v>
      </c>
      <c r="C225">
        <v>16671975</v>
      </c>
      <c r="D225">
        <v>15247974</v>
      </c>
      <c r="E225">
        <v>1</v>
      </c>
      <c r="F225">
        <v>1</v>
      </c>
      <c r="G225">
        <v>1</v>
      </c>
      <c r="H225">
        <v>2</v>
      </c>
      <c r="I225" t="s">
        <v>419</v>
      </c>
      <c r="J225" t="s">
        <v>420</v>
      </c>
      <c r="K225" t="s">
        <v>421</v>
      </c>
      <c r="L225">
        <v>1368</v>
      </c>
      <c r="N225">
        <v>1011</v>
      </c>
      <c r="O225" t="s">
        <v>422</v>
      </c>
      <c r="P225" t="s">
        <v>422</v>
      </c>
      <c r="Q225">
        <v>1</v>
      </c>
      <c r="X225">
        <v>0.1</v>
      </c>
      <c r="Y225">
        <v>0</v>
      </c>
      <c r="Z225">
        <v>31.26</v>
      </c>
      <c r="AA225">
        <v>13.5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0.1</v>
      </c>
      <c r="AH225">
        <v>2</v>
      </c>
      <c r="AI225">
        <v>16671978</v>
      </c>
      <c r="AJ225">
        <v>221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5">
      <c r="A226">
        <f>ROW(Source!A88)</f>
        <v>88</v>
      </c>
      <c r="B226">
        <v>16671992</v>
      </c>
      <c r="C226">
        <v>16671975</v>
      </c>
      <c r="D226">
        <v>15249073</v>
      </c>
      <c r="E226">
        <v>1</v>
      </c>
      <c r="F226">
        <v>1</v>
      </c>
      <c r="G226">
        <v>1</v>
      </c>
      <c r="H226">
        <v>2</v>
      </c>
      <c r="I226" t="s">
        <v>428</v>
      </c>
      <c r="J226" t="s">
        <v>429</v>
      </c>
      <c r="K226" t="s">
        <v>430</v>
      </c>
      <c r="L226">
        <v>1368</v>
      </c>
      <c r="N226">
        <v>1011</v>
      </c>
      <c r="O226" t="s">
        <v>422</v>
      </c>
      <c r="P226" t="s">
        <v>422</v>
      </c>
      <c r="Q226">
        <v>1</v>
      </c>
      <c r="X226">
        <v>0.06</v>
      </c>
      <c r="Y226">
        <v>0</v>
      </c>
      <c r="Z226">
        <v>65.709999999999994</v>
      </c>
      <c r="AA226">
        <v>11.6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0.06</v>
      </c>
      <c r="AH226">
        <v>2</v>
      </c>
      <c r="AI226">
        <v>16671979</v>
      </c>
      <c r="AJ226">
        <v>222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5">
      <c r="A227">
        <f>ROW(Source!A88)</f>
        <v>88</v>
      </c>
      <c r="B227">
        <v>16671993</v>
      </c>
      <c r="C227">
        <v>16671975</v>
      </c>
      <c r="D227">
        <v>15167286</v>
      </c>
      <c r="E227">
        <v>1</v>
      </c>
      <c r="F227">
        <v>1</v>
      </c>
      <c r="G227">
        <v>1</v>
      </c>
      <c r="H227">
        <v>3</v>
      </c>
      <c r="I227" t="s">
        <v>530</v>
      </c>
      <c r="J227" t="s">
        <v>531</v>
      </c>
      <c r="K227" t="s">
        <v>532</v>
      </c>
      <c r="L227">
        <v>1339</v>
      </c>
      <c r="N227">
        <v>1007</v>
      </c>
      <c r="O227" t="s">
        <v>467</v>
      </c>
      <c r="P227" t="s">
        <v>467</v>
      </c>
      <c r="Q227">
        <v>1</v>
      </c>
      <c r="X227">
        <v>0.24</v>
      </c>
      <c r="Y227">
        <v>2.44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0.24</v>
      </c>
      <c r="AH227">
        <v>2</v>
      </c>
      <c r="AI227">
        <v>16671980</v>
      </c>
      <c r="AJ227">
        <v>223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5">
      <c r="A228">
        <f>ROW(Source!A88)</f>
        <v>88</v>
      </c>
      <c r="B228">
        <v>16671994</v>
      </c>
      <c r="C228">
        <v>16671975</v>
      </c>
      <c r="D228">
        <v>15167766</v>
      </c>
      <c r="E228">
        <v>1</v>
      </c>
      <c r="F228">
        <v>1</v>
      </c>
      <c r="G228">
        <v>1</v>
      </c>
      <c r="H228">
        <v>3</v>
      </c>
      <c r="I228" t="s">
        <v>550</v>
      </c>
      <c r="J228" t="s">
        <v>551</v>
      </c>
      <c r="K228" t="s">
        <v>552</v>
      </c>
      <c r="L228">
        <v>1354</v>
      </c>
      <c r="N228">
        <v>1010</v>
      </c>
      <c r="O228" t="s">
        <v>324</v>
      </c>
      <c r="P228" t="s">
        <v>324</v>
      </c>
      <c r="Q228">
        <v>1</v>
      </c>
      <c r="X228">
        <v>5.0999999999999996</v>
      </c>
      <c r="Y228">
        <v>4.5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5.0999999999999996</v>
      </c>
      <c r="AH228">
        <v>2</v>
      </c>
      <c r="AI228">
        <v>16671981</v>
      </c>
      <c r="AJ228">
        <v>224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5">
      <c r="A229">
        <f>ROW(Source!A88)</f>
        <v>88</v>
      </c>
      <c r="B229">
        <v>16671995</v>
      </c>
      <c r="C229">
        <v>16671975</v>
      </c>
      <c r="D229">
        <v>15168015</v>
      </c>
      <c r="E229">
        <v>1</v>
      </c>
      <c r="F229">
        <v>1</v>
      </c>
      <c r="G229">
        <v>1</v>
      </c>
      <c r="H229">
        <v>3</v>
      </c>
      <c r="I229" t="s">
        <v>553</v>
      </c>
      <c r="J229" t="s">
        <v>554</v>
      </c>
      <c r="K229" t="s">
        <v>555</v>
      </c>
      <c r="L229">
        <v>1348</v>
      </c>
      <c r="N229">
        <v>1009</v>
      </c>
      <c r="O229" t="s">
        <v>147</v>
      </c>
      <c r="P229" t="s">
        <v>147</v>
      </c>
      <c r="Q229">
        <v>1000</v>
      </c>
      <c r="X229">
        <v>2.5499999999999998E-2</v>
      </c>
      <c r="Y229">
        <v>586.47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2.5499999999999998E-2</v>
      </c>
      <c r="AH229">
        <v>2</v>
      </c>
      <c r="AI229">
        <v>16671982</v>
      </c>
      <c r="AJ229">
        <v>225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5">
      <c r="A230">
        <f>ROW(Source!A88)</f>
        <v>88</v>
      </c>
      <c r="B230">
        <v>16671996</v>
      </c>
      <c r="C230">
        <v>16671975</v>
      </c>
      <c r="D230">
        <v>15170682</v>
      </c>
      <c r="E230">
        <v>1</v>
      </c>
      <c r="F230">
        <v>1</v>
      </c>
      <c r="G230">
        <v>1</v>
      </c>
      <c r="H230">
        <v>3</v>
      </c>
      <c r="I230" t="s">
        <v>556</v>
      </c>
      <c r="J230" t="s">
        <v>557</v>
      </c>
      <c r="K230" t="s">
        <v>558</v>
      </c>
      <c r="L230">
        <v>1327</v>
      </c>
      <c r="N230">
        <v>1005</v>
      </c>
      <c r="O230" t="s">
        <v>78</v>
      </c>
      <c r="P230" t="s">
        <v>78</v>
      </c>
      <c r="Q230">
        <v>1</v>
      </c>
      <c r="X230">
        <v>1.6</v>
      </c>
      <c r="Y230">
        <v>72.319999999999993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1.6</v>
      </c>
      <c r="AH230">
        <v>2</v>
      </c>
      <c r="AI230">
        <v>16671983</v>
      </c>
      <c r="AJ230">
        <v>226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5">
      <c r="A231">
        <f>ROW(Source!A88)</f>
        <v>88</v>
      </c>
      <c r="B231">
        <v>16671997</v>
      </c>
      <c r="C231">
        <v>16671975</v>
      </c>
      <c r="D231">
        <v>15171907</v>
      </c>
      <c r="E231">
        <v>1</v>
      </c>
      <c r="F231">
        <v>1</v>
      </c>
      <c r="G231">
        <v>1</v>
      </c>
      <c r="H231">
        <v>3</v>
      </c>
      <c r="I231" t="s">
        <v>559</v>
      </c>
      <c r="J231" t="s">
        <v>560</v>
      </c>
      <c r="K231" t="s">
        <v>561</v>
      </c>
      <c r="L231">
        <v>1339</v>
      </c>
      <c r="N231">
        <v>1007</v>
      </c>
      <c r="O231" t="s">
        <v>467</v>
      </c>
      <c r="P231" t="s">
        <v>467</v>
      </c>
      <c r="Q231">
        <v>1</v>
      </c>
      <c r="X231">
        <v>4.4000000000000003E-3</v>
      </c>
      <c r="Y231">
        <v>74.58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4.4000000000000003E-3</v>
      </c>
      <c r="AH231">
        <v>2</v>
      </c>
      <c r="AI231">
        <v>16671984</v>
      </c>
      <c r="AJ231">
        <v>227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5">
      <c r="A232">
        <f>ROW(Source!A88)</f>
        <v>88</v>
      </c>
      <c r="B232">
        <v>16671998</v>
      </c>
      <c r="C232">
        <v>16671975</v>
      </c>
      <c r="D232">
        <v>15202490</v>
      </c>
      <c r="E232">
        <v>1</v>
      </c>
      <c r="F232">
        <v>1</v>
      </c>
      <c r="G232">
        <v>1</v>
      </c>
      <c r="H232">
        <v>3</v>
      </c>
      <c r="I232" t="s">
        <v>562</v>
      </c>
      <c r="J232" t="s">
        <v>563</v>
      </c>
      <c r="K232" t="s">
        <v>564</v>
      </c>
      <c r="L232">
        <v>1346</v>
      </c>
      <c r="N232">
        <v>1009</v>
      </c>
      <c r="O232" t="s">
        <v>139</v>
      </c>
      <c r="P232" t="s">
        <v>139</v>
      </c>
      <c r="Q232">
        <v>1</v>
      </c>
      <c r="X232">
        <v>4.0199999999999996</v>
      </c>
      <c r="Y232">
        <v>8.09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4.0199999999999996</v>
      </c>
      <c r="AH232">
        <v>2</v>
      </c>
      <c r="AI232">
        <v>16671985</v>
      </c>
      <c r="AJ232">
        <v>228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5">
      <c r="A233">
        <f>ROW(Source!A88)</f>
        <v>88</v>
      </c>
      <c r="B233">
        <v>16671999</v>
      </c>
      <c r="C233">
        <v>16671975</v>
      </c>
      <c r="D233">
        <v>15163054</v>
      </c>
      <c r="E233">
        <v>17</v>
      </c>
      <c r="F233">
        <v>1</v>
      </c>
      <c r="G233">
        <v>1</v>
      </c>
      <c r="H233">
        <v>3</v>
      </c>
      <c r="I233" t="s">
        <v>177</v>
      </c>
      <c r="J233" t="s">
        <v>6</v>
      </c>
      <c r="K233" t="s">
        <v>178</v>
      </c>
      <c r="L233">
        <v>1348</v>
      </c>
      <c r="N233">
        <v>1009</v>
      </c>
      <c r="O233" t="s">
        <v>147</v>
      </c>
      <c r="P233" t="s">
        <v>147</v>
      </c>
      <c r="Q233">
        <v>1000</v>
      </c>
      <c r="X233">
        <v>7.0999999999999994E-2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 t="s">
        <v>6</v>
      </c>
      <c r="AG233">
        <v>7.0999999999999994E-2</v>
      </c>
      <c r="AH233">
        <v>2</v>
      </c>
      <c r="AI233">
        <v>16671986</v>
      </c>
      <c r="AJ233">
        <v>229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5">
      <c r="A234">
        <f>ROW(Source!A88)</f>
        <v>88</v>
      </c>
      <c r="B234">
        <v>16672000</v>
      </c>
      <c r="C234">
        <v>16671975</v>
      </c>
      <c r="D234">
        <v>15204729</v>
      </c>
      <c r="E234">
        <v>1</v>
      </c>
      <c r="F234">
        <v>1</v>
      </c>
      <c r="G234">
        <v>1</v>
      </c>
      <c r="H234">
        <v>3</v>
      </c>
      <c r="I234" t="s">
        <v>565</v>
      </c>
      <c r="J234" t="s">
        <v>566</v>
      </c>
      <c r="K234" t="s">
        <v>567</v>
      </c>
      <c r="L234">
        <v>1348</v>
      </c>
      <c r="N234">
        <v>1009</v>
      </c>
      <c r="O234" t="s">
        <v>147</v>
      </c>
      <c r="P234" t="s">
        <v>147</v>
      </c>
      <c r="Q234">
        <v>1000</v>
      </c>
      <c r="X234">
        <v>7.1999999999999995E-2</v>
      </c>
      <c r="Y234">
        <v>4294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7.1999999999999995E-2</v>
      </c>
      <c r="AH234">
        <v>2</v>
      </c>
      <c r="AI234">
        <v>16671987</v>
      </c>
      <c r="AJ234">
        <v>231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5">
      <c r="A235">
        <f>ROW(Source!A89)</f>
        <v>89</v>
      </c>
      <c r="B235">
        <v>16671989</v>
      </c>
      <c r="C235">
        <v>16671975</v>
      </c>
      <c r="D235">
        <v>15435099</v>
      </c>
      <c r="E235">
        <v>1</v>
      </c>
      <c r="F235">
        <v>1</v>
      </c>
      <c r="G235">
        <v>1</v>
      </c>
      <c r="H235">
        <v>1</v>
      </c>
      <c r="I235" t="s">
        <v>548</v>
      </c>
      <c r="J235" t="s">
        <v>6</v>
      </c>
      <c r="K235" t="s">
        <v>549</v>
      </c>
      <c r="L235">
        <v>1191</v>
      </c>
      <c r="N235">
        <v>1013</v>
      </c>
      <c r="O235" t="s">
        <v>416</v>
      </c>
      <c r="P235" t="s">
        <v>416</v>
      </c>
      <c r="Q235">
        <v>1</v>
      </c>
      <c r="X235">
        <v>33.89</v>
      </c>
      <c r="Y235">
        <v>0</v>
      </c>
      <c r="Z235">
        <v>0</v>
      </c>
      <c r="AA235">
        <v>0</v>
      </c>
      <c r="AB235">
        <v>8.64</v>
      </c>
      <c r="AC235">
        <v>0</v>
      </c>
      <c r="AD235">
        <v>1</v>
      </c>
      <c r="AE235">
        <v>1</v>
      </c>
      <c r="AF235" t="s">
        <v>6</v>
      </c>
      <c r="AG235">
        <v>33.89</v>
      </c>
      <c r="AH235">
        <v>2</v>
      </c>
      <c r="AI235">
        <v>16671976</v>
      </c>
      <c r="AJ235">
        <v>232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5">
      <c r="A236">
        <f>ROW(Source!A89)</f>
        <v>89</v>
      </c>
      <c r="B236">
        <v>16671990</v>
      </c>
      <c r="C236">
        <v>16671975</v>
      </c>
      <c r="D236">
        <v>15430395</v>
      </c>
      <c r="E236">
        <v>1</v>
      </c>
      <c r="F236">
        <v>1</v>
      </c>
      <c r="G236">
        <v>1</v>
      </c>
      <c r="H236">
        <v>1</v>
      </c>
      <c r="I236" t="s">
        <v>417</v>
      </c>
      <c r="J236" t="s">
        <v>6</v>
      </c>
      <c r="K236" t="s">
        <v>418</v>
      </c>
      <c r="L236">
        <v>1191</v>
      </c>
      <c r="N236">
        <v>1013</v>
      </c>
      <c r="O236" t="s">
        <v>416</v>
      </c>
      <c r="P236" t="s">
        <v>416</v>
      </c>
      <c r="Q236">
        <v>1</v>
      </c>
      <c r="X236">
        <v>0.16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2</v>
      </c>
      <c r="AF236" t="s">
        <v>6</v>
      </c>
      <c r="AG236">
        <v>0.16</v>
      </c>
      <c r="AH236">
        <v>2</v>
      </c>
      <c r="AI236">
        <v>16671977</v>
      </c>
      <c r="AJ236">
        <v>233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5">
      <c r="A237">
        <f>ROW(Source!A89)</f>
        <v>89</v>
      </c>
      <c r="B237">
        <v>16671991</v>
      </c>
      <c r="C237">
        <v>16671975</v>
      </c>
      <c r="D237">
        <v>15247974</v>
      </c>
      <c r="E237">
        <v>1</v>
      </c>
      <c r="F237">
        <v>1</v>
      </c>
      <c r="G237">
        <v>1</v>
      </c>
      <c r="H237">
        <v>2</v>
      </c>
      <c r="I237" t="s">
        <v>419</v>
      </c>
      <c r="J237" t="s">
        <v>420</v>
      </c>
      <c r="K237" t="s">
        <v>421</v>
      </c>
      <c r="L237">
        <v>1368</v>
      </c>
      <c r="N237">
        <v>1011</v>
      </c>
      <c r="O237" t="s">
        <v>422</v>
      </c>
      <c r="P237" t="s">
        <v>422</v>
      </c>
      <c r="Q237">
        <v>1</v>
      </c>
      <c r="X237">
        <v>0.1</v>
      </c>
      <c r="Y237">
        <v>0</v>
      </c>
      <c r="Z237">
        <v>31.26</v>
      </c>
      <c r="AA237">
        <v>13.5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0.1</v>
      </c>
      <c r="AH237">
        <v>2</v>
      </c>
      <c r="AI237">
        <v>16671978</v>
      </c>
      <c r="AJ237">
        <v>234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5">
      <c r="A238">
        <f>ROW(Source!A89)</f>
        <v>89</v>
      </c>
      <c r="B238">
        <v>16671992</v>
      </c>
      <c r="C238">
        <v>16671975</v>
      </c>
      <c r="D238">
        <v>15249073</v>
      </c>
      <c r="E238">
        <v>1</v>
      </c>
      <c r="F238">
        <v>1</v>
      </c>
      <c r="G238">
        <v>1</v>
      </c>
      <c r="H238">
        <v>2</v>
      </c>
      <c r="I238" t="s">
        <v>428</v>
      </c>
      <c r="J238" t="s">
        <v>429</v>
      </c>
      <c r="K238" t="s">
        <v>430</v>
      </c>
      <c r="L238">
        <v>1368</v>
      </c>
      <c r="N238">
        <v>1011</v>
      </c>
      <c r="O238" t="s">
        <v>422</v>
      </c>
      <c r="P238" t="s">
        <v>422</v>
      </c>
      <c r="Q238">
        <v>1</v>
      </c>
      <c r="X238">
        <v>0.06</v>
      </c>
      <c r="Y238">
        <v>0</v>
      </c>
      <c r="Z238">
        <v>65.709999999999994</v>
      </c>
      <c r="AA238">
        <v>11.6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0.06</v>
      </c>
      <c r="AH238">
        <v>2</v>
      </c>
      <c r="AI238">
        <v>16671979</v>
      </c>
      <c r="AJ238">
        <v>235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5">
      <c r="A239">
        <f>ROW(Source!A89)</f>
        <v>89</v>
      </c>
      <c r="B239">
        <v>16671993</v>
      </c>
      <c r="C239">
        <v>16671975</v>
      </c>
      <c r="D239">
        <v>15167286</v>
      </c>
      <c r="E239">
        <v>1</v>
      </c>
      <c r="F239">
        <v>1</v>
      </c>
      <c r="G239">
        <v>1</v>
      </c>
      <c r="H239">
        <v>3</v>
      </c>
      <c r="I239" t="s">
        <v>530</v>
      </c>
      <c r="J239" t="s">
        <v>531</v>
      </c>
      <c r="K239" t="s">
        <v>532</v>
      </c>
      <c r="L239">
        <v>1339</v>
      </c>
      <c r="N239">
        <v>1007</v>
      </c>
      <c r="O239" t="s">
        <v>467</v>
      </c>
      <c r="P239" t="s">
        <v>467</v>
      </c>
      <c r="Q239">
        <v>1</v>
      </c>
      <c r="X239">
        <v>0.24</v>
      </c>
      <c r="Y239">
        <v>2.44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0.24</v>
      </c>
      <c r="AH239">
        <v>2</v>
      </c>
      <c r="AI239">
        <v>16671980</v>
      </c>
      <c r="AJ239">
        <v>236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5">
      <c r="A240">
        <f>ROW(Source!A89)</f>
        <v>89</v>
      </c>
      <c r="B240">
        <v>16671994</v>
      </c>
      <c r="C240">
        <v>16671975</v>
      </c>
      <c r="D240">
        <v>15167766</v>
      </c>
      <c r="E240">
        <v>1</v>
      </c>
      <c r="F240">
        <v>1</v>
      </c>
      <c r="G240">
        <v>1</v>
      </c>
      <c r="H240">
        <v>3</v>
      </c>
      <c r="I240" t="s">
        <v>550</v>
      </c>
      <c r="J240" t="s">
        <v>551</v>
      </c>
      <c r="K240" t="s">
        <v>552</v>
      </c>
      <c r="L240">
        <v>1354</v>
      </c>
      <c r="N240">
        <v>1010</v>
      </c>
      <c r="O240" t="s">
        <v>324</v>
      </c>
      <c r="P240" t="s">
        <v>324</v>
      </c>
      <c r="Q240">
        <v>1</v>
      </c>
      <c r="X240">
        <v>5.0999999999999996</v>
      </c>
      <c r="Y240">
        <v>4.5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5.0999999999999996</v>
      </c>
      <c r="AH240">
        <v>2</v>
      </c>
      <c r="AI240">
        <v>16671981</v>
      </c>
      <c r="AJ240">
        <v>237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5">
      <c r="A241">
        <f>ROW(Source!A89)</f>
        <v>89</v>
      </c>
      <c r="B241">
        <v>16671995</v>
      </c>
      <c r="C241">
        <v>16671975</v>
      </c>
      <c r="D241">
        <v>15168015</v>
      </c>
      <c r="E241">
        <v>1</v>
      </c>
      <c r="F241">
        <v>1</v>
      </c>
      <c r="G241">
        <v>1</v>
      </c>
      <c r="H241">
        <v>3</v>
      </c>
      <c r="I241" t="s">
        <v>553</v>
      </c>
      <c r="J241" t="s">
        <v>554</v>
      </c>
      <c r="K241" t="s">
        <v>555</v>
      </c>
      <c r="L241">
        <v>1348</v>
      </c>
      <c r="N241">
        <v>1009</v>
      </c>
      <c r="O241" t="s">
        <v>147</v>
      </c>
      <c r="P241" t="s">
        <v>147</v>
      </c>
      <c r="Q241">
        <v>1000</v>
      </c>
      <c r="X241">
        <v>2.5499999999999998E-2</v>
      </c>
      <c r="Y241">
        <v>586.47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2.5499999999999998E-2</v>
      </c>
      <c r="AH241">
        <v>2</v>
      </c>
      <c r="AI241">
        <v>16671982</v>
      </c>
      <c r="AJ241">
        <v>238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5">
      <c r="A242">
        <f>ROW(Source!A89)</f>
        <v>89</v>
      </c>
      <c r="B242">
        <v>16671996</v>
      </c>
      <c r="C242">
        <v>16671975</v>
      </c>
      <c r="D242">
        <v>15170682</v>
      </c>
      <c r="E242">
        <v>1</v>
      </c>
      <c r="F242">
        <v>1</v>
      </c>
      <c r="G242">
        <v>1</v>
      </c>
      <c r="H242">
        <v>3</v>
      </c>
      <c r="I242" t="s">
        <v>556</v>
      </c>
      <c r="J242" t="s">
        <v>557</v>
      </c>
      <c r="K242" t="s">
        <v>558</v>
      </c>
      <c r="L242">
        <v>1327</v>
      </c>
      <c r="N242">
        <v>1005</v>
      </c>
      <c r="O242" t="s">
        <v>78</v>
      </c>
      <c r="P242" t="s">
        <v>78</v>
      </c>
      <c r="Q242">
        <v>1</v>
      </c>
      <c r="X242">
        <v>1.6</v>
      </c>
      <c r="Y242">
        <v>72.319999999999993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1.6</v>
      </c>
      <c r="AH242">
        <v>2</v>
      </c>
      <c r="AI242">
        <v>16671983</v>
      </c>
      <c r="AJ242">
        <v>239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5">
      <c r="A243">
        <f>ROW(Source!A89)</f>
        <v>89</v>
      </c>
      <c r="B243">
        <v>16671997</v>
      </c>
      <c r="C243">
        <v>16671975</v>
      </c>
      <c r="D243">
        <v>15171907</v>
      </c>
      <c r="E243">
        <v>1</v>
      </c>
      <c r="F243">
        <v>1</v>
      </c>
      <c r="G243">
        <v>1</v>
      </c>
      <c r="H243">
        <v>3</v>
      </c>
      <c r="I243" t="s">
        <v>559</v>
      </c>
      <c r="J243" t="s">
        <v>560</v>
      </c>
      <c r="K243" t="s">
        <v>561</v>
      </c>
      <c r="L243">
        <v>1339</v>
      </c>
      <c r="N243">
        <v>1007</v>
      </c>
      <c r="O243" t="s">
        <v>467</v>
      </c>
      <c r="P243" t="s">
        <v>467</v>
      </c>
      <c r="Q243">
        <v>1</v>
      </c>
      <c r="X243">
        <v>4.4000000000000003E-3</v>
      </c>
      <c r="Y243">
        <v>74.58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4.4000000000000003E-3</v>
      </c>
      <c r="AH243">
        <v>2</v>
      </c>
      <c r="AI243">
        <v>16671984</v>
      </c>
      <c r="AJ243">
        <v>240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5">
      <c r="A244">
        <f>ROW(Source!A89)</f>
        <v>89</v>
      </c>
      <c r="B244">
        <v>16671998</v>
      </c>
      <c r="C244">
        <v>16671975</v>
      </c>
      <c r="D244">
        <v>15202490</v>
      </c>
      <c r="E244">
        <v>1</v>
      </c>
      <c r="F244">
        <v>1</v>
      </c>
      <c r="G244">
        <v>1</v>
      </c>
      <c r="H244">
        <v>3</v>
      </c>
      <c r="I244" t="s">
        <v>562</v>
      </c>
      <c r="J244" t="s">
        <v>563</v>
      </c>
      <c r="K244" t="s">
        <v>564</v>
      </c>
      <c r="L244">
        <v>1346</v>
      </c>
      <c r="N244">
        <v>1009</v>
      </c>
      <c r="O244" t="s">
        <v>139</v>
      </c>
      <c r="P244" t="s">
        <v>139</v>
      </c>
      <c r="Q244">
        <v>1</v>
      </c>
      <c r="X244">
        <v>4.0199999999999996</v>
      </c>
      <c r="Y244">
        <v>8.09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4.0199999999999996</v>
      </c>
      <c r="AH244">
        <v>2</v>
      </c>
      <c r="AI244">
        <v>16671985</v>
      </c>
      <c r="AJ244">
        <v>241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5">
      <c r="A245">
        <f>ROW(Source!A89)</f>
        <v>89</v>
      </c>
      <c r="B245">
        <v>16671999</v>
      </c>
      <c r="C245">
        <v>16671975</v>
      </c>
      <c r="D245">
        <v>15163054</v>
      </c>
      <c r="E245">
        <v>17</v>
      </c>
      <c r="F245">
        <v>1</v>
      </c>
      <c r="G245">
        <v>1</v>
      </c>
      <c r="H245">
        <v>3</v>
      </c>
      <c r="I245" t="s">
        <v>177</v>
      </c>
      <c r="J245" t="s">
        <v>6</v>
      </c>
      <c r="K245" t="s">
        <v>178</v>
      </c>
      <c r="L245">
        <v>1348</v>
      </c>
      <c r="N245">
        <v>1009</v>
      </c>
      <c r="O245" t="s">
        <v>147</v>
      </c>
      <c r="P245" t="s">
        <v>147</v>
      </c>
      <c r="Q245">
        <v>1000</v>
      </c>
      <c r="X245">
        <v>7.0999999999999994E-2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 t="s">
        <v>6</v>
      </c>
      <c r="AG245">
        <v>7.0999999999999994E-2</v>
      </c>
      <c r="AH245">
        <v>2</v>
      </c>
      <c r="AI245">
        <v>16671986</v>
      </c>
      <c r="AJ245">
        <v>242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5">
      <c r="A246">
        <f>ROW(Source!A89)</f>
        <v>89</v>
      </c>
      <c r="B246">
        <v>16672000</v>
      </c>
      <c r="C246">
        <v>16671975</v>
      </c>
      <c r="D246">
        <v>15204729</v>
      </c>
      <c r="E246">
        <v>1</v>
      </c>
      <c r="F246">
        <v>1</v>
      </c>
      <c r="G246">
        <v>1</v>
      </c>
      <c r="H246">
        <v>3</v>
      </c>
      <c r="I246" t="s">
        <v>565</v>
      </c>
      <c r="J246" t="s">
        <v>566</v>
      </c>
      <c r="K246" t="s">
        <v>567</v>
      </c>
      <c r="L246">
        <v>1348</v>
      </c>
      <c r="N246">
        <v>1009</v>
      </c>
      <c r="O246" t="s">
        <v>147</v>
      </c>
      <c r="P246" t="s">
        <v>147</v>
      </c>
      <c r="Q246">
        <v>1000</v>
      </c>
      <c r="X246">
        <v>7.1999999999999995E-2</v>
      </c>
      <c r="Y246">
        <v>4294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7.1999999999999995E-2</v>
      </c>
      <c r="AH246">
        <v>2</v>
      </c>
      <c r="AI246">
        <v>16671987</v>
      </c>
      <c r="AJ246">
        <v>244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5">
      <c r="A247">
        <f>ROW(Source!A94)</f>
        <v>94</v>
      </c>
      <c r="B247">
        <v>16672017</v>
      </c>
      <c r="C247">
        <v>16672003</v>
      </c>
      <c r="D247">
        <v>15435099</v>
      </c>
      <c r="E247">
        <v>1</v>
      </c>
      <c r="F247">
        <v>1</v>
      </c>
      <c r="G247">
        <v>1</v>
      </c>
      <c r="H247">
        <v>1</v>
      </c>
      <c r="I247" t="s">
        <v>548</v>
      </c>
      <c r="J247" t="s">
        <v>6</v>
      </c>
      <c r="K247" t="s">
        <v>549</v>
      </c>
      <c r="L247">
        <v>1191</v>
      </c>
      <c r="N247">
        <v>1013</v>
      </c>
      <c r="O247" t="s">
        <v>416</v>
      </c>
      <c r="P247" t="s">
        <v>416</v>
      </c>
      <c r="Q247">
        <v>1</v>
      </c>
      <c r="X247">
        <v>33.78</v>
      </c>
      <c r="Y247">
        <v>0</v>
      </c>
      <c r="Z247">
        <v>0</v>
      </c>
      <c r="AA247">
        <v>0</v>
      </c>
      <c r="AB247">
        <v>8.64</v>
      </c>
      <c r="AC247">
        <v>0</v>
      </c>
      <c r="AD247">
        <v>1</v>
      </c>
      <c r="AE247">
        <v>1</v>
      </c>
      <c r="AF247" t="s">
        <v>6</v>
      </c>
      <c r="AG247">
        <v>33.78</v>
      </c>
      <c r="AH247">
        <v>2</v>
      </c>
      <c r="AI247">
        <v>16672004</v>
      </c>
      <c r="AJ247">
        <v>245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5">
      <c r="A248">
        <f>ROW(Source!A94)</f>
        <v>94</v>
      </c>
      <c r="B248">
        <v>16672018</v>
      </c>
      <c r="C248">
        <v>16672003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417</v>
      </c>
      <c r="J248" t="s">
        <v>6</v>
      </c>
      <c r="K248" t="s">
        <v>418</v>
      </c>
      <c r="L248">
        <v>1191</v>
      </c>
      <c r="N248">
        <v>1013</v>
      </c>
      <c r="O248" t="s">
        <v>416</v>
      </c>
      <c r="P248" t="s">
        <v>416</v>
      </c>
      <c r="Q248">
        <v>1</v>
      </c>
      <c r="X248">
        <v>0.16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6</v>
      </c>
      <c r="AG248">
        <v>0.16</v>
      </c>
      <c r="AH248">
        <v>2</v>
      </c>
      <c r="AI248">
        <v>16672005</v>
      </c>
      <c r="AJ248">
        <v>246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5">
      <c r="A249">
        <f>ROW(Source!A94)</f>
        <v>94</v>
      </c>
      <c r="B249">
        <v>16672019</v>
      </c>
      <c r="C249">
        <v>16672003</v>
      </c>
      <c r="D249">
        <v>15247974</v>
      </c>
      <c r="E249">
        <v>1</v>
      </c>
      <c r="F249">
        <v>1</v>
      </c>
      <c r="G249">
        <v>1</v>
      </c>
      <c r="H249">
        <v>2</v>
      </c>
      <c r="I249" t="s">
        <v>419</v>
      </c>
      <c r="J249" t="s">
        <v>420</v>
      </c>
      <c r="K249" t="s">
        <v>421</v>
      </c>
      <c r="L249">
        <v>1368</v>
      </c>
      <c r="N249">
        <v>1011</v>
      </c>
      <c r="O249" t="s">
        <v>422</v>
      </c>
      <c r="P249" t="s">
        <v>422</v>
      </c>
      <c r="Q249">
        <v>1</v>
      </c>
      <c r="X249">
        <v>0.1</v>
      </c>
      <c r="Y249">
        <v>0</v>
      </c>
      <c r="Z249">
        <v>31.26</v>
      </c>
      <c r="AA249">
        <v>13.5</v>
      </c>
      <c r="AB249">
        <v>0</v>
      </c>
      <c r="AC249">
        <v>0</v>
      </c>
      <c r="AD249">
        <v>1</v>
      </c>
      <c r="AE249">
        <v>0</v>
      </c>
      <c r="AF249" t="s">
        <v>6</v>
      </c>
      <c r="AG249">
        <v>0.1</v>
      </c>
      <c r="AH249">
        <v>2</v>
      </c>
      <c r="AI249">
        <v>16672006</v>
      </c>
      <c r="AJ249">
        <v>247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5">
      <c r="A250">
        <f>ROW(Source!A94)</f>
        <v>94</v>
      </c>
      <c r="B250">
        <v>16672020</v>
      </c>
      <c r="C250">
        <v>16672003</v>
      </c>
      <c r="D250">
        <v>15249073</v>
      </c>
      <c r="E250">
        <v>1</v>
      </c>
      <c r="F250">
        <v>1</v>
      </c>
      <c r="G250">
        <v>1</v>
      </c>
      <c r="H250">
        <v>2</v>
      </c>
      <c r="I250" t="s">
        <v>428</v>
      </c>
      <c r="J250" t="s">
        <v>429</v>
      </c>
      <c r="K250" t="s">
        <v>430</v>
      </c>
      <c r="L250">
        <v>1368</v>
      </c>
      <c r="N250">
        <v>1011</v>
      </c>
      <c r="O250" t="s">
        <v>422</v>
      </c>
      <c r="P250" t="s">
        <v>422</v>
      </c>
      <c r="Q250">
        <v>1</v>
      </c>
      <c r="X250">
        <v>0.06</v>
      </c>
      <c r="Y250">
        <v>0</v>
      </c>
      <c r="Z250">
        <v>65.709999999999994</v>
      </c>
      <c r="AA250">
        <v>11.6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0.06</v>
      </c>
      <c r="AH250">
        <v>2</v>
      </c>
      <c r="AI250">
        <v>16672007</v>
      </c>
      <c r="AJ250">
        <v>248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5">
      <c r="A251">
        <f>ROW(Source!A94)</f>
        <v>94</v>
      </c>
      <c r="B251">
        <v>16672021</v>
      </c>
      <c r="C251">
        <v>16672003</v>
      </c>
      <c r="D251">
        <v>15167286</v>
      </c>
      <c r="E251">
        <v>1</v>
      </c>
      <c r="F251">
        <v>1</v>
      </c>
      <c r="G251">
        <v>1</v>
      </c>
      <c r="H251">
        <v>3</v>
      </c>
      <c r="I251" t="s">
        <v>530</v>
      </c>
      <c r="J251" t="s">
        <v>531</v>
      </c>
      <c r="K251" t="s">
        <v>532</v>
      </c>
      <c r="L251">
        <v>1339</v>
      </c>
      <c r="N251">
        <v>1007</v>
      </c>
      <c r="O251" t="s">
        <v>467</v>
      </c>
      <c r="P251" t="s">
        <v>467</v>
      </c>
      <c r="Q251">
        <v>1</v>
      </c>
      <c r="X251">
        <v>0.24</v>
      </c>
      <c r="Y251">
        <v>2.44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</v>
      </c>
      <c r="AG251">
        <v>0.24</v>
      </c>
      <c r="AH251">
        <v>2</v>
      </c>
      <c r="AI251">
        <v>16672008</v>
      </c>
      <c r="AJ251">
        <v>249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5">
      <c r="A252">
        <f>ROW(Source!A94)</f>
        <v>94</v>
      </c>
      <c r="B252">
        <v>16672022</v>
      </c>
      <c r="C252">
        <v>16672003</v>
      </c>
      <c r="D252">
        <v>15167766</v>
      </c>
      <c r="E252">
        <v>1</v>
      </c>
      <c r="F252">
        <v>1</v>
      </c>
      <c r="G252">
        <v>1</v>
      </c>
      <c r="H252">
        <v>3</v>
      </c>
      <c r="I252" t="s">
        <v>550</v>
      </c>
      <c r="J252" t="s">
        <v>551</v>
      </c>
      <c r="K252" t="s">
        <v>552</v>
      </c>
      <c r="L252">
        <v>1354</v>
      </c>
      <c r="N252">
        <v>1010</v>
      </c>
      <c r="O252" t="s">
        <v>324</v>
      </c>
      <c r="P252" t="s">
        <v>324</v>
      </c>
      <c r="Q252">
        <v>1</v>
      </c>
      <c r="X252">
        <v>5.0999999999999996</v>
      </c>
      <c r="Y252">
        <v>4.5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5.0999999999999996</v>
      </c>
      <c r="AH252">
        <v>2</v>
      </c>
      <c r="AI252">
        <v>16672009</v>
      </c>
      <c r="AJ252">
        <v>250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5">
      <c r="A253">
        <f>ROW(Source!A94)</f>
        <v>94</v>
      </c>
      <c r="B253">
        <v>16672023</v>
      </c>
      <c r="C253">
        <v>16672003</v>
      </c>
      <c r="D253">
        <v>15168015</v>
      </c>
      <c r="E253">
        <v>1</v>
      </c>
      <c r="F253">
        <v>1</v>
      </c>
      <c r="G253">
        <v>1</v>
      </c>
      <c r="H253">
        <v>3</v>
      </c>
      <c r="I253" t="s">
        <v>553</v>
      </c>
      <c r="J253" t="s">
        <v>554</v>
      </c>
      <c r="K253" t="s">
        <v>555</v>
      </c>
      <c r="L253">
        <v>1348</v>
      </c>
      <c r="N253">
        <v>1009</v>
      </c>
      <c r="O253" t="s">
        <v>147</v>
      </c>
      <c r="P253" t="s">
        <v>147</v>
      </c>
      <c r="Q253">
        <v>1000</v>
      </c>
      <c r="X253">
        <v>2.5499999999999998E-2</v>
      </c>
      <c r="Y253">
        <v>586.47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2.5499999999999998E-2</v>
      </c>
      <c r="AH253">
        <v>2</v>
      </c>
      <c r="AI253">
        <v>16672010</v>
      </c>
      <c r="AJ253">
        <v>251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5">
      <c r="A254">
        <f>ROW(Source!A94)</f>
        <v>94</v>
      </c>
      <c r="B254">
        <v>16672024</v>
      </c>
      <c r="C254">
        <v>16672003</v>
      </c>
      <c r="D254">
        <v>15170682</v>
      </c>
      <c r="E254">
        <v>1</v>
      </c>
      <c r="F254">
        <v>1</v>
      </c>
      <c r="G254">
        <v>1</v>
      </c>
      <c r="H254">
        <v>3</v>
      </c>
      <c r="I254" t="s">
        <v>556</v>
      </c>
      <c r="J254" t="s">
        <v>557</v>
      </c>
      <c r="K254" t="s">
        <v>558</v>
      </c>
      <c r="L254">
        <v>1327</v>
      </c>
      <c r="N254">
        <v>1005</v>
      </c>
      <c r="O254" t="s">
        <v>78</v>
      </c>
      <c r="P254" t="s">
        <v>78</v>
      </c>
      <c r="Q254">
        <v>1</v>
      </c>
      <c r="X254">
        <v>1.6</v>
      </c>
      <c r="Y254">
        <v>72.319999999999993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1.6</v>
      </c>
      <c r="AH254">
        <v>2</v>
      </c>
      <c r="AI254">
        <v>16672011</v>
      </c>
      <c r="AJ254">
        <v>252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5">
      <c r="A255">
        <f>ROW(Source!A94)</f>
        <v>94</v>
      </c>
      <c r="B255">
        <v>16672025</v>
      </c>
      <c r="C255">
        <v>16672003</v>
      </c>
      <c r="D255">
        <v>15171907</v>
      </c>
      <c r="E255">
        <v>1</v>
      </c>
      <c r="F255">
        <v>1</v>
      </c>
      <c r="G255">
        <v>1</v>
      </c>
      <c r="H255">
        <v>3</v>
      </c>
      <c r="I255" t="s">
        <v>559</v>
      </c>
      <c r="J255" t="s">
        <v>560</v>
      </c>
      <c r="K255" t="s">
        <v>561</v>
      </c>
      <c r="L255">
        <v>1339</v>
      </c>
      <c r="N255">
        <v>1007</v>
      </c>
      <c r="O255" t="s">
        <v>467</v>
      </c>
      <c r="P255" t="s">
        <v>467</v>
      </c>
      <c r="Q255">
        <v>1</v>
      </c>
      <c r="X255">
        <v>4.4000000000000003E-3</v>
      </c>
      <c r="Y255">
        <v>74.58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6</v>
      </c>
      <c r="AG255">
        <v>4.4000000000000003E-3</v>
      </c>
      <c r="AH255">
        <v>2</v>
      </c>
      <c r="AI255">
        <v>16672012</v>
      </c>
      <c r="AJ255">
        <v>253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5">
      <c r="A256">
        <f>ROW(Source!A94)</f>
        <v>94</v>
      </c>
      <c r="B256">
        <v>16672026</v>
      </c>
      <c r="C256">
        <v>16672003</v>
      </c>
      <c r="D256">
        <v>15202490</v>
      </c>
      <c r="E256">
        <v>1</v>
      </c>
      <c r="F256">
        <v>1</v>
      </c>
      <c r="G256">
        <v>1</v>
      </c>
      <c r="H256">
        <v>3</v>
      </c>
      <c r="I256" t="s">
        <v>562</v>
      </c>
      <c r="J256" t="s">
        <v>563</v>
      </c>
      <c r="K256" t="s">
        <v>564</v>
      </c>
      <c r="L256">
        <v>1346</v>
      </c>
      <c r="N256">
        <v>1009</v>
      </c>
      <c r="O256" t="s">
        <v>139</v>
      </c>
      <c r="P256" t="s">
        <v>139</v>
      </c>
      <c r="Q256">
        <v>1</v>
      </c>
      <c r="X256">
        <v>4.0199999999999996</v>
      </c>
      <c r="Y256">
        <v>8.09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4.0199999999999996</v>
      </c>
      <c r="AH256">
        <v>2</v>
      </c>
      <c r="AI256">
        <v>16672013</v>
      </c>
      <c r="AJ256">
        <v>254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5">
      <c r="A257">
        <f>ROW(Source!A94)</f>
        <v>94</v>
      </c>
      <c r="B257">
        <v>16672027</v>
      </c>
      <c r="C257">
        <v>16672003</v>
      </c>
      <c r="D257">
        <v>15163054</v>
      </c>
      <c r="E257">
        <v>17</v>
      </c>
      <c r="F257">
        <v>1</v>
      </c>
      <c r="G257">
        <v>1</v>
      </c>
      <c r="H257">
        <v>3</v>
      </c>
      <c r="I257" t="s">
        <v>177</v>
      </c>
      <c r="J257" t="s">
        <v>6</v>
      </c>
      <c r="K257" t="s">
        <v>178</v>
      </c>
      <c r="L257">
        <v>1348</v>
      </c>
      <c r="N257">
        <v>1009</v>
      </c>
      <c r="O257" t="s">
        <v>147</v>
      </c>
      <c r="P257" t="s">
        <v>147</v>
      </c>
      <c r="Q257">
        <v>1000</v>
      </c>
      <c r="X257">
        <v>7.0999999999999994E-2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 t="s">
        <v>6</v>
      </c>
      <c r="AG257">
        <v>7.0999999999999994E-2</v>
      </c>
      <c r="AH257">
        <v>2</v>
      </c>
      <c r="AI257">
        <v>16672014</v>
      </c>
      <c r="AJ257">
        <v>255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5">
      <c r="A258">
        <f>ROW(Source!A94)</f>
        <v>94</v>
      </c>
      <c r="B258">
        <v>16672028</v>
      </c>
      <c r="C258">
        <v>16672003</v>
      </c>
      <c r="D258">
        <v>15204729</v>
      </c>
      <c r="E258">
        <v>1</v>
      </c>
      <c r="F258">
        <v>1</v>
      </c>
      <c r="G258">
        <v>1</v>
      </c>
      <c r="H258">
        <v>3</v>
      </c>
      <c r="I258" t="s">
        <v>565</v>
      </c>
      <c r="J258" t="s">
        <v>566</v>
      </c>
      <c r="K258" t="s">
        <v>567</v>
      </c>
      <c r="L258">
        <v>1348</v>
      </c>
      <c r="N258">
        <v>1009</v>
      </c>
      <c r="O258" t="s">
        <v>147</v>
      </c>
      <c r="P258" t="s">
        <v>147</v>
      </c>
      <c r="Q258">
        <v>1000</v>
      </c>
      <c r="X258">
        <v>7.5999999999999998E-2</v>
      </c>
      <c r="Y258">
        <v>4294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7.5999999999999998E-2</v>
      </c>
      <c r="AH258">
        <v>2</v>
      </c>
      <c r="AI258">
        <v>16672015</v>
      </c>
      <c r="AJ258">
        <v>257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5">
      <c r="A259">
        <f>ROW(Source!A95)</f>
        <v>95</v>
      </c>
      <c r="B259">
        <v>16672017</v>
      </c>
      <c r="C259">
        <v>16672003</v>
      </c>
      <c r="D259">
        <v>15435099</v>
      </c>
      <c r="E259">
        <v>1</v>
      </c>
      <c r="F259">
        <v>1</v>
      </c>
      <c r="G259">
        <v>1</v>
      </c>
      <c r="H259">
        <v>1</v>
      </c>
      <c r="I259" t="s">
        <v>548</v>
      </c>
      <c r="J259" t="s">
        <v>6</v>
      </c>
      <c r="K259" t="s">
        <v>549</v>
      </c>
      <c r="L259">
        <v>1191</v>
      </c>
      <c r="N259">
        <v>1013</v>
      </c>
      <c r="O259" t="s">
        <v>416</v>
      </c>
      <c r="P259" t="s">
        <v>416</v>
      </c>
      <c r="Q259">
        <v>1</v>
      </c>
      <c r="X259">
        <v>33.78</v>
      </c>
      <c r="Y259">
        <v>0</v>
      </c>
      <c r="Z259">
        <v>0</v>
      </c>
      <c r="AA259">
        <v>0</v>
      </c>
      <c r="AB259">
        <v>8.64</v>
      </c>
      <c r="AC259">
        <v>0</v>
      </c>
      <c r="AD259">
        <v>1</v>
      </c>
      <c r="AE259">
        <v>1</v>
      </c>
      <c r="AF259" t="s">
        <v>6</v>
      </c>
      <c r="AG259">
        <v>33.78</v>
      </c>
      <c r="AH259">
        <v>2</v>
      </c>
      <c r="AI259">
        <v>16672004</v>
      </c>
      <c r="AJ259">
        <v>258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5">
      <c r="A260">
        <f>ROW(Source!A95)</f>
        <v>95</v>
      </c>
      <c r="B260">
        <v>16672018</v>
      </c>
      <c r="C260">
        <v>16672003</v>
      </c>
      <c r="D260">
        <v>15430395</v>
      </c>
      <c r="E260">
        <v>1</v>
      </c>
      <c r="F260">
        <v>1</v>
      </c>
      <c r="G260">
        <v>1</v>
      </c>
      <c r="H260">
        <v>1</v>
      </c>
      <c r="I260" t="s">
        <v>417</v>
      </c>
      <c r="J260" t="s">
        <v>6</v>
      </c>
      <c r="K260" t="s">
        <v>418</v>
      </c>
      <c r="L260">
        <v>1191</v>
      </c>
      <c r="N260">
        <v>1013</v>
      </c>
      <c r="O260" t="s">
        <v>416</v>
      </c>
      <c r="P260" t="s">
        <v>416</v>
      </c>
      <c r="Q260">
        <v>1</v>
      </c>
      <c r="X260">
        <v>0.16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2</v>
      </c>
      <c r="AF260" t="s">
        <v>6</v>
      </c>
      <c r="AG260">
        <v>0.16</v>
      </c>
      <c r="AH260">
        <v>2</v>
      </c>
      <c r="AI260">
        <v>16672005</v>
      </c>
      <c r="AJ260">
        <v>259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5">
      <c r="A261">
        <f>ROW(Source!A95)</f>
        <v>95</v>
      </c>
      <c r="B261">
        <v>16672019</v>
      </c>
      <c r="C261">
        <v>16672003</v>
      </c>
      <c r="D261">
        <v>15247974</v>
      </c>
      <c r="E261">
        <v>1</v>
      </c>
      <c r="F261">
        <v>1</v>
      </c>
      <c r="G261">
        <v>1</v>
      </c>
      <c r="H261">
        <v>2</v>
      </c>
      <c r="I261" t="s">
        <v>419</v>
      </c>
      <c r="J261" t="s">
        <v>420</v>
      </c>
      <c r="K261" t="s">
        <v>421</v>
      </c>
      <c r="L261">
        <v>1368</v>
      </c>
      <c r="N261">
        <v>1011</v>
      </c>
      <c r="O261" t="s">
        <v>422</v>
      </c>
      <c r="P261" t="s">
        <v>422</v>
      </c>
      <c r="Q261">
        <v>1</v>
      </c>
      <c r="X261">
        <v>0.1</v>
      </c>
      <c r="Y261">
        <v>0</v>
      </c>
      <c r="Z261">
        <v>31.26</v>
      </c>
      <c r="AA261">
        <v>13.5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0.1</v>
      </c>
      <c r="AH261">
        <v>2</v>
      </c>
      <c r="AI261">
        <v>16672006</v>
      </c>
      <c r="AJ261">
        <v>260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5">
      <c r="A262">
        <f>ROW(Source!A95)</f>
        <v>95</v>
      </c>
      <c r="B262">
        <v>16672020</v>
      </c>
      <c r="C262">
        <v>16672003</v>
      </c>
      <c r="D262">
        <v>15249073</v>
      </c>
      <c r="E262">
        <v>1</v>
      </c>
      <c r="F262">
        <v>1</v>
      </c>
      <c r="G262">
        <v>1</v>
      </c>
      <c r="H262">
        <v>2</v>
      </c>
      <c r="I262" t="s">
        <v>428</v>
      </c>
      <c r="J262" t="s">
        <v>429</v>
      </c>
      <c r="K262" t="s">
        <v>430</v>
      </c>
      <c r="L262">
        <v>1368</v>
      </c>
      <c r="N262">
        <v>1011</v>
      </c>
      <c r="O262" t="s">
        <v>422</v>
      </c>
      <c r="P262" t="s">
        <v>422</v>
      </c>
      <c r="Q262">
        <v>1</v>
      </c>
      <c r="X262">
        <v>0.06</v>
      </c>
      <c r="Y262">
        <v>0</v>
      </c>
      <c r="Z262">
        <v>65.709999999999994</v>
      </c>
      <c r="AA262">
        <v>11.6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0.06</v>
      </c>
      <c r="AH262">
        <v>2</v>
      </c>
      <c r="AI262">
        <v>16672007</v>
      </c>
      <c r="AJ262">
        <v>261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5">
      <c r="A263">
        <f>ROW(Source!A95)</f>
        <v>95</v>
      </c>
      <c r="B263">
        <v>16672021</v>
      </c>
      <c r="C263">
        <v>16672003</v>
      </c>
      <c r="D263">
        <v>15167286</v>
      </c>
      <c r="E263">
        <v>1</v>
      </c>
      <c r="F263">
        <v>1</v>
      </c>
      <c r="G263">
        <v>1</v>
      </c>
      <c r="H263">
        <v>3</v>
      </c>
      <c r="I263" t="s">
        <v>530</v>
      </c>
      <c r="J263" t="s">
        <v>531</v>
      </c>
      <c r="K263" t="s">
        <v>532</v>
      </c>
      <c r="L263">
        <v>1339</v>
      </c>
      <c r="N263">
        <v>1007</v>
      </c>
      <c r="O263" t="s">
        <v>467</v>
      </c>
      <c r="P263" t="s">
        <v>467</v>
      </c>
      <c r="Q263">
        <v>1</v>
      </c>
      <c r="X263">
        <v>0.24</v>
      </c>
      <c r="Y263">
        <v>2.44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0.24</v>
      </c>
      <c r="AH263">
        <v>2</v>
      </c>
      <c r="AI263">
        <v>16672008</v>
      </c>
      <c r="AJ263">
        <v>262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5">
      <c r="A264">
        <f>ROW(Source!A95)</f>
        <v>95</v>
      </c>
      <c r="B264">
        <v>16672022</v>
      </c>
      <c r="C264">
        <v>16672003</v>
      </c>
      <c r="D264">
        <v>15167766</v>
      </c>
      <c r="E264">
        <v>1</v>
      </c>
      <c r="F264">
        <v>1</v>
      </c>
      <c r="G264">
        <v>1</v>
      </c>
      <c r="H264">
        <v>3</v>
      </c>
      <c r="I264" t="s">
        <v>550</v>
      </c>
      <c r="J264" t="s">
        <v>551</v>
      </c>
      <c r="K264" t="s">
        <v>552</v>
      </c>
      <c r="L264">
        <v>1354</v>
      </c>
      <c r="N264">
        <v>1010</v>
      </c>
      <c r="O264" t="s">
        <v>324</v>
      </c>
      <c r="P264" t="s">
        <v>324</v>
      </c>
      <c r="Q264">
        <v>1</v>
      </c>
      <c r="X264">
        <v>5.0999999999999996</v>
      </c>
      <c r="Y264">
        <v>4.5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5.0999999999999996</v>
      </c>
      <c r="AH264">
        <v>2</v>
      </c>
      <c r="AI264">
        <v>16672009</v>
      </c>
      <c r="AJ264">
        <v>263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5">
      <c r="A265">
        <f>ROW(Source!A95)</f>
        <v>95</v>
      </c>
      <c r="B265">
        <v>16672023</v>
      </c>
      <c r="C265">
        <v>16672003</v>
      </c>
      <c r="D265">
        <v>15168015</v>
      </c>
      <c r="E265">
        <v>1</v>
      </c>
      <c r="F265">
        <v>1</v>
      </c>
      <c r="G265">
        <v>1</v>
      </c>
      <c r="H265">
        <v>3</v>
      </c>
      <c r="I265" t="s">
        <v>553</v>
      </c>
      <c r="J265" t="s">
        <v>554</v>
      </c>
      <c r="K265" t="s">
        <v>555</v>
      </c>
      <c r="L265">
        <v>1348</v>
      </c>
      <c r="N265">
        <v>1009</v>
      </c>
      <c r="O265" t="s">
        <v>147</v>
      </c>
      <c r="P265" t="s">
        <v>147</v>
      </c>
      <c r="Q265">
        <v>1000</v>
      </c>
      <c r="X265">
        <v>2.5499999999999998E-2</v>
      </c>
      <c r="Y265">
        <v>586.47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6</v>
      </c>
      <c r="AG265">
        <v>2.5499999999999998E-2</v>
      </c>
      <c r="AH265">
        <v>2</v>
      </c>
      <c r="AI265">
        <v>16672010</v>
      </c>
      <c r="AJ265">
        <v>264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5">
      <c r="A266">
        <f>ROW(Source!A95)</f>
        <v>95</v>
      </c>
      <c r="B266">
        <v>16672024</v>
      </c>
      <c r="C266">
        <v>16672003</v>
      </c>
      <c r="D266">
        <v>15170682</v>
      </c>
      <c r="E266">
        <v>1</v>
      </c>
      <c r="F266">
        <v>1</v>
      </c>
      <c r="G266">
        <v>1</v>
      </c>
      <c r="H266">
        <v>3</v>
      </c>
      <c r="I266" t="s">
        <v>556</v>
      </c>
      <c r="J266" t="s">
        <v>557</v>
      </c>
      <c r="K266" t="s">
        <v>558</v>
      </c>
      <c r="L266">
        <v>1327</v>
      </c>
      <c r="N266">
        <v>1005</v>
      </c>
      <c r="O266" t="s">
        <v>78</v>
      </c>
      <c r="P266" t="s">
        <v>78</v>
      </c>
      <c r="Q266">
        <v>1</v>
      </c>
      <c r="X266">
        <v>1.6</v>
      </c>
      <c r="Y266">
        <v>72.319999999999993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1.6</v>
      </c>
      <c r="AH266">
        <v>2</v>
      </c>
      <c r="AI266">
        <v>16672011</v>
      </c>
      <c r="AJ266">
        <v>265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5">
      <c r="A267">
        <f>ROW(Source!A95)</f>
        <v>95</v>
      </c>
      <c r="B267">
        <v>16672025</v>
      </c>
      <c r="C267">
        <v>16672003</v>
      </c>
      <c r="D267">
        <v>15171907</v>
      </c>
      <c r="E267">
        <v>1</v>
      </c>
      <c r="F267">
        <v>1</v>
      </c>
      <c r="G267">
        <v>1</v>
      </c>
      <c r="H267">
        <v>3</v>
      </c>
      <c r="I267" t="s">
        <v>559</v>
      </c>
      <c r="J267" t="s">
        <v>560</v>
      </c>
      <c r="K267" t="s">
        <v>561</v>
      </c>
      <c r="L267">
        <v>1339</v>
      </c>
      <c r="N267">
        <v>1007</v>
      </c>
      <c r="O267" t="s">
        <v>467</v>
      </c>
      <c r="P267" t="s">
        <v>467</v>
      </c>
      <c r="Q267">
        <v>1</v>
      </c>
      <c r="X267">
        <v>4.4000000000000003E-3</v>
      </c>
      <c r="Y267">
        <v>74.58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4.4000000000000003E-3</v>
      </c>
      <c r="AH267">
        <v>2</v>
      </c>
      <c r="AI267">
        <v>16672012</v>
      </c>
      <c r="AJ267">
        <v>266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5">
      <c r="A268">
        <f>ROW(Source!A95)</f>
        <v>95</v>
      </c>
      <c r="B268">
        <v>16672026</v>
      </c>
      <c r="C268">
        <v>16672003</v>
      </c>
      <c r="D268">
        <v>15202490</v>
      </c>
      <c r="E268">
        <v>1</v>
      </c>
      <c r="F268">
        <v>1</v>
      </c>
      <c r="G268">
        <v>1</v>
      </c>
      <c r="H268">
        <v>3</v>
      </c>
      <c r="I268" t="s">
        <v>562</v>
      </c>
      <c r="J268" t="s">
        <v>563</v>
      </c>
      <c r="K268" t="s">
        <v>564</v>
      </c>
      <c r="L268">
        <v>1346</v>
      </c>
      <c r="N268">
        <v>1009</v>
      </c>
      <c r="O268" t="s">
        <v>139</v>
      </c>
      <c r="P268" t="s">
        <v>139</v>
      </c>
      <c r="Q268">
        <v>1</v>
      </c>
      <c r="X268">
        <v>4.0199999999999996</v>
      </c>
      <c r="Y268">
        <v>8.09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4.0199999999999996</v>
      </c>
      <c r="AH268">
        <v>2</v>
      </c>
      <c r="AI268">
        <v>16672013</v>
      </c>
      <c r="AJ268">
        <v>267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5">
      <c r="A269">
        <f>ROW(Source!A95)</f>
        <v>95</v>
      </c>
      <c r="B269">
        <v>16672027</v>
      </c>
      <c r="C269">
        <v>16672003</v>
      </c>
      <c r="D269">
        <v>15163054</v>
      </c>
      <c r="E269">
        <v>17</v>
      </c>
      <c r="F269">
        <v>1</v>
      </c>
      <c r="G269">
        <v>1</v>
      </c>
      <c r="H269">
        <v>3</v>
      </c>
      <c r="I269" t="s">
        <v>177</v>
      </c>
      <c r="J269" t="s">
        <v>6</v>
      </c>
      <c r="K269" t="s">
        <v>178</v>
      </c>
      <c r="L269">
        <v>1348</v>
      </c>
      <c r="N269">
        <v>1009</v>
      </c>
      <c r="O269" t="s">
        <v>147</v>
      </c>
      <c r="P269" t="s">
        <v>147</v>
      </c>
      <c r="Q269">
        <v>1000</v>
      </c>
      <c r="X269">
        <v>7.0999999999999994E-2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 t="s">
        <v>6</v>
      </c>
      <c r="AG269">
        <v>7.0999999999999994E-2</v>
      </c>
      <c r="AH269">
        <v>2</v>
      </c>
      <c r="AI269">
        <v>16672014</v>
      </c>
      <c r="AJ269">
        <v>268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5">
      <c r="A270">
        <f>ROW(Source!A95)</f>
        <v>95</v>
      </c>
      <c r="B270">
        <v>16672028</v>
      </c>
      <c r="C270">
        <v>16672003</v>
      </c>
      <c r="D270">
        <v>15204729</v>
      </c>
      <c r="E270">
        <v>1</v>
      </c>
      <c r="F270">
        <v>1</v>
      </c>
      <c r="G270">
        <v>1</v>
      </c>
      <c r="H270">
        <v>3</v>
      </c>
      <c r="I270" t="s">
        <v>565</v>
      </c>
      <c r="J270" t="s">
        <v>566</v>
      </c>
      <c r="K270" t="s">
        <v>567</v>
      </c>
      <c r="L270">
        <v>1348</v>
      </c>
      <c r="N270">
        <v>1009</v>
      </c>
      <c r="O270" t="s">
        <v>147</v>
      </c>
      <c r="P270" t="s">
        <v>147</v>
      </c>
      <c r="Q270">
        <v>1000</v>
      </c>
      <c r="X270">
        <v>7.5999999999999998E-2</v>
      </c>
      <c r="Y270">
        <v>4294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7.5999999999999998E-2</v>
      </c>
      <c r="AH270">
        <v>2</v>
      </c>
      <c r="AI270">
        <v>16672015</v>
      </c>
      <c r="AJ270">
        <v>270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5">
      <c r="A271">
        <f>ROW(Source!A100)</f>
        <v>100</v>
      </c>
      <c r="B271">
        <v>16672044</v>
      </c>
      <c r="C271">
        <v>16672031</v>
      </c>
      <c r="D271">
        <v>15436014</v>
      </c>
      <c r="E271">
        <v>1</v>
      </c>
      <c r="F271">
        <v>1</v>
      </c>
      <c r="G271">
        <v>1</v>
      </c>
      <c r="H271">
        <v>1</v>
      </c>
      <c r="I271" t="s">
        <v>507</v>
      </c>
      <c r="J271" t="s">
        <v>6</v>
      </c>
      <c r="K271" t="s">
        <v>508</v>
      </c>
      <c r="L271">
        <v>1191</v>
      </c>
      <c r="N271">
        <v>1013</v>
      </c>
      <c r="O271" t="s">
        <v>416</v>
      </c>
      <c r="P271" t="s">
        <v>416</v>
      </c>
      <c r="Q271">
        <v>1</v>
      </c>
      <c r="X271">
        <v>310.42</v>
      </c>
      <c r="Y271">
        <v>0</v>
      </c>
      <c r="Z271">
        <v>0</v>
      </c>
      <c r="AA271">
        <v>0</v>
      </c>
      <c r="AB271">
        <v>8.74</v>
      </c>
      <c r="AC271">
        <v>0</v>
      </c>
      <c r="AD271">
        <v>1</v>
      </c>
      <c r="AE271">
        <v>1</v>
      </c>
      <c r="AF271" t="s">
        <v>71</v>
      </c>
      <c r="AG271">
        <v>356.983</v>
      </c>
      <c r="AH271">
        <v>2</v>
      </c>
      <c r="AI271">
        <v>16672032</v>
      </c>
      <c r="AJ271">
        <v>271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5">
      <c r="A272">
        <f>ROW(Source!A100)</f>
        <v>100</v>
      </c>
      <c r="B272">
        <v>16672045</v>
      </c>
      <c r="C272">
        <v>16672031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417</v>
      </c>
      <c r="J272" t="s">
        <v>6</v>
      </c>
      <c r="K272" t="s">
        <v>418</v>
      </c>
      <c r="L272">
        <v>1191</v>
      </c>
      <c r="N272">
        <v>1013</v>
      </c>
      <c r="O272" t="s">
        <v>416</v>
      </c>
      <c r="P272" t="s">
        <v>416</v>
      </c>
      <c r="Q272">
        <v>1</v>
      </c>
      <c r="X272">
        <v>1.73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2</v>
      </c>
      <c r="AF272" t="s">
        <v>70</v>
      </c>
      <c r="AG272">
        <v>2.1625000000000001</v>
      </c>
      <c r="AH272">
        <v>2</v>
      </c>
      <c r="AI272">
        <v>16672033</v>
      </c>
      <c r="AJ272">
        <v>272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5">
      <c r="A273">
        <f>ROW(Source!A100)</f>
        <v>100</v>
      </c>
      <c r="B273">
        <v>16672046</v>
      </c>
      <c r="C273">
        <v>16672031</v>
      </c>
      <c r="D273">
        <v>15247576</v>
      </c>
      <c r="E273">
        <v>1</v>
      </c>
      <c r="F273">
        <v>1</v>
      </c>
      <c r="G273">
        <v>1</v>
      </c>
      <c r="H273">
        <v>2</v>
      </c>
      <c r="I273" t="s">
        <v>568</v>
      </c>
      <c r="J273" t="s">
        <v>569</v>
      </c>
      <c r="K273" t="s">
        <v>570</v>
      </c>
      <c r="L273">
        <v>1368</v>
      </c>
      <c r="N273">
        <v>1011</v>
      </c>
      <c r="O273" t="s">
        <v>422</v>
      </c>
      <c r="P273" t="s">
        <v>422</v>
      </c>
      <c r="Q273">
        <v>1</v>
      </c>
      <c r="X273">
        <v>0.02</v>
      </c>
      <c r="Y273">
        <v>0</v>
      </c>
      <c r="Z273">
        <v>83.43</v>
      </c>
      <c r="AA273">
        <v>13.5</v>
      </c>
      <c r="AB273">
        <v>0</v>
      </c>
      <c r="AC273">
        <v>0</v>
      </c>
      <c r="AD273">
        <v>1</v>
      </c>
      <c r="AE273">
        <v>0</v>
      </c>
      <c r="AF273" t="s">
        <v>70</v>
      </c>
      <c r="AG273">
        <v>2.5000000000000001E-2</v>
      </c>
      <c r="AH273">
        <v>2</v>
      </c>
      <c r="AI273">
        <v>16672034</v>
      </c>
      <c r="AJ273">
        <v>273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5">
      <c r="A274">
        <f>ROW(Source!A100)</f>
        <v>100</v>
      </c>
      <c r="B274">
        <v>16672047</v>
      </c>
      <c r="C274">
        <v>16672031</v>
      </c>
      <c r="D274">
        <v>15247678</v>
      </c>
      <c r="E274">
        <v>1</v>
      </c>
      <c r="F274">
        <v>1</v>
      </c>
      <c r="G274">
        <v>1</v>
      </c>
      <c r="H274">
        <v>2</v>
      </c>
      <c r="I274" t="s">
        <v>571</v>
      </c>
      <c r="J274" t="s">
        <v>572</v>
      </c>
      <c r="K274" t="s">
        <v>573</v>
      </c>
      <c r="L274">
        <v>1368</v>
      </c>
      <c r="N274">
        <v>1011</v>
      </c>
      <c r="O274" t="s">
        <v>422</v>
      </c>
      <c r="P274" t="s">
        <v>422</v>
      </c>
      <c r="Q274">
        <v>1</v>
      </c>
      <c r="X274">
        <v>0.01</v>
      </c>
      <c r="Y274">
        <v>0</v>
      </c>
      <c r="Z274">
        <v>88.01</v>
      </c>
      <c r="AA274">
        <v>11.6</v>
      </c>
      <c r="AB274">
        <v>0</v>
      </c>
      <c r="AC274">
        <v>0</v>
      </c>
      <c r="AD274">
        <v>1</v>
      </c>
      <c r="AE274">
        <v>0</v>
      </c>
      <c r="AF274" t="s">
        <v>70</v>
      </c>
      <c r="AG274">
        <v>1.2500000000000001E-2</v>
      </c>
      <c r="AH274">
        <v>2</v>
      </c>
      <c r="AI274">
        <v>16672035</v>
      </c>
      <c r="AJ274">
        <v>274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5">
      <c r="A275">
        <f>ROW(Source!A100)</f>
        <v>100</v>
      </c>
      <c r="B275">
        <v>16672048</v>
      </c>
      <c r="C275">
        <v>16672031</v>
      </c>
      <c r="D275">
        <v>15248143</v>
      </c>
      <c r="E275">
        <v>1</v>
      </c>
      <c r="F275">
        <v>1</v>
      </c>
      <c r="G275">
        <v>1</v>
      </c>
      <c r="H275">
        <v>2</v>
      </c>
      <c r="I275" t="s">
        <v>574</v>
      </c>
      <c r="J275" t="s">
        <v>575</v>
      </c>
      <c r="K275" t="s">
        <v>576</v>
      </c>
      <c r="L275">
        <v>1368</v>
      </c>
      <c r="N275">
        <v>1011</v>
      </c>
      <c r="O275" t="s">
        <v>422</v>
      </c>
      <c r="P275" t="s">
        <v>422</v>
      </c>
      <c r="Q275">
        <v>1</v>
      </c>
      <c r="X275">
        <v>1.69</v>
      </c>
      <c r="Y275">
        <v>0</v>
      </c>
      <c r="Z275">
        <v>12.39</v>
      </c>
      <c r="AA275">
        <v>10.06</v>
      </c>
      <c r="AB275">
        <v>0</v>
      </c>
      <c r="AC275">
        <v>0</v>
      </c>
      <c r="AD275">
        <v>1</v>
      </c>
      <c r="AE275">
        <v>0</v>
      </c>
      <c r="AF275" t="s">
        <v>70</v>
      </c>
      <c r="AG275">
        <v>2.1124999999999998</v>
      </c>
      <c r="AH275">
        <v>2</v>
      </c>
      <c r="AI275">
        <v>16672036</v>
      </c>
      <c r="AJ275">
        <v>275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5">
      <c r="A276">
        <f>ROW(Source!A100)</f>
        <v>100</v>
      </c>
      <c r="B276">
        <v>16672049</v>
      </c>
      <c r="C276">
        <v>16672031</v>
      </c>
      <c r="D276">
        <v>15249073</v>
      </c>
      <c r="E276">
        <v>1</v>
      </c>
      <c r="F276">
        <v>1</v>
      </c>
      <c r="G276">
        <v>1</v>
      </c>
      <c r="H276">
        <v>2</v>
      </c>
      <c r="I276" t="s">
        <v>428</v>
      </c>
      <c r="J276" t="s">
        <v>429</v>
      </c>
      <c r="K276" t="s">
        <v>430</v>
      </c>
      <c r="L276">
        <v>1368</v>
      </c>
      <c r="N276">
        <v>1011</v>
      </c>
      <c r="O276" t="s">
        <v>422</v>
      </c>
      <c r="P276" t="s">
        <v>422</v>
      </c>
      <c r="Q276">
        <v>1</v>
      </c>
      <c r="X276">
        <v>0.01</v>
      </c>
      <c r="Y276">
        <v>0</v>
      </c>
      <c r="Z276">
        <v>65.709999999999994</v>
      </c>
      <c r="AA276">
        <v>11.6</v>
      </c>
      <c r="AB276">
        <v>0</v>
      </c>
      <c r="AC276">
        <v>0</v>
      </c>
      <c r="AD276">
        <v>1</v>
      </c>
      <c r="AE276">
        <v>0</v>
      </c>
      <c r="AF276" t="s">
        <v>70</v>
      </c>
      <c r="AG276">
        <v>1.2500000000000001E-2</v>
      </c>
      <c r="AH276">
        <v>2</v>
      </c>
      <c r="AI276">
        <v>16672037</v>
      </c>
      <c r="AJ276">
        <v>276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5">
      <c r="A277">
        <f>ROW(Source!A100)</f>
        <v>100</v>
      </c>
      <c r="B277">
        <v>16672050</v>
      </c>
      <c r="C277">
        <v>16672031</v>
      </c>
      <c r="D277">
        <v>15167286</v>
      </c>
      <c r="E277">
        <v>1</v>
      </c>
      <c r="F277">
        <v>1</v>
      </c>
      <c r="G277">
        <v>1</v>
      </c>
      <c r="H277">
        <v>3</v>
      </c>
      <c r="I277" t="s">
        <v>530</v>
      </c>
      <c r="J277" t="s">
        <v>531</v>
      </c>
      <c r="K277" t="s">
        <v>532</v>
      </c>
      <c r="L277">
        <v>1339</v>
      </c>
      <c r="N277">
        <v>1007</v>
      </c>
      <c r="O277" t="s">
        <v>467</v>
      </c>
      <c r="P277" t="s">
        <v>467</v>
      </c>
      <c r="Q277">
        <v>1</v>
      </c>
      <c r="X277">
        <v>0.44</v>
      </c>
      <c r="Y277">
        <v>2.44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0.44</v>
      </c>
      <c r="AH277">
        <v>2</v>
      </c>
      <c r="AI277">
        <v>16672038</v>
      </c>
      <c r="AJ277">
        <v>277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5">
      <c r="A278">
        <f>ROW(Source!A100)</f>
        <v>100</v>
      </c>
      <c r="B278">
        <v>16672051</v>
      </c>
      <c r="C278">
        <v>16672031</v>
      </c>
      <c r="D278">
        <v>15173044</v>
      </c>
      <c r="E278">
        <v>1</v>
      </c>
      <c r="F278">
        <v>1</v>
      </c>
      <c r="G278">
        <v>1</v>
      </c>
      <c r="H278">
        <v>3</v>
      </c>
      <c r="I278" t="s">
        <v>577</v>
      </c>
      <c r="J278" t="s">
        <v>578</v>
      </c>
      <c r="K278" t="s">
        <v>579</v>
      </c>
      <c r="L278">
        <v>1348</v>
      </c>
      <c r="N278">
        <v>1009</v>
      </c>
      <c r="O278" t="s">
        <v>147</v>
      </c>
      <c r="P278" t="s">
        <v>147</v>
      </c>
      <c r="Q278">
        <v>1000</v>
      </c>
      <c r="X278">
        <v>1.2999999999999999E-2</v>
      </c>
      <c r="Y278">
        <v>6513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1.2999999999999999E-2</v>
      </c>
      <c r="AH278">
        <v>2</v>
      </c>
      <c r="AI278">
        <v>16672039</v>
      </c>
      <c r="AJ278">
        <v>278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5">
      <c r="A279">
        <f>ROW(Source!A100)</f>
        <v>100</v>
      </c>
      <c r="B279">
        <v>16672052</v>
      </c>
      <c r="C279">
        <v>16672031</v>
      </c>
      <c r="D279">
        <v>15187102</v>
      </c>
      <c r="E279">
        <v>1</v>
      </c>
      <c r="F279">
        <v>1</v>
      </c>
      <c r="G279">
        <v>1</v>
      </c>
      <c r="H279">
        <v>3</v>
      </c>
      <c r="I279" t="s">
        <v>198</v>
      </c>
      <c r="J279" t="s">
        <v>200</v>
      </c>
      <c r="K279" t="s">
        <v>199</v>
      </c>
      <c r="L279">
        <v>1327</v>
      </c>
      <c r="N279">
        <v>1005</v>
      </c>
      <c r="O279" t="s">
        <v>78</v>
      </c>
      <c r="P279" t="s">
        <v>78</v>
      </c>
      <c r="Q279">
        <v>1</v>
      </c>
      <c r="X279">
        <v>102</v>
      </c>
      <c r="Y279">
        <v>140.44999999999999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102</v>
      </c>
      <c r="AH279">
        <v>2</v>
      </c>
      <c r="AI279">
        <v>16672040</v>
      </c>
      <c r="AJ279">
        <v>280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5">
      <c r="A280">
        <f>ROW(Source!A100)</f>
        <v>100</v>
      </c>
      <c r="B280">
        <v>16672053</v>
      </c>
      <c r="C280">
        <v>16672031</v>
      </c>
      <c r="D280">
        <v>15162768</v>
      </c>
      <c r="E280">
        <v>17</v>
      </c>
      <c r="F280">
        <v>1</v>
      </c>
      <c r="G280">
        <v>1</v>
      </c>
      <c r="H280">
        <v>3</v>
      </c>
      <c r="I280" t="s">
        <v>657</v>
      </c>
      <c r="J280" t="s">
        <v>6</v>
      </c>
      <c r="K280" t="s">
        <v>658</v>
      </c>
      <c r="L280">
        <v>1339</v>
      </c>
      <c r="N280">
        <v>1007</v>
      </c>
      <c r="O280" t="s">
        <v>467</v>
      </c>
      <c r="P280" t="s">
        <v>467</v>
      </c>
      <c r="Q280">
        <v>1</v>
      </c>
      <c r="X280">
        <v>0.01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 t="s">
        <v>6</v>
      </c>
      <c r="AG280">
        <v>0.01</v>
      </c>
      <c r="AH280">
        <v>3</v>
      </c>
      <c r="AI280">
        <v>-1</v>
      </c>
      <c r="AJ280" t="s">
        <v>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5">
      <c r="A281">
        <f>ROW(Source!A100)</f>
        <v>100</v>
      </c>
      <c r="B281">
        <v>16672054</v>
      </c>
      <c r="C281">
        <v>16672031</v>
      </c>
      <c r="D281">
        <v>15202597</v>
      </c>
      <c r="E281">
        <v>1</v>
      </c>
      <c r="F281">
        <v>1</v>
      </c>
      <c r="G281">
        <v>1</v>
      </c>
      <c r="H281">
        <v>3</v>
      </c>
      <c r="I281" t="s">
        <v>580</v>
      </c>
      <c r="J281" t="s">
        <v>581</v>
      </c>
      <c r="K281" t="s">
        <v>582</v>
      </c>
      <c r="L281">
        <v>1346</v>
      </c>
      <c r="N281">
        <v>1009</v>
      </c>
      <c r="O281" t="s">
        <v>139</v>
      </c>
      <c r="P281" t="s">
        <v>139</v>
      </c>
      <c r="Q281">
        <v>1</v>
      </c>
      <c r="X281">
        <v>1200</v>
      </c>
      <c r="Y281">
        <v>3.69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1200</v>
      </c>
      <c r="AH281">
        <v>2</v>
      </c>
      <c r="AI281">
        <v>16672041</v>
      </c>
      <c r="AJ281">
        <v>281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5">
      <c r="A282">
        <f>ROW(Source!A100)</f>
        <v>100</v>
      </c>
      <c r="B282">
        <v>16672055</v>
      </c>
      <c r="C282">
        <v>16672031</v>
      </c>
      <c r="D282">
        <v>15162572</v>
      </c>
      <c r="E282">
        <v>17</v>
      </c>
      <c r="F282">
        <v>1</v>
      </c>
      <c r="G282">
        <v>1</v>
      </c>
      <c r="H282">
        <v>3</v>
      </c>
      <c r="I282" t="s">
        <v>145</v>
      </c>
      <c r="J282" t="s">
        <v>6</v>
      </c>
      <c r="K282" t="s">
        <v>146</v>
      </c>
      <c r="L282">
        <v>1348</v>
      </c>
      <c r="N282">
        <v>1009</v>
      </c>
      <c r="O282" t="s">
        <v>147</v>
      </c>
      <c r="P282" t="s">
        <v>147</v>
      </c>
      <c r="Q282">
        <v>1000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1</v>
      </c>
      <c r="AD282">
        <v>0</v>
      </c>
      <c r="AE282">
        <v>0</v>
      </c>
      <c r="AF282" t="s">
        <v>6</v>
      </c>
      <c r="AG282">
        <v>0</v>
      </c>
      <c r="AH282">
        <v>3</v>
      </c>
      <c r="AI282">
        <v>-1</v>
      </c>
      <c r="AJ282" t="s">
        <v>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5">
      <c r="A283">
        <f>ROW(Source!A101)</f>
        <v>101</v>
      </c>
      <c r="B283">
        <v>16672044</v>
      </c>
      <c r="C283">
        <v>16672031</v>
      </c>
      <c r="D283">
        <v>15436014</v>
      </c>
      <c r="E283">
        <v>1</v>
      </c>
      <c r="F283">
        <v>1</v>
      </c>
      <c r="G283">
        <v>1</v>
      </c>
      <c r="H283">
        <v>1</v>
      </c>
      <c r="I283" t="s">
        <v>507</v>
      </c>
      <c r="J283" t="s">
        <v>6</v>
      </c>
      <c r="K283" t="s">
        <v>508</v>
      </c>
      <c r="L283">
        <v>1191</v>
      </c>
      <c r="N283">
        <v>1013</v>
      </c>
      <c r="O283" t="s">
        <v>416</v>
      </c>
      <c r="P283" t="s">
        <v>416</v>
      </c>
      <c r="Q283">
        <v>1</v>
      </c>
      <c r="X283">
        <v>310.42</v>
      </c>
      <c r="Y283">
        <v>0</v>
      </c>
      <c r="Z283">
        <v>0</v>
      </c>
      <c r="AA283">
        <v>0</v>
      </c>
      <c r="AB283">
        <v>8.74</v>
      </c>
      <c r="AC283">
        <v>0</v>
      </c>
      <c r="AD283">
        <v>1</v>
      </c>
      <c r="AE283">
        <v>1</v>
      </c>
      <c r="AF283" t="s">
        <v>71</v>
      </c>
      <c r="AG283">
        <v>356.983</v>
      </c>
      <c r="AH283">
        <v>2</v>
      </c>
      <c r="AI283">
        <v>16672032</v>
      </c>
      <c r="AJ283">
        <v>283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5">
      <c r="A284">
        <f>ROW(Source!A101)</f>
        <v>101</v>
      </c>
      <c r="B284">
        <v>16672045</v>
      </c>
      <c r="C284">
        <v>16672031</v>
      </c>
      <c r="D284">
        <v>15430395</v>
      </c>
      <c r="E284">
        <v>1</v>
      </c>
      <c r="F284">
        <v>1</v>
      </c>
      <c r="G284">
        <v>1</v>
      </c>
      <c r="H284">
        <v>1</v>
      </c>
      <c r="I284" t="s">
        <v>417</v>
      </c>
      <c r="J284" t="s">
        <v>6</v>
      </c>
      <c r="K284" t="s">
        <v>418</v>
      </c>
      <c r="L284">
        <v>1191</v>
      </c>
      <c r="N284">
        <v>1013</v>
      </c>
      <c r="O284" t="s">
        <v>416</v>
      </c>
      <c r="P284" t="s">
        <v>416</v>
      </c>
      <c r="Q284">
        <v>1</v>
      </c>
      <c r="X284">
        <v>1.73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70</v>
      </c>
      <c r="AG284">
        <v>2.1625000000000001</v>
      </c>
      <c r="AH284">
        <v>2</v>
      </c>
      <c r="AI284">
        <v>16672033</v>
      </c>
      <c r="AJ284">
        <v>284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5">
      <c r="A285">
        <f>ROW(Source!A101)</f>
        <v>101</v>
      </c>
      <c r="B285">
        <v>16672046</v>
      </c>
      <c r="C285">
        <v>16672031</v>
      </c>
      <c r="D285">
        <v>15247576</v>
      </c>
      <c r="E285">
        <v>1</v>
      </c>
      <c r="F285">
        <v>1</v>
      </c>
      <c r="G285">
        <v>1</v>
      </c>
      <c r="H285">
        <v>2</v>
      </c>
      <c r="I285" t="s">
        <v>568</v>
      </c>
      <c r="J285" t="s">
        <v>569</v>
      </c>
      <c r="K285" t="s">
        <v>570</v>
      </c>
      <c r="L285">
        <v>1368</v>
      </c>
      <c r="N285">
        <v>1011</v>
      </c>
      <c r="O285" t="s">
        <v>422</v>
      </c>
      <c r="P285" t="s">
        <v>422</v>
      </c>
      <c r="Q285">
        <v>1</v>
      </c>
      <c r="X285">
        <v>0.02</v>
      </c>
      <c r="Y285">
        <v>0</v>
      </c>
      <c r="Z285">
        <v>83.43</v>
      </c>
      <c r="AA285">
        <v>13.5</v>
      </c>
      <c r="AB285">
        <v>0</v>
      </c>
      <c r="AC285">
        <v>0</v>
      </c>
      <c r="AD285">
        <v>1</v>
      </c>
      <c r="AE285">
        <v>0</v>
      </c>
      <c r="AF285" t="s">
        <v>70</v>
      </c>
      <c r="AG285">
        <v>2.5000000000000001E-2</v>
      </c>
      <c r="AH285">
        <v>2</v>
      </c>
      <c r="AI285">
        <v>16672034</v>
      </c>
      <c r="AJ285">
        <v>285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5">
      <c r="A286">
        <f>ROW(Source!A101)</f>
        <v>101</v>
      </c>
      <c r="B286">
        <v>16672047</v>
      </c>
      <c r="C286">
        <v>16672031</v>
      </c>
      <c r="D286">
        <v>15247678</v>
      </c>
      <c r="E286">
        <v>1</v>
      </c>
      <c r="F286">
        <v>1</v>
      </c>
      <c r="G286">
        <v>1</v>
      </c>
      <c r="H286">
        <v>2</v>
      </c>
      <c r="I286" t="s">
        <v>571</v>
      </c>
      <c r="J286" t="s">
        <v>572</v>
      </c>
      <c r="K286" t="s">
        <v>573</v>
      </c>
      <c r="L286">
        <v>1368</v>
      </c>
      <c r="N286">
        <v>1011</v>
      </c>
      <c r="O286" t="s">
        <v>422</v>
      </c>
      <c r="P286" t="s">
        <v>422</v>
      </c>
      <c r="Q286">
        <v>1</v>
      </c>
      <c r="X286">
        <v>0.01</v>
      </c>
      <c r="Y286">
        <v>0</v>
      </c>
      <c r="Z286">
        <v>88.01</v>
      </c>
      <c r="AA286">
        <v>11.6</v>
      </c>
      <c r="AB286">
        <v>0</v>
      </c>
      <c r="AC286">
        <v>0</v>
      </c>
      <c r="AD286">
        <v>1</v>
      </c>
      <c r="AE286">
        <v>0</v>
      </c>
      <c r="AF286" t="s">
        <v>70</v>
      </c>
      <c r="AG286">
        <v>1.2500000000000001E-2</v>
      </c>
      <c r="AH286">
        <v>2</v>
      </c>
      <c r="AI286">
        <v>16672035</v>
      </c>
      <c r="AJ286">
        <v>286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5">
      <c r="A287">
        <f>ROW(Source!A101)</f>
        <v>101</v>
      </c>
      <c r="B287">
        <v>16672048</v>
      </c>
      <c r="C287">
        <v>16672031</v>
      </c>
      <c r="D287">
        <v>15248143</v>
      </c>
      <c r="E287">
        <v>1</v>
      </c>
      <c r="F287">
        <v>1</v>
      </c>
      <c r="G287">
        <v>1</v>
      </c>
      <c r="H287">
        <v>2</v>
      </c>
      <c r="I287" t="s">
        <v>574</v>
      </c>
      <c r="J287" t="s">
        <v>575</v>
      </c>
      <c r="K287" t="s">
        <v>576</v>
      </c>
      <c r="L287">
        <v>1368</v>
      </c>
      <c r="N287">
        <v>1011</v>
      </c>
      <c r="O287" t="s">
        <v>422</v>
      </c>
      <c r="P287" t="s">
        <v>422</v>
      </c>
      <c r="Q287">
        <v>1</v>
      </c>
      <c r="X287">
        <v>1.69</v>
      </c>
      <c r="Y287">
        <v>0</v>
      </c>
      <c r="Z287">
        <v>12.39</v>
      </c>
      <c r="AA287">
        <v>10.06</v>
      </c>
      <c r="AB287">
        <v>0</v>
      </c>
      <c r="AC287">
        <v>0</v>
      </c>
      <c r="AD287">
        <v>1</v>
      </c>
      <c r="AE287">
        <v>0</v>
      </c>
      <c r="AF287" t="s">
        <v>70</v>
      </c>
      <c r="AG287">
        <v>2.1124999999999998</v>
      </c>
      <c r="AH287">
        <v>2</v>
      </c>
      <c r="AI287">
        <v>16672036</v>
      </c>
      <c r="AJ287">
        <v>287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5">
      <c r="A288">
        <f>ROW(Source!A101)</f>
        <v>101</v>
      </c>
      <c r="B288">
        <v>16672049</v>
      </c>
      <c r="C288">
        <v>16672031</v>
      </c>
      <c r="D288">
        <v>15249073</v>
      </c>
      <c r="E288">
        <v>1</v>
      </c>
      <c r="F288">
        <v>1</v>
      </c>
      <c r="G288">
        <v>1</v>
      </c>
      <c r="H288">
        <v>2</v>
      </c>
      <c r="I288" t="s">
        <v>428</v>
      </c>
      <c r="J288" t="s">
        <v>429</v>
      </c>
      <c r="K288" t="s">
        <v>430</v>
      </c>
      <c r="L288">
        <v>1368</v>
      </c>
      <c r="N288">
        <v>1011</v>
      </c>
      <c r="O288" t="s">
        <v>422</v>
      </c>
      <c r="P288" t="s">
        <v>422</v>
      </c>
      <c r="Q288">
        <v>1</v>
      </c>
      <c r="X288">
        <v>0.01</v>
      </c>
      <c r="Y288">
        <v>0</v>
      </c>
      <c r="Z288">
        <v>65.709999999999994</v>
      </c>
      <c r="AA288">
        <v>11.6</v>
      </c>
      <c r="AB288">
        <v>0</v>
      </c>
      <c r="AC288">
        <v>0</v>
      </c>
      <c r="AD288">
        <v>1</v>
      </c>
      <c r="AE288">
        <v>0</v>
      </c>
      <c r="AF288" t="s">
        <v>70</v>
      </c>
      <c r="AG288">
        <v>1.2500000000000001E-2</v>
      </c>
      <c r="AH288">
        <v>2</v>
      </c>
      <c r="AI288">
        <v>16672037</v>
      </c>
      <c r="AJ288">
        <v>288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5">
      <c r="A289">
        <f>ROW(Source!A101)</f>
        <v>101</v>
      </c>
      <c r="B289">
        <v>16672050</v>
      </c>
      <c r="C289">
        <v>16672031</v>
      </c>
      <c r="D289">
        <v>15167286</v>
      </c>
      <c r="E289">
        <v>1</v>
      </c>
      <c r="F289">
        <v>1</v>
      </c>
      <c r="G289">
        <v>1</v>
      </c>
      <c r="H289">
        <v>3</v>
      </c>
      <c r="I289" t="s">
        <v>530</v>
      </c>
      <c r="J289" t="s">
        <v>531</v>
      </c>
      <c r="K289" t="s">
        <v>532</v>
      </c>
      <c r="L289">
        <v>1339</v>
      </c>
      <c r="N289">
        <v>1007</v>
      </c>
      <c r="O289" t="s">
        <v>467</v>
      </c>
      <c r="P289" t="s">
        <v>467</v>
      </c>
      <c r="Q289">
        <v>1</v>
      </c>
      <c r="X289">
        <v>0.44</v>
      </c>
      <c r="Y289">
        <v>2.44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0.44</v>
      </c>
      <c r="AH289">
        <v>2</v>
      </c>
      <c r="AI289">
        <v>16672038</v>
      </c>
      <c r="AJ289">
        <v>289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5">
      <c r="A290">
        <f>ROW(Source!A101)</f>
        <v>101</v>
      </c>
      <c r="B290">
        <v>16672051</v>
      </c>
      <c r="C290">
        <v>16672031</v>
      </c>
      <c r="D290">
        <v>15173044</v>
      </c>
      <c r="E290">
        <v>1</v>
      </c>
      <c r="F290">
        <v>1</v>
      </c>
      <c r="G290">
        <v>1</v>
      </c>
      <c r="H290">
        <v>3</v>
      </c>
      <c r="I290" t="s">
        <v>577</v>
      </c>
      <c r="J290" t="s">
        <v>578</v>
      </c>
      <c r="K290" t="s">
        <v>579</v>
      </c>
      <c r="L290">
        <v>1348</v>
      </c>
      <c r="N290">
        <v>1009</v>
      </c>
      <c r="O290" t="s">
        <v>147</v>
      </c>
      <c r="P290" t="s">
        <v>147</v>
      </c>
      <c r="Q290">
        <v>1000</v>
      </c>
      <c r="X290">
        <v>1.2999999999999999E-2</v>
      </c>
      <c r="Y290">
        <v>6513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1.2999999999999999E-2</v>
      </c>
      <c r="AH290">
        <v>2</v>
      </c>
      <c r="AI290">
        <v>16672039</v>
      </c>
      <c r="AJ290">
        <v>290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5">
      <c r="A291">
        <f>ROW(Source!A101)</f>
        <v>101</v>
      </c>
      <c r="B291">
        <v>16672052</v>
      </c>
      <c r="C291">
        <v>16672031</v>
      </c>
      <c r="D291">
        <v>15187102</v>
      </c>
      <c r="E291">
        <v>1</v>
      </c>
      <c r="F291">
        <v>1</v>
      </c>
      <c r="G291">
        <v>1</v>
      </c>
      <c r="H291">
        <v>3</v>
      </c>
      <c r="I291" t="s">
        <v>198</v>
      </c>
      <c r="J291" t="s">
        <v>200</v>
      </c>
      <c r="K291" t="s">
        <v>199</v>
      </c>
      <c r="L291">
        <v>1327</v>
      </c>
      <c r="N291">
        <v>1005</v>
      </c>
      <c r="O291" t="s">
        <v>78</v>
      </c>
      <c r="P291" t="s">
        <v>78</v>
      </c>
      <c r="Q291">
        <v>1</v>
      </c>
      <c r="X291">
        <v>102</v>
      </c>
      <c r="Y291">
        <v>140.44999999999999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102</v>
      </c>
      <c r="AH291">
        <v>2</v>
      </c>
      <c r="AI291">
        <v>16672040</v>
      </c>
      <c r="AJ291">
        <v>292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5">
      <c r="A292">
        <f>ROW(Source!A101)</f>
        <v>101</v>
      </c>
      <c r="B292">
        <v>16672053</v>
      </c>
      <c r="C292">
        <v>16672031</v>
      </c>
      <c r="D292">
        <v>15162768</v>
      </c>
      <c r="E292">
        <v>17</v>
      </c>
      <c r="F292">
        <v>1</v>
      </c>
      <c r="G292">
        <v>1</v>
      </c>
      <c r="H292">
        <v>3</v>
      </c>
      <c r="I292" t="s">
        <v>657</v>
      </c>
      <c r="J292" t="s">
        <v>6</v>
      </c>
      <c r="K292" t="s">
        <v>658</v>
      </c>
      <c r="L292">
        <v>1339</v>
      </c>
      <c r="N292">
        <v>1007</v>
      </c>
      <c r="O292" t="s">
        <v>467</v>
      </c>
      <c r="P292" t="s">
        <v>467</v>
      </c>
      <c r="Q292">
        <v>1</v>
      </c>
      <c r="X292">
        <v>0.01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 t="s">
        <v>6</v>
      </c>
      <c r="AG292">
        <v>0.01</v>
      </c>
      <c r="AH292">
        <v>3</v>
      </c>
      <c r="AI292">
        <v>-1</v>
      </c>
      <c r="AJ292" t="s">
        <v>6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5">
      <c r="A293">
        <f>ROW(Source!A101)</f>
        <v>101</v>
      </c>
      <c r="B293">
        <v>16672054</v>
      </c>
      <c r="C293">
        <v>16672031</v>
      </c>
      <c r="D293">
        <v>15202597</v>
      </c>
      <c r="E293">
        <v>1</v>
      </c>
      <c r="F293">
        <v>1</v>
      </c>
      <c r="G293">
        <v>1</v>
      </c>
      <c r="H293">
        <v>3</v>
      </c>
      <c r="I293" t="s">
        <v>580</v>
      </c>
      <c r="J293" t="s">
        <v>581</v>
      </c>
      <c r="K293" t="s">
        <v>582</v>
      </c>
      <c r="L293">
        <v>1346</v>
      </c>
      <c r="N293">
        <v>1009</v>
      </c>
      <c r="O293" t="s">
        <v>139</v>
      </c>
      <c r="P293" t="s">
        <v>139</v>
      </c>
      <c r="Q293">
        <v>1</v>
      </c>
      <c r="X293">
        <v>1200</v>
      </c>
      <c r="Y293">
        <v>3.69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6</v>
      </c>
      <c r="AG293">
        <v>1200</v>
      </c>
      <c r="AH293">
        <v>2</v>
      </c>
      <c r="AI293">
        <v>16672041</v>
      </c>
      <c r="AJ293">
        <v>293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5">
      <c r="A294">
        <f>ROW(Source!A101)</f>
        <v>101</v>
      </c>
      <c r="B294">
        <v>16672055</v>
      </c>
      <c r="C294">
        <v>16672031</v>
      </c>
      <c r="D294">
        <v>15162572</v>
      </c>
      <c r="E294">
        <v>17</v>
      </c>
      <c r="F294">
        <v>1</v>
      </c>
      <c r="G294">
        <v>1</v>
      </c>
      <c r="H294">
        <v>3</v>
      </c>
      <c r="I294" t="s">
        <v>145</v>
      </c>
      <c r="J294" t="s">
        <v>6</v>
      </c>
      <c r="K294" t="s">
        <v>146</v>
      </c>
      <c r="L294">
        <v>1348</v>
      </c>
      <c r="N294">
        <v>1009</v>
      </c>
      <c r="O294" t="s">
        <v>147</v>
      </c>
      <c r="P294" t="s">
        <v>147</v>
      </c>
      <c r="Q294">
        <v>1000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1</v>
      </c>
      <c r="AD294">
        <v>0</v>
      </c>
      <c r="AE294">
        <v>0</v>
      </c>
      <c r="AF294" t="s">
        <v>6</v>
      </c>
      <c r="AG294">
        <v>0</v>
      </c>
      <c r="AH294">
        <v>3</v>
      </c>
      <c r="AI294">
        <v>-1</v>
      </c>
      <c r="AJ294" t="s">
        <v>6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5">
      <c r="A295">
        <f>ROW(Source!A108)</f>
        <v>108</v>
      </c>
      <c r="B295">
        <v>16672071</v>
      </c>
      <c r="C295">
        <v>16672059</v>
      </c>
      <c r="D295">
        <v>15435099</v>
      </c>
      <c r="E295">
        <v>1</v>
      </c>
      <c r="F295">
        <v>1</v>
      </c>
      <c r="G295">
        <v>1</v>
      </c>
      <c r="H295">
        <v>1</v>
      </c>
      <c r="I295" t="s">
        <v>548</v>
      </c>
      <c r="J295" t="s">
        <v>6</v>
      </c>
      <c r="K295" t="s">
        <v>549</v>
      </c>
      <c r="L295">
        <v>1191</v>
      </c>
      <c r="N295">
        <v>1013</v>
      </c>
      <c r="O295" t="s">
        <v>416</v>
      </c>
      <c r="P295" t="s">
        <v>416</v>
      </c>
      <c r="Q295">
        <v>1</v>
      </c>
      <c r="X295">
        <v>84</v>
      </c>
      <c r="Y295">
        <v>0</v>
      </c>
      <c r="Z295">
        <v>0</v>
      </c>
      <c r="AA295">
        <v>0</v>
      </c>
      <c r="AB295">
        <v>8.64</v>
      </c>
      <c r="AC295">
        <v>0</v>
      </c>
      <c r="AD295">
        <v>1</v>
      </c>
      <c r="AE295">
        <v>1</v>
      </c>
      <c r="AF295" t="s">
        <v>6</v>
      </c>
      <c r="AG295">
        <v>84</v>
      </c>
      <c r="AH295">
        <v>2</v>
      </c>
      <c r="AI295">
        <v>16672060</v>
      </c>
      <c r="AJ295">
        <v>295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5">
      <c r="A296">
        <f>ROW(Source!A108)</f>
        <v>108</v>
      </c>
      <c r="B296">
        <v>16672072</v>
      </c>
      <c r="C296">
        <v>16672059</v>
      </c>
      <c r="D296">
        <v>15430395</v>
      </c>
      <c r="E296">
        <v>1</v>
      </c>
      <c r="F296">
        <v>1</v>
      </c>
      <c r="G296">
        <v>1</v>
      </c>
      <c r="H296">
        <v>1</v>
      </c>
      <c r="I296" t="s">
        <v>417</v>
      </c>
      <c r="J296" t="s">
        <v>6</v>
      </c>
      <c r="K296" t="s">
        <v>418</v>
      </c>
      <c r="L296">
        <v>1191</v>
      </c>
      <c r="N296">
        <v>1013</v>
      </c>
      <c r="O296" t="s">
        <v>416</v>
      </c>
      <c r="P296" t="s">
        <v>416</v>
      </c>
      <c r="Q296">
        <v>1</v>
      </c>
      <c r="X296">
        <v>0.16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2</v>
      </c>
      <c r="AF296" t="s">
        <v>6</v>
      </c>
      <c r="AG296">
        <v>0.16</v>
      </c>
      <c r="AH296">
        <v>2</v>
      </c>
      <c r="AI296">
        <v>16672061</v>
      </c>
      <c r="AJ296">
        <v>296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5">
      <c r="A297">
        <f>ROW(Source!A108)</f>
        <v>108</v>
      </c>
      <c r="B297">
        <v>16672073</v>
      </c>
      <c r="C297">
        <v>16672059</v>
      </c>
      <c r="D297">
        <v>15247974</v>
      </c>
      <c r="E297">
        <v>1</v>
      </c>
      <c r="F297">
        <v>1</v>
      </c>
      <c r="G297">
        <v>1</v>
      </c>
      <c r="H297">
        <v>2</v>
      </c>
      <c r="I297" t="s">
        <v>419</v>
      </c>
      <c r="J297" t="s">
        <v>420</v>
      </c>
      <c r="K297" t="s">
        <v>421</v>
      </c>
      <c r="L297">
        <v>1368</v>
      </c>
      <c r="N297">
        <v>1011</v>
      </c>
      <c r="O297" t="s">
        <v>422</v>
      </c>
      <c r="P297" t="s">
        <v>422</v>
      </c>
      <c r="Q297">
        <v>1</v>
      </c>
      <c r="X297">
        <v>0.1</v>
      </c>
      <c r="Y297">
        <v>0</v>
      </c>
      <c r="Z297">
        <v>31.26</v>
      </c>
      <c r="AA297">
        <v>13.5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0.1</v>
      </c>
      <c r="AH297">
        <v>2</v>
      </c>
      <c r="AI297">
        <v>16672062</v>
      </c>
      <c r="AJ297">
        <v>297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5">
      <c r="A298">
        <f>ROW(Source!A108)</f>
        <v>108</v>
      </c>
      <c r="B298">
        <v>16672074</v>
      </c>
      <c r="C298">
        <v>16672059</v>
      </c>
      <c r="D298">
        <v>15249073</v>
      </c>
      <c r="E298">
        <v>1</v>
      </c>
      <c r="F298">
        <v>1</v>
      </c>
      <c r="G298">
        <v>1</v>
      </c>
      <c r="H298">
        <v>2</v>
      </c>
      <c r="I298" t="s">
        <v>428</v>
      </c>
      <c r="J298" t="s">
        <v>429</v>
      </c>
      <c r="K298" t="s">
        <v>430</v>
      </c>
      <c r="L298">
        <v>1368</v>
      </c>
      <c r="N298">
        <v>1011</v>
      </c>
      <c r="O298" t="s">
        <v>422</v>
      </c>
      <c r="P298" t="s">
        <v>422</v>
      </c>
      <c r="Q298">
        <v>1</v>
      </c>
      <c r="X298">
        <v>0.06</v>
      </c>
      <c r="Y298">
        <v>0</v>
      </c>
      <c r="Z298">
        <v>65.709999999999994</v>
      </c>
      <c r="AA298">
        <v>11.6</v>
      </c>
      <c r="AB298">
        <v>0</v>
      </c>
      <c r="AC298">
        <v>0</v>
      </c>
      <c r="AD298">
        <v>1</v>
      </c>
      <c r="AE298">
        <v>0</v>
      </c>
      <c r="AF298" t="s">
        <v>6</v>
      </c>
      <c r="AG298">
        <v>0.06</v>
      </c>
      <c r="AH298">
        <v>2</v>
      </c>
      <c r="AI298">
        <v>16672063</v>
      </c>
      <c r="AJ298">
        <v>298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5">
      <c r="A299">
        <f>ROW(Source!A108)</f>
        <v>108</v>
      </c>
      <c r="B299">
        <v>16672075</v>
      </c>
      <c r="C299">
        <v>16672059</v>
      </c>
      <c r="D299">
        <v>15170682</v>
      </c>
      <c r="E299">
        <v>1</v>
      </c>
      <c r="F299">
        <v>1</v>
      </c>
      <c r="G299">
        <v>1</v>
      </c>
      <c r="H299">
        <v>3</v>
      </c>
      <c r="I299" t="s">
        <v>556</v>
      </c>
      <c r="J299" t="s">
        <v>557</v>
      </c>
      <c r="K299" t="s">
        <v>558</v>
      </c>
      <c r="L299">
        <v>1327</v>
      </c>
      <c r="N299">
        <v>1005</v>
      </c>
      <c r="O299" t="s">
        <v>78</v>
      </c>
      <c r="P299" t="s">
        <v>78</v>
      </c>
      <c r="Q299">
        <v>1</v>
      </c>
      <c r="X299">
        <v>1.1000000000000001</v>
      </c>
      <c r="Y299">
        <v>72.319999999999993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1.1000000000000001</v>
      </c>
      <c r="AH299">
        <v>2</v>
      </c>
      <c r="AI299">
        <v>16672064</v>
      </c>
      <c r="AJ299">
        <v>299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5">
      <c r="A300">
        <f>ROW(Source!A108)</f>
        <v>108</v>
      </c>
      <c r="B300">
        <v>16672076</v>
      </c>
      <c r="C300">
        <v>16672059</v>
      </c>
      <c r="D300">
        <v>15171018</v>
      </c>
      <c r="E300">
        <v>1</v>
      </c>
      <c r="F300">
        <v>1</v>
      </c>
      <c r="G300">
        <v>1</v>
      </c>
      <c r="H300">
        <v>3</v>
      </c>
      <c r="I300" t="s">
        <v>461</v>
      </c>
      <c r="J300" t="s">
        <v>462</v>
      </c>
      <c r="K300" t="s">
        <v>463</v>
      </c>
      <c r="L300">
        <v>1346</v>
      </c>
      <c r="N300">
        <v>1009</v>
      </c>
      <c r="O300" t="s">
        <v>139</v>
      </c>
      <c r="P300" t="s">
        <v>139</v>
      </c>
      <c r="Q300">
        <v>1</v>
      </c>
      <c r="X300">
        <v>0.18</v>
      </c>
      <c r="Y300">
        <v>1.82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0.18</v>
      </c>
      <c r="AH300">
        <v>2</v>
      </c>
      <c r="AI300">
        <v>16672065</v>
      </c>
      <c r="AJ300">
        <v>300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5">
      <c r="A301">
        <f>ROW(Source!A108)</f>
        <v>108</v>
      </c>
      <c r="B301">
        <v>16672077</v>
      </c>
      <c r="C301">
        <v>16672059</v>
      </c>
      <c r="D301">
        <v>15171907</v>
      </c>
      <c r="E301">
        <v>1</v>
      </c>
      <c r="F301">
        <v>1</v>
      </c>
      <c r="G301">
        <v>1</v>
      </c>
      <c r="H301">
        <v>3</v>
      </c>
      <c r="I301" t="s">
        <v>559</v>
      </c>
      <c r="J301" t="s">
        <v>560</v>
      </c>
      <c r="K301" t="s">
        <v>561</v>
      </c>
      <c r="L301">
        <v>1339</v>
      </c>
      <c r="N301">
        <v>1007</v>
      </c>
      <c r="O301" t="s">
        <v>467</v>
      </c>
      <c r="P301" t="s">
        <v>467</v>
      </c>
      <c r="Q301">
        <v>1</v>
      </c>
      <c r="X301">
        <v>2.3999999999999998E-3</v>
      </c>
      <c r="Y301">
        <v>74.58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2.3999999999999998E-3</v>
      </c>
      <c r="AH301">
        <v>2</v>
      </c>
      <c r="AI301">
        <v>16672066</v>
      </c>
      <c r="AJ301">
        <v>301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5">
      <c r="A302">
        <f>ROW(Source!A108)</f>
        <v>108</v>
      </c>
      <c r="B302">
        <v>16672078</v>
      </c>
      <c r="C302">
        <v>16672059</v>
      </c>
      <c r="D302">
        <v>15163068</v>
      </c>
      <c r="E302">
        <v>17</v>
      </c>
      <c r="F302">
        <v>1</v>
      </c>
      <c r="G302">
        <v>1</v>
      </c>
      <c r="H302">
        <v>3</v>
      </c>
      <c r="I302" t="s">
        <v>210</v>
      </c>
      <c r="J302" t="s">
        <v>6</v>
      </c>
      <c r="K302" t="s">
        <v>211</v>
      </c>
      <c r="L302">
        <v>1348</v>
      </c>
      <c r="N302">
        <v>1009</v>
      </c>
      <c r="O302" t="s">
        <v>147</v>
      </c>
      <c r="P302" t="s">
        <v>147</v>
      </c>
      <c r="Q302">
        <v>1000</v>
      </c>
      <c r="X302">
        <v>1.72E-2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 t="s">
        <v>6</v>
      </c>
      <c r="AG302">
        <v>1.72E-2</v>
      </c>
      <c r="AH302">
        <v>2</v>
      </c>
      <c r="AI302">
        <v>16672067</v>
      </c>
      <c r="AJ302">
        <v>302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5">
      <c r="A303">
        <f>ROW(Source!A108)</f>
        <v>108</v>
      </c>
      <c r="B303">
        <v>16672079</v>
      </c>
      <c r="C303">
        <v>16672059</v>
      </c>
      <c r="D303">
        <v>15204468</v>
      </c>
      <c r="E303">
        <v>1</v>
      </c>
      <c r="F303">
        <v>1</v>
      </c>
      <c r="G303">
        <v>1</v>
      </c>
      <c r="H303">
        <v>3</v>
      </c>
      <c r="I303" t="s">
        <v>583</v>
      </c>
      <c r="J303" t="s">
        <v>584</v>
      </c>
      <c r="K303" t="s">
        <v>585</v>
      </c>
      <c r="L303">
        <v>1348</v>
      </c>
      <c r="N303">
        <v>1009</v>
      </c>
      <c r="O303" t="s">
        <v>147</v>
      </c>
      <c r="P303" t="s">
        <v>147</v>
      </c>
      <c r="Q303">
        <v>1000</v>
      </c>
      <c r="X303">
        <v>9.7000000000000003E-3</v>
      </c>
      <c r="Y303">
        <v>16950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9.7000000000000003E-3</v>
      </c>
      <c r="AH303">
        <v>2</v>
      </c>
      <c r="AI303">
        <v>16672068</v>
      </c>
      <c r="AJ303">
        <v>304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5">
      <c r="A304">
        <f>ROW(Source!A108)</f>
        <v>108</v>
      </c>
      <c r="B304">
        <v>16672080</v>
      </c>
      <c r="C304">
        <v>16672059</v>
      </c>
      <c r="D304">
        <v>15204729</v>
      </c>
      <c r="E304">
        <v>1</v>
      </c>
      <c r="F304">
        <v>1</v>
      </c>
      <c r="G304">
        <v>1</v>
      </c>
      <c r="H304">
        <v>3</v>
      </c>
      <c r="I304" t="s">
        <v>565</v>
      </c>
      <c r="J304" t="s">
        <v>566</v>
      </c>
      <c r="K304" t="s">
        <v>567</v>
      </c>
      <c r="L304">
        <v>1348</v>
      </c>
      <c r="N304">
        <v>1009</v>
      </c>
      <c r="O304" t="s">
        <v>147</v>
      </c>
      <c r="P304" t="s">
        <v>147</v>
      </c>
      <c r="Q304">
        <v>1000</v>
      </c>
      <c r="X304">
        <v>4.7300000000000002E-2</v>
      </c>
      <c r="Y304">
        <v>4294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4.7300000000000002E-2</v>
      </c>
      <c r="AH304">
        <v>2</v>
      </c>
      <c r="AI304">
        <v>16672069</v>
      </c>
      <c r="AJ304">
        <v>305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5">
      <c r="A305">
        <f>ROW(Source!A109)</f>
        <v>109</v>
      </c>
      <c r="B305">
        <v>16672071</v>
      </c>
      <c r="C305">
        <v>16672059</v>
      </c>
      <c r="D305">
        <v>15435099</v>
      </c>
      <c r="E305">
        <v>1</v>
      </c>
      <c r="F305">
        <v>1</v>
      </c>
      <c r="G305">
        <v>1</v>
      </c>
      <c r="H305">
        <v>1</v>
      </c>
      <c r="I305" t="s">
        <v>548</v>
      </c>
      <c r="J305" t="s">
        <v>6</v>
      </c>
      <c r="K305" t="s">
        <v>549</v>
      </c>
      <c r="L305">
        <v>1191</v>
      </c>
      <c r="N305">
        <v>1013</v>
      </c>
      <c r="O305" t="s">
        <v>416</v>
      </c>
      <c r="P305" t="s">
        <v>416</v>
      </c>
      <c r="Q305">
        <v>1</v>
      </c>
      <c r="X305">
        <v>84</v>
      </c>
      <c r="Y305">
        <v>0</v>
      </c>
      <c r="Z305">
        <v>0</v>
      </c>
      <c r="AA305">
        <v>0</v>
      </c>
      <c r="AB305">
        <v>8.64</v>
      </c>
      <c r="AC305">
        <v>0</v>
      </c>
      <c r="AD305">
        <v>1</v>
      </c>
      <c r="AE305">
        <v>1</v>
      </c>
      <c r="AF305" t="s">
        <v>6</v>
      </c>
      <c r="AG305">
        <v>84</v>
      </c>
      <c r="AH305">
        <v>2</v>
      </c>
      <c r="AI305">
        <v>16672060</v>
      </c>
      <c r="AJ305">
        <v>306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5">
      <c r="A306">
        <f>ROW(Source!A109)</f>
        <v>109</v>
      </c>
      <c r="B306">
        <v>16672072</v>
      </c>
      <c r="C306">
        <v>16672059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417</v>
      </c>
      <c r="J306" t="s">
        <v>6</v>
      </c>
      <c r="K306" t="s">
        <v>418</v>
      </c>
      <c r="L306">
        <v>1191</v>
      </c>
      <c r="N306">
        <v>1013</v>
      </c>
      <c r="O306" t="s">
        <v>416</v>
      </c>
      <c r="P306" t="s">
        <v>416</v>
      </c>
      <c r="Q306">
        <v>1</v>
      </c>
      <c r="X306">
        <v>0.16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2</v>
      </c>
      <c r="AF306" t="s">
        <v>6</v>
      </c>
      <c r="AG306">
        <v>0.16</v>
      </c>
      <c r="AH306">
        <v>2</v>
      </c>
      <c r="AI306">
        <v>16672061</v>
      </c>
      <c r="AJ306">
        <v>307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5">
      <c r="A307">
        <f>ROW(Source!A109)</f>
        <v>109</v>
      </c>
      <c r="B307">
        <v>16672073</v>
      </c>
      <c r="C307">
        <v>16672059</v>
      </c>
      <c r="D307">
        <v>15247974</v>
      </c>
      <c r="E307">
        <v>1</v>
      </c>
      <c r="F307">
        <v>1</v>
      </c>
      <c r="G307">
        <v>1</v>
      </c>
      <c r="H307">
        <v>2</v>
      </c>
      <c r="I307" t="s">
        <v>419</v>
      </c>
      <c r="J307" t="s">
        <v>420</v>
      </c>
      <c r="K307" t="s">
        <v>421</v>
      </c>
      <c r="L307">
        <v>1368</v>
      </c>
      <c r="N307">
        <v>1011</v>
      </c>
      <c r="O307" t="s">
        <v>422</v>
      </c>
      <c r="P307" t="s">
        <v>422</v>
      </c>
      <c r="Q307">
        <v>1</v>
      </c>
      <c r="X307">
        <v>0.1</v>
      </c>
      <c r="Y307">
        <v>0</v>
      </c>
      <c r="Z307">
        <v>31.26</v>
      </c>
      <c r="AA307">
        <v>13.5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0.1</v>
      </c>
      <c r="AH307">
        <v>2</v>
      </c>
      <c r="AI307">
        <v>16672062</v>
      </c>
      <c r="AJ307">
        <v>308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5">
      <c r="A308">
        <f>ROW(Source!A109)</f>
        <v>109</v>
      </c>
      <c r="B308">
        <v>16672074</v>
      </c>
      <c r="C308">
        <v>16672059</v>
      </c>
      <c r="D308">
        <v>15249073</v>
      </c>
      <c r="E308">
        <v>1</v>
      </c>
      <c r="F308">
        <v>1</v>
      </c>
      <c r="G308">
        <v>1</v>
      </c>
      <c r="H308">
        <v>2</v>
      </c>
      <c r="I308" t="s">
        <v>428</v>
      </c>
      <c r="J308" t="s">
        <v>429</v>
      </c>
      <c r="K308" t="s">
        <v>430</v>
      </c>
      <c r="L308">
        <v>1368</v>
      </c>
      <c r="N308">
        <v>1011</v>
      </c>
      <c r="O308" t="s">
        <v>422</v>
      </c>
      <c r="P308" t="s">
        <v>422</v>
      </c>
      <c r="Q308">
        <v>1</v>
      </c>
      <c r="X308">
        <v>0.06</v>
      </c>
      <c r="Y308">
        <v>0</v>
      </c>
      <c r="Z308">
        <v>65.709999999999994</v>
      </c>
      <c r="AA308">
        <v>11.6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0.06</v>
      </c>
      <c r="AH308">
        <v>2</v>
      </c>
      <c r="AI308">
        <v>16672063</v>
      </c>
      <c r="AJ308">
        <v>309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5">
      <c r="A309">
        <f>ROW(Source!A109)</f>
        <v>109</v>
      </c>
      <c r="B309">
        <v>16672075</v>
      </c>
      <c r="C309">
        <v>16672059</v>
      </c>
      <c r="D309">
        <v>15170682</v>
      </c>
      <c r="E309">
        <v>1</v>
      </c>
      <c r="F309">
        <v>1</v>
      </c>
      <c r="G309">
        <v>1</v>
      </c>
      <c r="H309">
        <v>3</v>
      </c>
      <c r="I309" t="s">
        <v>556</v>
      </c>
      <c r="J309" t="s">
        <v>557</v>
      </c>
      <c r="K309" t="s">
        <v>558</v>
      </c>
      <c r="L309">
        <v>1327</v>
      </c>
      <c r="N309">
        <v>1005</v>
      </c>
      <c r="O309" t="s">
        <v>78</v>
      </c>
      <c r="P309" t="s">
        <v>78</v>
      </c>
      <c r="Q309">
        <v>1</v>
      </c>
      <c r="X309">
        <v>1.1000000000000001</v>
      </c>
      <c r="Y309">
        <v>72.319999999999993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1.1000000000000001</v>
      </c>
      <c r="AH309">
        <v>2</v>
      </c>
      <c r="AI309">
        <v>16672064</v>
      </c>
      <c r="AJ309">
        <v>310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5">
      <c r="A310">
        <f>ROW(Source!A109)</f>
        <v>109</v>
      </c>
      <c r="B310">
        <v>16672076</v>
      </c>
      <c r="C310">
        <v>16672059</v>
      </c>
      <c r="D310">
        <v>15171018</v>
      </c>
      <c r="E310">
        <v>1</v>
      </c>
      <c r="F310">
        <v>1</v>
      </c>
      <c r="G310">
        <v>1</v>
      </c>
      <c r="H310">
        <v>3</v>
      </c>
      <c r="I310" t="s">
        <v>461</v>
      </c>
      <c r="J310" t="s">
        <v>462</v>
      </c>
      <c r="K310" t="s">
        <v>463</v>
      </c>
      <c r="L310">
        <v>1346</v>
      </c>
      <c r="N310">
        <v>1009</v>
      </c>
      <c r="O310" t="s">
        <v>139</v>
      </c>
      <c r="P310" t="s">
        <v>139</v>
      </c>
      <c r="Q310">
        <v>1</v>
      </c>
      <c r="X310">
        <v>0.18</v>
      </c>
      <c r="Y310">
        <v>1.82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0.18</v>
      </c>
      <c r="AH310">
        <v>2</v>
      </c>
      <c r="AI310">
        <v>16672065</v>
      </c>
      <c r="AJ310">
        <v>311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5">
      <c r="A311">
        <f>ROW(Source!A109)</f>
        <v>109</v>
      </c>
      <c r="B311">
        <v>16672077</v>
      </c>
      <c r="C311">
        <v>16672059</v>
      </c>
      <c r="D311">
        <v>15171907</v>
      </c>
      <c r="E311">
        <v>1</v>
      </c>
      <c r="F311">
        <v>1</v>
      </c>
      <c r="G311">
        <v>1</v>
      </c>
      <c r="H311">
        <v>3</v>
      </c>
      <c r="I311" t="s">
        <v>559</v>
      </c>
      <c r="J311" t="s">
        <v>560</v>
      </c>
      <c r="K311" t="s">
        <v>561</v>
      </c>
      <c r="L311">
        <v>1339</v>
      </c>
      <c r="N311">
        <v>1007</v>
      </c>
      <c r="O311" t="s">
        <v>467</v>
      </c>
      <c r="P311" t="s">
        <v>467</v>
      </c>
      <c r="Q311">
        <v>1</v>
      </c>
      <c r="X311">
        <v>2.3999999999999998E-3</v>
      </c>
      <c r="Y311">
        <v>74.58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2.3999999999999998E-3</v>
      </c>
      <c r="AH311">
        <v>2</v>
      </c>
      <c r="AI311">
        <v>16672066</v>
      </c>
      <c r="AJ311">
        <v>312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5">
      <c r="A312">
        <f>ROW(Source!A109)</f>
        <v>109</v>
      </c>
      <c r="B312">
        <v>16672078</v>
      </c>
      <c r="C312">
        <v>16672059</v>
      </c>
      <c r="D312">
        <v>15163068</v>
      </c>
      <c r="E312">
        <v>17</v>
      </c>
      <c r="F312">
        <v>1</v>
      </c>
      <c r="G312">
        <v>1</v>
      </c>
      <c r="H312">
        <v>3</v>
      </c>
      <c r="I312" t="s">
        <v>210</v>
      </c>
      <c r="J312" t="s">
        <v>6</v>
      </c>
      <c r="K312" t="s">
        <v>211</v>
      </c>
      <c r="L312">
        <v>1348</v>
      </c>
      <c r="N312">
        <v>1009</v>
      </c>
      <c r="O312" t="s">
        <v>147</v>
      </c>
      <c r="P312" t="s">
        <v>147</v>
      </c>
      <c r="Q312">
        <v>1000</v>
      </c>
      <c r="X312">
        <v>1.72E-2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 t="s">
        <v>6</v>
      </c>
      <c r="AG312">
        <v>1.72E-2</v>
      </c>
      <c r="AH312">
        <v>2</v>
      </c>
      <c r="AI312">
        <v>16672067</v>
      </c>
      <c r="AJ312">
        <v>313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5">
      <c r="A313">
        <f>ROW(Source!A109)</f>
        <v>109</v>
      </c>
      <c r="B313">
        <v>16672079</v>
      </c>
      <c r="C313">
        <v>16672059</v>
      </c>
      <c r="D313">
        <v>15204468</v>
      </c>
      <c r="E313">
        <v>1</v>
      </c>
      <c r="F313">
        <v>1</v>
      </c>
      <c r="G313">
        <v>1</v>
      </c>
      <c r="H313">
        <v>3</v>
      </c>
      <c r="I313" t="s">
        <v>583</v>
      </c>
      <c r="J313" t="s">
        <v>584</v>
      </c>
      <c r="K313" t="s">
        <v>585</v>
      </c>
      <c r="L313">
        <v>1348</v>
      </c>
      <c r="N313">
        <v>1009</v>
      </c>
      <c r="O313" t="s">
        <v>147</v>
      </c>
      <c r="P313" t="s">
        <v>147</v>
      </c>
      <c r="Q313">
        <v>1000</v>
      </c>
      <c r="X313">
        <v>9.7000000000000003E-3</v>
      </c>
      <c r="Y313">
        <v>16950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9.7000000000000003E-3</v>
      </c>
      <c r="AH313">
        <v>2</v>
      </c>
      <c r="AI313">
        <v>16672068</v>
      </c>
      <c r="AJ313">
        <v>315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5">
      <c r="A314">
        <f>ROW(Source!A109)</f>
        <v>109</v>
      </c>
      <c r="B314">
        <v>16672080</v>
      </c>
      <c r="C314">
        <v>16672059</v>
      </c>
      <c r="D314">
        <v>15204729</v>
      </c>
      <c r="E314">
        <v>1</v>
      </c>
      <c r="F314">
        <v>1</v>
      </c>
      <c r="G314">
        <v>1</v>
      </c>
      <c r="H314">
        <v>3</v>
      </c>
      <c r="I314" t="s">
        <v>565</v>
      </c>
      <c r="J314" t="s">
        <v>566</v>
      </c>
      <c r="K314" t="s">
        <v>567</v>
      </c>
      <c r="L314">
        <v>1348</v>
      </c>
      <c r="N314">
        <v>1009</v>
      </c>
      <c r="O314" t="s">
        <v>147</v>
      </c>
      <c r="P314" t="s">
        <v>147</v>
      </c>
      <c r="Q314">
        <v>1000</v>
      </c>
      <c r="X314">
        <v>4.7300000000000002E-2</v>
      </c>
      <c r="Y314">
        <v>4294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4.7300000000000002E-2</v>
      </c>
      <c r="AH314">
        <v>2</v>
      </c>
      <c r="AI314">
        <v>16672069</v>
      </c>
      <c r="AJ314">
        <v>316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5">
      <c r="A315">
        <f>ROW(Source!A114)</f>
        <v>114</v>
      </c>
      <c r="B315">
        <v>16672095</v>
      </c>
      <c r="C315">
        <v>16672083</v>
      </c>
      <c r="D315">
        <v>15435099</v>
      </c>
      <c r="E315">
        <v>1</v>
      </c>
      <c r="F315">
        <v>1</v>
      </c>
      <c r="G315">
        <v>1</v>
      </c>
      <c r="H315">
        <v>1</v>
      </c>
      <c r="I315" t="s">
        <v>548</v>
      </c>
      <c r="J315" t="s">
        <v>6</v>
      </c>
      <c r="K315" t="s">
        <v>549</v>
      </c>
      <c r="L315">
        <v>1191</v>
      </c>
      <c r="N315">
        <v>1013</v>
      </c>
      <c r="O315" t="s">
        <v>416</v>
      </c>
      <c r="P315" t="s">
        <v>416</v>
      </c>
      <c r="Q315">
        <v>1</v>
      </c>
      <c r="X315">
        <v>55.52</v>
      </c>
      <c r="Y315">
        <v>0</v>
      </c>
      <c r="Z315">
        <v>0</v>
      </c>
      <c r="AA315">
        <v>0</v>
      </c>
      <c r="AB315">
        <v>8.64</v>
      </c>
      <c r="AC315">
        <v>0</v>
      </c>
      <c r="AD315">
        <v>1</v>
      </c>
      <c r="AE315">
        <v>1</v>
      </c>
      <c r="AF315" t="s">
        <v>6</v>
      </c>
      <c r="AG315">
        <v>55.52</v>
      </c>
      <c r="AH315">
        <v>2</v>
      </c>
      <c r="AI315">
        <v>16672084</v>
      </c>
      <c r="AJ315">
        <v>317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5">
      <c r="A316">
        <f>ROW(Source!A114)</f>
        <v>114</v>
      </c>
      <c r="B316">
        <v>16672096</v>
      </c>
      <c r="C316">
        <v>16672083</v>
      </c>
      <c r="D316">
        <v>15430395</v>
      </c>
      <c r="E316">
        <v>1</v>
      </c>
      <c r="F316">
        <v>1</v>
      </c>
      <c r="G316">
        <v>1</v>
      </c>
      <c r="H316">
        <v>1</v>
      </c>
      <c r="I316" t="s">
        <v>417</v>
      </c>
      <c r="J316" t="s">
        <v>6</v>
      </c>
      <c r="K316" t="s">
        <v>418</v>
      </c>
      <c r="L316">
        <v>1191</v>
      </c>
      <c r="N316">
        <v>1013</v>
      </c>
      <c r="O316" t="s">
        <v>416</v>
      </c>
      <c r="P316" t="s">
        <v>416</v>
      </c>
      <c r="Q316">
        <v>1</v>
      </c>
      <c r="X316">
        <v>0.16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6</v>
      </c>
      <c r="AG316">
        <v>0.16</v>
      </c>
      <c r="AH316">
        <v>2</v>
      </c>
      <c r="AI316">
        <v>16672085</v>
      </c>
      <c r="AJ316">
        <v>318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5">
      <c r="A317">
        <f>ROW(Source!A114)</f>
        <v>114</v>
      </c>
      <c r="B317">
        <v>16672097</v>
      </c>
      <c r="C317">
        <v>16672083</v>
      </c>
      <c r="D317">
        <v>15247974</v>
      </c>
      <c r="E317">
        <v>1</v>
      </c>
      <c r="F317">
        <v>1</v>
      </c>
      <c r="G317">
        <v>1</v>
      </c>
      <c r="H317">
        <v>2</v>
      </c>
      <c r="I317" t="s">
        <v>419</v>
      </c>
      <c r="J317" t="s">
        <v>420</v>
      </c>
      <c r="K317" t="s">
        <v>421</v>
      </c>
      <c r="L317">
        <v>1368</v>
      </c>
      <c r="N317">
        <v>1011</v>
      </c>
      <c r="O317" t="s">
        <v>422</v>
      </c>
      <c r="P317" t="s">
        <v>422</v>
      </c>
      <c r="Q317">
        <v>1</v>
      </c>
      <c r="X317">
        <v>0.1</v>
      </c>
      <c r="Y317">
        <v>0</v>
      </c>
      <c r="Z317">
        <v>31.26</v>
      </c>
      <c r="AA317">
        <v>13.5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0.1</v>
      </c>
      <c r="AH317">
        <v>2</v>
      </c>
      <c r="AI317">
        <v>16672086</v>
      </c>
      <c r="AJ317">
        <v>319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5">
      <c r="A318">
        <f>ROW(Source!A114)</f>
        <v>114</v>
      </c>
      <c r="B318">
        <v>16672098</v>
      </c>
      <c r="C318">
        <v>16672083</v>
      </c>
      <c r="D318">
        <v>15249073</v>
      </c>
      <c r="E318">
        <v>1</v>
      </c>
      <c r="F318">
        <v>1</v>
      </c>
      <c r="G318">
        <v>1</v>
      </c>
      <c r="H318">
        <v>2</v>
      </c>
      <c r="I318" t="s">
        <v>428</v>
      </c>
      <c r="J318" t="s">
        <v>429</v>
      </c>
      <c r="K318" t="s">
        <v>430</v>
      </c>
      <c r="L318">
        <v>1368</v>
      </c>
      <c r="N318">
        <v>1011</v>
      </c>
      <c r="O318" t="s">
        <v>422</v>
      </c>
      <c r="P318" t="s">
        <v>422</v>
      </c>
      <c r="Q318">
        <v>1</v>
      </c>
      <c r="X318">
        <v>0.06</v>
      </c>
      <c r="Y318">
        <v>0</v>
      </c>
      <c r="Z318">
        <v>65.709999999999994</v>
      </c>
      <c r="AA318">
        <v>11.6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0.06</v>
      </c>
      <c r="AH318">
        <v>2</v>
      </c>
      <c r="AI318">
        <v>16672087</v>
      </c>
      <c r="AJ318">
        <v>320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5">
      <c r="A319">
        <f>ROW(Source!A114)</f>
        <v>114</v>
      </c>
      <c r="B319">
        <v>16672099</v>
      </c>
      <c r="C319">
        <v>16672083</v>
      </c>
      <c r="D319">
        <v>15170682</v>
      </c>
      <c r="E319">
        <v>1</v>
      </c>
      <c r="F319">
        <v>1</v>
      </c>
      <c r="G319">
        <v>1</v>
      </c>
      <c r="H319">
        <v>3</v>
      </c>
      <c r="I319" t="s">
        <v>556</v>
      </c>
      <c r="J319" t="s">
        <v>557</v>
      </c>
      <c r="K319" t="s">
        <v>558</v>
      </c>
      <c r="L319">
        <v>1327</v>
      </c>
      <c r="N319">
        <v>1005</v>
      </c>
      <c r="O319" t="s">
        <v>78</v>
      </c>
      <c r="P319" t="s">
        <v>78</v>
      </c>
      <c r="Q319">
        <v>1</v>
      </c>
      <c r="X319">
        <v>1.1000000000000001</v>
      </c>
      <c r="Y319">
        <v>72.319999999999993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1.1000000000000001</v>
      </c>
      <c r="AH319">
        <v>2</v>
      </c>
      <c r="AI319">
        <v>16672088</v>
      </c>
      <c r="AJ319">
        <v>321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5">
      <c r="A320">
        <f>ROW(Source!A114)</f>
        <v>114</v>
      </c>
      <c r="B320">
        <v>16672100</v>
      </c>
      <c r="C320">
        <v>16672083</v>
      </c>
      <c r="D320">
        <v>15171018</v>
      </c>
      <c r="E320">
        <v>1</v>
      </c>
      <c r="F320">
        <v>1</v>
      </c>
      <c r="G320">
        <v>1</v>
      </c>
      <c r="H320">
        <v>3</v>
      </c>
      <c r="I320" t="s">
        <v>461</v>
      </c>
      <c r="J320" t="s">
        <v>462</v>
      </c>
      <c r="K320" t="s">
        <v>463</v>
      </c>
      <c r="L320">
        <v>1346</v>
      </c>
      <c r="N320">
        <v>1009</v>
      </c>
      <c r="O320" t="s">
        <v>139</v>
      </c>
      <c r="P320" t="s">
        <v>139</v>
      </c>
      <c r="Q320">
        <v>1</v>
      </c>
      <c r="X320">
        <v>0.18</v>
      </c>
      <c r="Y320">
        <v>1.82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0.18</v>
      </c>
      <c r="AH320">
        <v>2</v>
      </c>
      <c r="AI320">
        <v>16672089</v>
      </c>
      <c r="AJ320">
        <v>322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5">
      <c r="A321">
        <f>ROW(Source!A114)</f>
        <v>114</v>
      </c>
      <c r="B321">
        <v>16672101</v>
      </c>
      <c r="C321">
        <v>16672083</v>
      </c>
      <c r="D321">
        <v>15171907</v>
      </c>
      <c r="E321">
        <v>1</v>
      </c>
      <c r="F321">
        <v>1</v>
      </c>
      <c r="G321">
        <v>1</v>
      </c>
      <c r="H321">
        <v>3</v>
      </c>
      <c r="I321" t="s">
        <v>559</v>
      </c>
      <c r="J321" t="s">
        <v>560</v>
      </c>
      <c r="K321" t="s">
        <v>561</v>
      </c>
      <c r="L321">
        <v>1339</v>
      </c>
      <c r="N321">
        <v>1007</v>
      </c>
      <c r="O321" t="s">
        <v>467</v>
      </c>
      <c r="P321" t="s">
        <v>467</v>
      </c>
      <c r="Q321">
        <v>1</v>
      </c>
      <c r="X321">
        <v>2.3999999999999998E-3</v>
      </c>
      <c r="Y321">
        <v>74.58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2.3999999999999998E-3</v>
      </c>
      <c r="AH321">
        <v>2</v>
      </c>
      <c r="AI321">
        <v>16672090</v>
      </c>
      <c r="AJ321">
        <v>323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5">
      <c r="A322">
        <f>ROW(Source!A114)</f>
        <v>114</v>
      </c>
      <c r="B322">
        <v>16672102</v>
      </c>
      <c r="C322">
        <v>16672083</v>
      </c>
      <c r="D322">
        <v>15163068</v>
      </c>
      <c r="E322">
        <v>17</v>
      </c>
      <c r="F322">
        <v>1</v>
      </c>
      <c r="G322">
        <v>1</v>
      </c>
      <c r="H322">
        <v>3</v>
      </c>
      <c r="I322" t="s">
        <v>210</v>
      </c>
      <c r="J322" t="s">
        <v>6</v>
      </c>
      <c r="K322" t="s">
        <v>211</v>
      </c>
      <c r="L322">
        <v>1348</v>
      </c>
      <c r="N322">
        <v>1009</v>
      </c>
      <c r="O322" t="s">
        <v>147</v>
      </c>
      <c r="P322" t="s">
        <v>147</v>
      </c>
      <c r="Q322">
        <v>1000</v>
      </c>
      <c r="X322">
        <v>1.7899999999999999E-2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6</v>
      </c>
      <c r="AG322">
        <v>1.7899999999999999E-2</v>
      </c>
      <c r="AH322">
        <v>2</v>
      </c>
      <c r="AI322">
        <v>16672091</v>
      </c>
      <c r="AJ322">
        <v>324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5">
      <c r="A323">
        <f>ROW(Source!A114)</f>
        <v>114</v>
      </c>
      <c r="B323">
        <v>16672103</v>
      </c>
      <c r="C323">
        <v>16672083</v>
      </c>
      <c r="D323">
        <v>15204468</v>
      </c>
      <c r="E323">
        <v>1</v>
      </c>
      <c r="F323">
        <v>1</v>
      </c>
      <c r="G323">
        <v>1</v>
      </c>
      <c r="H323">
        <v>3</v>
      </c>
      <c r="I323" t="s">
        <v>583</v>
      </c>
      <c r="J323" t="s">
        <v>584</v>
      </c>
      <c r="K323" t="s">
        <v>585</v>
      </c>
      <c r="L323">
        <v>1348</v>
      </c>
      <c r="N323">
        <v>1009</v>
      </c>
      <c r="O323" t="s">
        <v>147</v>
      </c>
      <c r="P323" t="s">
        <v>147</v>
      </c>
      <c r="Q323">
        <v>1000</v>
      </c>
      <c r="X323">
        <v>1.3599999999999999E-2</v>
      </c>
      <c r="Y323">
        <v>16950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1.3599999999999999E-2</v>
      </c>
      <c r="AH323">
        <v>2</v>
      </c>
      <c r="AI323">
        <v>16672092</v>
      </c>
      <c r="AJ323">
        <v>326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5">
      <c r="A324">
        <f>ROW(Source!A114)</f>
        <v>114</v>
      </c>
      <c r="B324">
        <v>16672104</v>
      </c>
      <c r="C324">
        <v>16672083</v>
      </c>
      <c r="D324">
        <v>15204729</v>
      </c>
      <c r="E324">
        <v>1</v>
      </c>
      <c r="F324">
        <v>1</v>
      </c>
      <c r="G324">
        <v>1</v>
      </c>
      <c r="H324">
        <v>3</v>
      </c>
      <c r="I324" t="s">
        <v>565</v>
      </c>
      <c r="J324" t="s">
        <v>566</v>
      </c>
      <c r="K324" t="s">
        <v>567</v>
      </c>
      <c r="L324">
        <v>1348</v>
      </c>
      <c r="N324">
        <v>1009</v>
      </c>
      <c r="O324" t="s">
        <v>147</v>
      </c>
      <c r="P324" t="s">
        <v>147</v>
      </c>
      <c r="Q324">
        <v>1000</v>
      </c>
      <c r="X324">
        <v>4.3200000000000002E-2</v>
      </c>
      <c r="Y324">
        <v>4294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4.3200000000000002E-2</v>
      </c>
      <c r="AH324">
        <v>2</v>
      </c>
      <c r="AI324">
        <v>16672093</v>
      </c>
      <c r="AJ324">
        <v>327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5">
      <c r="A325">
        <f>ROW(Source!A115)</f>
        <v>115</v>
      </c>
      <c r="B325">
        <v>16672095</v>
      </c>
      <c r="C325">
        <v>16672083</v>
      </c>
      <c r="D325">
        <v>15435099</v>
      </c>
      <c r="E325">
        <v>1</v>
      </c>
      <c r="F325">
        <v>1</v>
      </c>
      <c r="G325">
        <v>1</v>
      </c>
      <c r="H325">
        <v>1</v>
      </c>
      <c r="I325" t="s">
        <v>548</v>
      </c>
      <c r="J325" t="s">
        <v>6</v>
      </c>
      <c r="K325" t="s">
        <v>549</v>
      </c>
      <c r="L325">
        <v>1191</v>
      </c>
      <c r="N325">
        <v>1013</v>
      </c>
      <c r="O325" t="s">
        <v>416</v>
      </c>
      <c r="P325" t="s">
        <v>416</v>
      </c>
      <c r="Q325">
        <v>1</v>
      </c>
      <c r="X325">
        <v>55.52</v>
      </c>
      <c r="Y325">
        <v>0</v>
      </c>
      <c r="Z325">
        <v>0</v>
      </c>
      <c r="AA325">
        <v>0</v>
      </c>
      <c r="AB325">
        <v>8.64</v>
      </c>
      <c r="AC325">
        <v>0</v>
      </c>
      <c r="AD325">
        <v>1</v>
      </c>
      <c r="AE325">
        <v>1</v>
      </c>
      <c r="AF325" t="s">
        <v>6</v>
      </c>
      <c r="AG325">
        <v>55.52</v>
      </c>
      <c r="AH325">
        <v>2</v>
      </c>
      <c r="AI325">
        <v>16672084</v>
      </c>
      <c r="AJ325">
        <v>328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5">
      <c r="A326">
        <f>ROW(Source!A115)</f>
        <v>115</v>
      </c>
      <c r="B326">
        <v>16672096</v>
      </c>
      <c r="C326">
        <v>16672083</v>
      </c>
      <c r="D326">
        <v>15430395</v>
      </c>
      <c r="E326">
        <v>1</v>
      </c>
      <c r="F326">
        <v>1</v>
      </c>
      <c r="G326">
        <v>1</v>
      </c>
      <c r="H326">
        <v>1</v>
      </c>
      <c r="I326" t="s">
        <v>417</v>
      </c>
      <c r="J326" t="s">
        <v>6</v>
      </c>
      <c r="K326" t="s">
        <v>418</v>
      </c>
      <c r="L326">
        <v>1191</v>
      </c>
      <c r="N326">
        <v>1013</v>
      </c>
      <c r="O326" t="s">
        <v>416</v>
      </c>
      <c r="P326" t="s">
        <v>416</v>
      </c>
      <c r="Q326">
        <v>1</v>
      </c>
      <c r="X326">
        <v>0.16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2</v>
      </c>
      <c r="AF326" t="s">
        <v>6</v>
      </c>
      <c r="AG326">
        <v>0.16</v>
      </c>
      <c r="AH326">
        <v>2</v>
      </c>
      <c r="AI326">
        <v>16672085</v>
      </c>
      <c r="AJ326">
        <v>329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5">
      <c r="A327">
        <f>ROW(Source!A115)</f>
        <v>115</v>
      </c>
      <c r="B327">
        <v>16672097</v>
      </c>
      <c r="C327">
        <v>16672083</v>
      </c>
      <c r="D327">
        <v>15247974</v>
      </c>
      <c r="E327">
        <v>1</v>
      </c>
      <c r="F327">
        <v>1</v>
      </c>
      <c r="G327">
        <v>1</v>
      </c>
      <c r="H327">
        <v>2</v>
      </c>
      <c r="I327" t="s">
        <v>419</v>
      </c>
      <c r="J327" t="s">
        <v>420</v>
      </c>
      <c r="K327" t="s">
        <v>421</v>
      </c>
      <c r="L327">
        <v>1368</v>
      </c>
      <c r="N327">
        <v>1011</v>
      </c>
      <c r="O327" t="s">
        <v>422</v>
      </c>
      <c r="P327" t="s">
        <v>422</v>
      </c>
      <c r="Q327">
        <v>1</v>
      </c>
      <c r="X327">
        <v>0.1</v>
      </c>
      <c r="Y327">
        <v>0</v>
      </c>
      <c r="Z327">
        <v>31.26</v>
      </c>
      <c r="AA327">
        <v>13.5</v>
      </c>
      <c r="AB327">
        <v>0</v>
      </c>
      <c r="AC327">
        <v>0</v>
      </c>
      <c r="AD327">
        <v>1</v>
      </c>
      <c r="AE327">
        <v>0</v>
      </c>
      <c r="AF327" t="s">
        <v>6</v>
      </c>
      <c r="AG327">
        <v>0.1</v>
      </c>
      <c r="AH327">
        <v>2</v>
      </c>
      <c r="AI327">
        <v>16672086</v>
      </c>
      <c r="AJ327">
        <v>330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5">
      <c r="A328">
        <f>ROW(Source!A115)</f>
        <v>115</v>
      </c>
      <c r="B328">
        <v>16672098</v>
      </c>
      <c r="C328">
        <v>16672083</v>
      </c>
      <c r="D328">
        <v>15249073</v>
      </c>
      <c r="E328">
        <v>1</v>
      </c>
      <c r="F328">
        <v>1</v>
      </c>
      <c r="G328">
        <v>1</v>
      </c>
      <c r="H328">
        <v>2</v>
      </c>
      <c r="I328" t="s">
        <v>428</v>
      </c>
      <c r="J328" t="s">
        <v>429</v>
      </c>
      <c r="K328" t="s">
        <v>430</v>
      </c>
      <c r="L328">
        <v>1368</v>
      </c>
      <c r="N328">
        <v>1011</v>
      </c>
      <c r="O328" t="s">
        <v>422</v>
      </c>
      <c r="P328" t="s">
        <v>422</v>
      </c>
      <c r="Q328">
        <v>1</v>
      </c>
      <c r="X328">
        <v>0.06</v>
      </c>
      <c r="Y328">
        <v>0</v>
      </c>
      <c r="Z328">
        <v>65.709999999999994</v>
      </c>
      <c r="AA328">
        <v>11.6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0.06</v>
      </c>
      <c r="AH328">
        <v>2</v>
      </c>
      <c r="AI328">
        <v>16672087</v>
      </c>
      <c r="AJ328">
        <v>331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5">
      <c r="A329">
        <f>ROW(Source!A115)</f>
        <v>115</v>
      </c>
      <c r="B329">
        <v>16672099</v>
      </c>
      <c r="C329">
        <v>16672083</v>
      </c>
      <c r="D329">
        <v>15170682</v>
      </c>
      <c r="E329">
        <v>1</v>
      </c>
      <c r="F329">
        <v>1</v>
      </c>
      <c r="G329">
        <v>1</v>
      </c>
      <c r="H329">
        <v>3</v>
      </c>
      <c r="I329" t="s">
        <v>556</v>
      </c>
      <c r="J329" t="s">
        <v>557</v>
      </c>
      <c r="K329" t="s">
        <v>558</v>
      </c>
      <c r="L329">
        <v>1327</v>
      </c>
      <c r="N329">
        <v>1005</v>
      </c>
      <c r="O329" t="s">
        <v>78</v>
      </c>
      <c r="P329" t="s">
        <v>78</v>
      </c>
      <c r="Q329">
        <v>1</v>
      </c>
      <c r="X329">
        <v>1.1000000000000001</v>
      </c>
      <c r="Y329">
        <v>72.319999999999993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1.1000000000000001</v>
      </c>
      <c r="AH329">
        <v>2</v>
      </c>
      <c r="AI329">
        <v>16672088</v>
      </c>
      <c r="AJ329">
        <v>332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5">
      <c r="A330">
        <f>ROW(Source!A115)</f>
        <v>115</v>
      </c>
      <c r="B330">
        <v>16672100</v>
      </c>
      <c r="C330">
        <v>16672083</v>
      </c>
      <c r="D330">
        <v>15171018</v>
      </c>
      <c r="E330">
        <v>1</v>
      </c>
      <c r="F330">
        <v>1</v>
      </c>
      <c r="G330">
        <v>1</v>
      </c>
      <c r="H330">
        <v>3</v>
      </c>
      <c r="I330" t="s">
        <v>461</v>
      </c>
      <c r="J330" t="s">
        <v>462</v>
      </c>
      <c r="K330" t="s">
        <v>463</v>
      </c>
      <c r="L330">
        <v>1346</v>
      </c>
      <c r="N330">
        <v>1009</v>
      </c>
      <c r="O330" t="s">
        <v>139</v>
      </c>
      <c r="P330" t="s">
        <v>139</v>
      </c>
      <c r="Q330">
        <v>1</v>
      </c>
      <c r="X330">
        <v>0.18</v>
      </c>
      <c r="Y330">
        <v>1.82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0.18</v>
      </c>
      <c r="AH330">
        <v>2</v>
      </c>
      <c r="AI330">
        <v>16672089</v>
      </c>
      <c r="AJ330">
        <v>333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5">
      <c r="A331">
        <f>ROW(Source!A115)</f>
        <v>115</v>
      </c>
      <c r="B331">
        <v>16672101</v>
      </c>
      <c r="C331">
        <v>16672083</v>
      </c>
      <c r="D331">
        <v>15171907</v>
      </c>
      <c r="E331">
        <v>1</v>
      </c>
      <c r="F331">
        <v>1</v>
      </c>
      <c r="G331">
        <v>1</v>
      </c>
      <c r="H331">
        <v>3</v>
      </c>
      <c r="I331" t="s">
        <v>559</v>
      </c>
      <c r="J331" t="s">
        <v>560</v>
      </c>
      <c r="K331" t="s">
        <v>561</v>
      </c>
      <c r="L331">
        <v>1339</v>
      </c>
      <c r="N331">
        <v>1007</v>
      </c>
      <c r="O331" t="s">
        <v>467</v>
      </c>
      <c r="P331" t="s">
        <v>467</v>
      </c>
      <c r="Q331">
        <v>1</v>
      </c>
      <c r="X331">
        <v>2.3999999999999998E-3</v>
      </c>
      <c r="Y331">
        <v>74.58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2.3999999999999998E-3</v>
      </c>
      <c r="AH331">
        <v>2</v>
      </c>
      <c r="AI331">
        <v>16672090</v>
      </c>
      <c r="AJ331">
        <v>334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5">
      <c r="A332">
        <f>ROW(Source!A115)</f>
        <v>115</v>
      </c>
      <c r="B332">
        <v>16672102</v>
      </c>
      <c r="C332">
        <v>16672083</v>
      </c>
      <c r="D332">
        <v>15163068</v>
      </c>
      <c r="E332">
        <v>17</v>
      </c>
      <c r="F332">
        <v>1</v>
      </c>
      <c r="G332">
        <v>1</v>
      </c>
      <c r="H332">
        <v>3</v>
      </c>
      <c r="I332" t="s">
        <v>210</v>
      </c>
      <c r="J332" t="s">
        <v>6</v>
      </c>
      <c r="K332" t="s">
        <v>211</v>
      </c>
      <c r="L332">
        <v>1348</v>
      </c>
      <c r="N332">
        <v>1009</v>
      </c>
      <c r="O332" t="s">
        <v>147</v>
      </c>
      <c r="P332" t="s">
        <v>147</v>
      </c>
      <c r="Q332">
        <v>1000</v>
      </c>
      <c r="X332">
        <v>1.7899999999999999E-2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 t="s">
        <v>6</v>
      </c>
      <c r="AG332">
        <v>1.7899999999999999E-2</v>
      </c>
      <c r="AH332">
        <v>2</v>
      </c>
      <c r="AI332">
        <v>16672091</v>
      </c>
      <c r="AJ332">
        <v>335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5">
      <c r="A333">
        <f>ROW(Source!A115)</f>
        <v>115</v>
      </c>
      <c r="B333">
        <v>16672103</v>
      </c>
      <c r="C333">
        <v>16672083</v>
      </c>
      <c r="D333">
        <v>15204468</v>
      </c>
      <c r="E333">
        <v>1</v>
      </c>
      <c r="F333">
        <v>1</v>
      </c>
      <c r="G333">
        <v>1</v>
      </c>
      <c r="H333">
        <v>3</v>
      </c>
      <c r="I333" t="s">
        <v>583</v>
      </c>
      <c r="J333" t="s">
        <v>584</v>
      </c>
      <c r="K333" t="s">
        <v>585</v>
      </c>
      <c r="L333">
        <v>1348</v>
      </c>
      <c r="N333">
        <v>1009</v>
      </c>
      <c r="O333" t="s">
        <v>147</v>
      </c>
      <c r="P333" t="s">
        <v>147</v>
      </c>
      <c r="Q333">
        <v>1000</v>
      </c>
      <c r="X333">
        <v>1.3599999999999999E-2</v>
      </c>
      <c r="Y333">
        <v>16950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1.3599999999999999E-2</v>
      </c>
      <c r="AH333">
        <v>2</v>
      </c>
      <c r="AI333">
        <v>16672092</v>
      </c>
      <c r="AJ333">
        <v>337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5">
      <c r="A334">
        <f>ROW(Source!A115)</f>
        <v>115</v>
      </c>
      <c r="B334">
        <v>16672104</v>
      </c>
      <c r="C334">
        <v>16672083</v>
      </c>
      <c r="D334">
        <v>15204729</v>
      </c>
      <c r="E334">
        <v>1</v>
      </c>
      <c r="F334">
        <v>1</v>
      </c>
      <c r="G334">
        <v>1</v>
      </c>
      <c r="H334">
        <v>3</v>
      </c>
      <c r="I334" t="s">
        <v>565</v>
      </c>
      <c r="J334" t="s">
        <v>566</v>
      </c>
      <c r="K334" t="s">
        <v>567</v>
      </c>
      <c r="L334">
        <v>1348</v>
      </c>
      <c r="N334">
        <v>1009</v>
      </c>
      <c r="O334" t="s">
        <v>147</v>
      </c>
      <c r="P334" t="s">
        <v>147</v>
      </c>
      <c r="Q334">
        <v>1000</v>
      </c>
      <c r="X334">
        <v>4.3200000000000002E-2</v>
      </c>
      <c r="Y334">
        <v>4294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4.3200000000000002E-2</v>
      </c>
      <c r="AH334">
        <v>2</v>
      </c>
      <c r="AI334">
        <v>16672093</v>
      </c>
      <c r="AJ334">
        <v>338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5">
      <c r="A335">
        <f>ROW(Source!A120)</f>
        <v>120</v>
      </c>
      <c r="B335">
        <v>16672109</v>
      </c>
      <c r="C335">
        <v>16672107</v>
      </c>
      <c r="D335">
        <v>15430767</v>
      </c>
      <c r="E335">
        <v>1</v>
      </c>
      <c r="F335">
        <v>1</v>
      </c>
      <c r="G335">
        <v>1</v>
      </c>
      <c r="H335">
        <v>1</v>
      </c>
      <c r="I335" t="s">
        <v>445</v>
      </c>
      <c r="J335" t="s">
        <v>6</v>
      </c>
      <c r="K335" t="s">
        <v>446</v>
      </c>
      <c r="L335">
        <v>1191</v>
      </c>
      <c r="N335">
        <v>1013</v>
      </c>
      <c r="O335" t="s">
        <v>416</v>
      </c>
      <c r="P335" t="s">
        <v>416</v>
      </c>
      <c r="Q335">
        <v>1</v>
      </c>
      <c r="X335">
        <v>0.9</v>
      </c>
      <c r="Y335">
        <v>0</v>
      </c>
      <c r="Z335">
        <v>0</v>
      </c>
      <c r="AA335">
        <v>0</v>
      </c>
      <c r="AB335">
        <v>8.5299999999999994</v>
      </c>
      <c r="AC335">
        <v>0</v>
      </c>
      <c r="AD335">
        <v>1</v>
      </c>
      <c r="AE335">
        <v>1</v>
      </c>
      <c r="AF335" t="s">
        <v>6</v>
      </c>
      <c r="AG335">
        <v>0.9</v>
      </c>
      <c r="AH335">
        <v>2</v>
      </c>
      <c r="AI335">
        <v>16672108</v>
      </c>
      <c r="AJ335">
        <v>339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5">
      <c r="A336">
        <f>ROW(Source!A121)</f>
        <v>121</v>
      </c>
      <c r="B336">
        <v>16672109</v>
      </c>
      <c r="C336">
        <v>16672107</v>
      </c>
      <c r="D336">
        <v>15430767</v>
      </c>
      <c r="E336">
        <v>1</v>
      </c>
      <c r="F336">
        <v>1</v>
      </c>
      <c r="G336">
        <v>1</v>
      </c>
      <c r="H336">
        <v>1</v>
      </c>
      <c r="I336" t="s">
        <v>445</v>
      </c>
      <c r="J336" t="s">
        <v>6</v>
      </c>
      <c r="K336" t="s">
        <v>446</v>
      </c>
      <c r="L336">
        <v>1191</v>
      </c>
      <c r="N336">
        <v>1013</v>
      </c>
      <c r="O336" t="s">
        <v>416</v>
      </c>
      <c r="P336" t="s">
        <v>416</v>
      </c>
      <c r="Q336">
        <v>1</v>
      </c>
      <c r="X336">
        <v>0.9</v>
      </c>
      <c r="Y336">
        <v>0</v>
      </c>
      <c r="Z336">
        <v>0</v>
      </c>
      <c r="AA336">
        <v>0</v>
      </c>
      <c r="AB336">
        <v>8.5299999999999994</v>
      </c>
      <c r="AC336">
        <v>0</v>
      </c>
      <c r="AD336">
        <v>1</v>
      </c>
      <c r="AE336">
        <v>1</v>
      </c>
      <c r="AF336" t="s">
        <v>6</v>
      </c>
      <c r="AG336">
        <v>0.9</v>
      </c>
      <c r="AH336">
        <v>2</v>
      </c>
      <c r="AI336">
        <v>16672108</v>
      </c>
      <c r="AJ336">
        <v>340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5">
      <c r="A337">
        <f>ROW(Source!A122)</f>
        <v>122</v>
      </c>
      <c r="B337">
        <v>16672119</v>
      </c>
      <c r="C337">
        <v>16672110</v>
      </c>
      <c r="D337">
        <v>15430497</v>
      </c>
      <c r="E337">
        <v>1</v>
      </c>
      <c r="F337">
        <v>1</v>
      </c>
      <c r="G337">
        <v>1</v>
      </c>
      <c r="H337">
        <v>1</v>
      </c>
      <c r="I337" t="s">
        <v>471</v>
      </c>
      <c r="J337" t="s">
        <v>6</v>
      </c>
      <c r="K337" t="s">
        <v>472</v>
      </c>
      <c r="L337">
        <v>1191</v>
      </c>
      <c r="N337">
        <v>1013</v>
      </c>
      <c r="O337" t="s">
        <v>416</v>
      </c>
      <c r="P337" t="s">
        <v>416</v>
      </c>
      <c r="Q337">
        <v>1</v>
      </c>
      <c r="X337">
        <v>40.590000000000003</v>
      </c>
      <c r="Y337">
        <v>0</v>
      </c>
      <c r="Z337">
        <v>0</v>
      </c>
      <c r="AA337">
        <v>0</v>
      </c>
      <c r="AB337">
        <v>8.86</v>
      </c>
      <c r="AC337">
        <v>0</v>
      </c>
      <c r="AD337">
        <v>1</v>
      </c>
      <c r="AE337">
        <v>1</v>
      </c>
      <c r="AF337" t="s">
        <v>6</v>
      </c>
      <c r="AG337">
        <v>40.590000000000003</v>
      </c>
      <c r="AH337">
        <v>2</v>
      </c>
      <c r="AI337">
        <v>16672111</v>
      </c>
      <c r="AJ337">
        <v>341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5">
      <c r="A338">
        <f>ROW(Source!A122)</f>
        <v>122</v>
      </c>
      <c r="B338">
        <v>16672120</v>
      </c>
      <c r="C338">
        <v>16672110</v>
      </c>
      <c r="D338">
        <v>15430395</v>
      </c>
      <c r="E338">
        <v>1</v>
      </c>
      <c r="F338">
        <v>1</v>
      </c>
      <c r="G338">
        <v>1</v>
      </c>
      <c r="H338">
        <v>1</v>
      </c>
      <c r="I338" t="s">
        <v>417</v>
      </c>
      <c r="J338" t="s">
        <v>6</v>
      </c>
      <c r="K338" t="s">
        <v>418</v>
      </c>
      <c r="L338">
        <v>1191</v>
      </c>
      <c r="N338">
        <v>1013</v>
      </c>
      <c r="O338" t="s">
        <v>416</v>
      </c>
      <c r="P338" t="s">
        <v>416</v>
      </c>
      <c r="Q338">
        <v>1</v>
      </c>
      <c r="X338">
        <v>0.04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2</v>
      </c>
      <c r="AF338" t="s">
        <v>6</v>
      </c>
      <c r="AG338">
        <v>0.04</v>
      </c>
      <c r="AH338">
        <v>2</v>
      </c>
      <c r="AI338">
        <v>16672112</v>
      </c>
      <c r="AJ338">
        <v>342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5">
      <c r="A339">
        <f>ROW(Source!A122)</f>
        <v>122</v>
      </c>
      <c r="B339">
        <v>16672121</v>
      </c>
      <c r="C339">
        <v>16672110</v>
      </c>
      <c r="D339">
        <v>15247974</v>
      </c>
      <c r="E339">
        <v>1</v>
      </c>
      <c r="F339">
        <v>1</v>
      </c>
      <c r="G339">
        <v>1</v>
      </c>
      <c r="H339">
        <v>2</v>
      </c>
      <c r="I339" t="s">
        <v>419</v>
      </c>
      <c r="J339" t="s">
        <v>420</v>
      </c>
      <c r="K339" t="s">
        <v>421</v>
      </c>
      <c r="L339">
        <v>1368</v>
      </c>
      <c r="N339">
        <v>1011</v>
      </c>
      <c r="O339" t="s">
        <v>422</v>
      </c>
      <c r="P339" t="s">
        <v>422</v>
      </c>
      <c r="Q339">
        <v>1</v>
      </c>
      <c r="X339">
        <v>0.01</v>
      </c>
      <c r="Y339">
        <v>0</v>
      </c>
      <c r="Z339">
        <v>31.26</v>
      </c>
      <c r="AA339">
        <v>13.5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0.01</v>
      </c>
      <c r="AH339">
        <v>2</v>
      </c>
      <c r="AI339">
        <v>16672113</v>
      </c>
      <c r="AJ339">
        <v>343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5">
      <c r="A340">
        <f>ROW(Source!A122)</f>
        <v>122</v>
      </c>
      <c r="B340">
        <v>16672122</v>
      </c>
      <c r="C340">
        <v>16672110</v>
      </c>
      <c r="D340">
        <v>15249073</v>
      </c>
      <c r="E340">
        <v>1</v>
      </c>
      <c r="F340">
        <v>1</v>
      </c>
      <c r="G340">
        <v>1</v>
      </c>
      <c r="H340">
        <v>2</v>
      </c>
      <c r="I340" t="s">
        <v>428</v>
      </c>
      <c r="J340" t="s">
        <v>429</v>
      </c>
      <c r="K340" t="s">
        <v>430</v>
      </c>
      <c r="L340">
        <v>1368</v>
      </c>
      <c r="N340">
        <v>1011</v>
      </c>
      <c r="O340" t="s">
        <v>422</v>
      </c>
      <c r="P340" t="s">
        <v>422</v>
      </c>
      <c r="Q340">
        <v>1</v>
      </c>
      <c r="X340">
        <v>0.03</v>
      </c>
      <c r="Y340">
        <v>0</v>
      </c>
      <c r="Z340">
        <v>65.709999999999994</v>
      </c>
      <c r="AA340">
        <v>11.6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0.03</v>
      </c>
      <c r="AH340">
        <v>2</v>
      </c>
      <c r="AI340">
        <v>16672114</v>
      </c>
      <c r="AJ340">
        <v>344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5">
      <c r="A341">
        <f>ROW(Source!A122)</f>
        <v>122</v>
      </c>
      <c r="B341">
        <v>16672123</v>
      </c>
      <c r="C341">
        <v>16672110</v>
      </c>
      <c r="D341">
        <v>15171018</v>
      </c>
      <c r="E341">
        <v>1</v>
      </c>
      <c r="F341">
        <v>1</v>
      </c>
      <c r="G341">
        <v>1</v>
      </c>
      <c r="H341">
        <v>3</v>
      </c>
      <c r="I341" t="s">
        <v>461</v>
      </c>
      <c r="J341" t="s">
        <v>462</v>
      </c>
      <c r="K341" t="s">
        <v>463</v>
      </c>
      <c r="L341">
        <v>1346</v>
      </c>
      <c r="N341">
        <v>1009</v>
      </c>
      <c r="O341" t="s">
        <v>139</v>
      </c>
      <c r="P341" t="s">
        <v>139</v>
      </c>
      <c r="Q341">
        <v>1</v>
      </c>
      <c r="X341">
        <v>0.3</v>
      </c>
      <c r="Y341">
        <v>1.82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0.3</v>
      </c>
      <c r="AH341">
        <v>2</v>
      </c>
      <c r="AI341">
        <v>16672115</v>
      </c>
      <c r="AJ341">
        <v>345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5">
      <c r="A342">
        <f>ROW(Source!A122)</f>
        <v>122</v>
      </c>
      <c r="B342">
        <v>16672124</v>
      </c>
      <c r="C342">
        <v>16672110</v>
      </c>
      <c r="D342">
        <v>15163068</v>
      </c>
      <c r="E342">
        <v>17</v>
      </c>
      <c r="F342">
        <v>1</v>
      </c>
      <c r="G342">
        <v>1</v>
      </c>
      <c r="H342">
        <v>3</v>
      </c>
      <c r="I342" t="s">
        <v>210</v>
      </c>
      <c r="J342" t="s">
        <v>6</v>
      </c>
      <c r="K342" t="s">
        <v>211</v>
      </c>
      <c r="L342">
        <v>1348</v>
      </c>
      <c r="N342">
        <v>1009</v>
      </c>
      <c r="O342" t="s">
        <v>147</v>
      </c>
      <c r="P342" t="s">
        <v>147</v>
      </c>
      <c r="Q342">
        <v>1000</v>
      </c>
      <c r="X342">
        <v>2.46E-2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 t="s">
        <v>6</v>
      </c>
      <c r="AG342">
        <v>2.46E-2</v>
      </c>
      <c r="AH342">
        <v>2</v>
      </c>
      <c r="AI342">
        <v>16672116</v>
      </c>
      <c r="AJ342">
        <v>346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5">
      <c r="A343">
        <f>ROW(Source!A122)</f>
        <v>122</v>
      </c>
      <c r="B343">
        <v>16672125</v>
      </c>
      <c r="C343">
        <v>16672110</v>
      </c>
      <c r="D343">
        <v>15204471</v>
      </c>
      <c r="E343">
        <v>1</v>
      </c>
      <c r="F343">
        <v>1</v>
      </c>
      <c r="G343">
        <v>1</v>
      </c>
      <c r="H343">
        <v>3</v>
      </c>
      <c r="I343" t="s">
        <v>586</v>
      </c>
      <c r="J343" t="s">
        <v>587</v>
      </c>
      <c r="K343" t="s">
        <v>588</v>
      </c>
      <c r="L343">
        <v>1346</v>
      </c>
      <c r="N343">
        <v>1009</v>
      </c>
      <c r="O343" t="s">
        <v>139</v>
      </c>
      <c r="P343" t="s">
        <v>139</v>
      </c>
      <c r="Q343">
        <v>1</v>
      </c>
      <c r="X343">
        <v>2.7</v>
      </c>
      <c r="Y343">
        <v>32.6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2.7</v>
      </c>
      <c r="AH343">
        <v>2</v>
      </c>
      <c r="AI343">
        <v>16672117</v>
      </c>
      <c r="AJ343">
        <v>348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5">
      <c r="A344">
        <f>ROW(Source!A123)</f>
        <v>123</v>
      </c>
      <c r="B344">
        <v>16672119</v>
      </c>
      <c r="C344">
        <v>16672110</v>
      </c>
      <c r="D344">
        <v>15430497</v>
      </c>
      <c r="E344">
        <v>1</v>
      </c>
      <c r="F344">
        <v>1</v>
      </c>
      <c r="G344">
        <v>1</v>
      </c>
      <c r="H344">
        <v>1</v>
      </c>
      <c r="I344" t="s">
        <v>471</v>
      </c>
      <c r="J344" t="s">
        <v>6</v>
      </c>
      <c r="K344" t="s">
        <v>472</v>
      </c>
      <c r="L344">
        <v>1191</v>
      </c>
      <c r="N344">
        <v>1013</v>
      </c>
      <c r="O344" t="s">
        <v>416</v>
      </c>
      <c r="P344" t="s">
        <v>416</v>
      </c>
      <c r="Q344">
        <v>1</v>
      </c>
      <c r="X344">
        <v>40.590000000000003</v>
      </c>
      <c r="Y344">
        <v>0</v>
      </c>
      <c r="Z344">
        <v>0</v>
      </c>
      <c r="AA344">
        <v>0</v>
      </c>
      <c r="AB344">
        <v>8.86</v>
      </c>
      <c r="AC344">
        <v>0</v>
      </c>
      <c r="AD344">
        <v>1</v>
      </c>
      <c r="AE344">
        <v>1</v>
      </c>
      <c r="AF344" t="s">
        <v>6</v>
      </c>
      <c r="AG344">
        <v>40.590000000000003</v>
      </c>
      <c r="AH344">
        <v>2</v>
      </c>
      <c r="AI344">
        <v>16672111</v>
      </c>
      <c r="AJ344">
        <v>349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5">
      <c r="A345">
        <f>ROW(Source!A123)</f>
        <v>123</v>
      </c>
      <c r="B345">
        <v>16672120</v>
      </c>
      <c r="C345">
        <v>16672110</v>
      </c>
      <c r="D345">
        <v>15430395</v>
      </c>
      <c r="E345">
        <v>1</v>
      </c>
      <c r="F345">
        <v>1</v>
      </c>
      <c r="G345">
        <v>1</v>
      </c>
      <c r="H345">
        <v>1</v>
      </c>
      <c r="I345" t="s">
        <v>417</v>
      </c>
      <c r="J345" t="s">
        <v>6</v>
      </c>
      <c r="K345" t="s">
        <v>418</v>
      </c>
      <c r="L345">
        <v>1191</v>
      </c>
      <c r="N345">
        <v>1013</v>
      </c>
      <c r="O345" t="s">
        <v>416</v>
      </c>
      <c r="P345" t="s">
        <v>416</v>
      </c>
      <c r="Q345">
        <v>1</v>
      </c>
      <c r="X345">
        <v>0.04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2</v>
      </c>
      <c r="AF345" t="s">
        <v>6</v>
      </c>
      <c r="AG345">
        <v>0.04</v>
      </c>
      <c r="AH345">
        <v>2</v>
      </c>
      <c r="AI345">
        <v>16672112</v>
      </c>
      <c r="AJ345">
        <v>350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5">
      <c r="A346">
        <f>ROW(Source!A123)</f>
        <v>123</v>
      </c>
      <c r="B346">
        <v>16672121</v>
      </c>
      <c r="C346">
        <v>16672110</v>
      </c>
      <c r="D346">
        <v>15247974</v>
      </c>
      <c r="E346">
        <v>1</v>
      </c>
      <c r="F346">
        <v>1</v>
      </c>
      <c r="G346">
        <v>1</v>
      </c>
      <c r="H346">
        <v>2</v>
      </c>
      <c r="I346" t="s">
        <v>419</v>
      </c>
      <c r="J346" t="s">
        <v>420</v>
      </c>
      <c r="K346" t="s">
        <v>421</v>
      </c>
      <c r="L346">
        <v>1368</v>
      </c>
      <c r="N346">
        <v>1011</v>
      </c>
      <c r="O346" t="s">
        <v>422</v>
      </c>
      <c r="P346" t="s">
        <v>422</v>
      </c>
      <c r="Q346">
        <v>1</v>
      </c>
      <c r="X346">
        <v>0.01</v>
      </c>
      <c r="Y346">
        <v>0</v>
      </c>
      <c r="Z346">
        <v>31.26</v>
      </c>
      <c r="AA346">
        <v>13.5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0.01</v>
      </c>
      <c r="AH346">
        <v>2</v>
      </c>
      <c r="AI346">
        <v>16672113</v>
      </c>
      <c r="AJ346">
        <v>351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5">
      <c r="A347">
        <f>ROW(Source!A123)</f>
        <v>123</v>
      </c>
      <c r="B347">
        <v>16672122</v>
      </c>
      <c r="C347">
        <v>16672110</v>
      </c>
      <c r="D347">
        <v>15249073</v>
      </c>
      <c r="E347">
        <v>1</v>
      </c>
      <c r="F347">
        <v>1</v>
      </c>
      <c r="G347">
        <v>1</v>
      </c>
      <c r="H347">
        <v>2</v>
      </c>
      <c r="I347" t="s">
        <v>428</v>
      </c>
      <c r="J347" t="s">
        <v>429</v>
      </c>
      <c r="K347" t="s">
        <v>430</v>
      </c>
      <c r="L347">
        <v>1368</v>
      </c>
      <c r="N347">
        <v>1011</v>
      </c>
      <c r="O347" t="s">
        <v>422</v>
      </c>
      <c r="P347" t="s">
        <v>422</v>
      </c>
      <c r="Q347">
        <v>1</v>
      </c>
      <c r="X347">
        <v>0.03</v>
      </c>
      <c r="Y347">
        <v>0</v>
      </c>
      <c r="Z347">
        <v>65.709999999999994</v>
      </c>
      <c r="AA347">
        <v>11.6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0.03</v>
      </c>
      <c r="AH347">
        <v>2</v>
      </c>
      <c r="AI347">
        <v>16672114</v>
      </c>
      <c r="AJ347">
        <v>352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5">
      <c r="A348">
        <f>ROW(Source!A123)</f>
        <v>123</v>
      </c>
      <c r="B348">
        <v>16672123</v>
      </c>
      <c r="C348">
        <v>16672110</v>
      </c>
      <c r="D348">
        <v>15171018</v>
      </c>
      <c r="E348">
        <v>1</v>
      </c>
      <c r="F348">
        <v>1</v>
      </c>
      <c r="G348">
        <v>1</v>
      </c>
      <c r="H348">
        <v>3</v>
      </c>
      <c r="I348" t="s">
        <v>461</v>
      </c>
      <c r="J348" t="s">
        <v>462</v>
      </c>
      <c r="K348" t="s">
        <v>463</v>
      </c>
      <c r="L348">
        <v>1346</v>
      </c>
      <c r="N348">
        <v>1009</v>
      </c>
      <c r="O348" t="s">
        <v>139</v>
      </c>
      <c r="P348" t="s">
        <v>139</v>
      </c>
      <c r="Q348">
        <v>1</v>
      </c>
      <c r="X348">
        <v>0.3</v>
      </c>
      <c r="Y348">
        <v>1.82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0.3</v>
      </c>
      <c r="AH348">
        <v>2</v>
      </c>
      <c r="AI348">
        <v>16672115</v>
      </c>
      <c r="AJ348">
        <v>353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5">
      <c r="A349">
        <f>ROW(Source!A123)</f>
        <v>123</v>
      </c>
      <c r="B349">
        <v>16672124</v>
      </c>
      <c r="C349">
        <v>16672110</v>
      </c>
      <c r="D349">
        <v>15163068</v>
      </c>
      <c r="E349">
        <v>17</v>
      </c>
      <c r="F349">
        <v>1</v>
      </c>
      <c r="G349">
        <v>1</v>
      </c>
      <c r="H349">
        <v>3</v>
      </c>
      <c r="I349" t="s">
        <v>210</v>
      </c>
      <c r="J349" t="s">
        <v>6</v>
      </c>
      <c r="K349" t="s">
        <v>211</v>
      </c>
      <c r="L349">
        <v>1348</v>
      </c>
      <c r="N349">
        <v>1009</v>
      </c>
      <c r="O349" t="s">
        <v>147</v>
      </c>
      <c r="P349" t="s">
        <v>147</v>
      </c>
      <c r="Q349">
        <v>1000</v>
      </c>
      <c r="X349">
        <v>2.46E-2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6</v>
      </c>
      <c r="AG349">
        <v>2.46E-2</v>
      </c>
      <c r="AH349">
        <v>2</v>
      </c>
      <c r="AI349">
        <v>16672116</v>
      </c>
      <c r="AJ349">
        <v>354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5">
      <c r="A350">
        <f>ROW(Source!A123)</f>
        <v>123</v>
      </c>
      <c r="B350">
        <v>16672125</v>
      </c>
      <c r="C350">
        <v>16672110</v>
      </c>
      <c r="D350">
        <v>15204471</v>
      </c>
      <c r="E350">
        <v>1</v>
      </c>
      <c r="F350">
        <v>1</v>
      </c>
      <c r="G350">
        <v>1</v>
      </c>
      <c r="H350">
        <v>3</v>
      </c>
      <c r="I350" t="s">
        <v>586</v>
      </c>
      <c r="J350" t="s">
        <v>587</v>
      </c>
      <c r="K350" t="s">
        <v>588</v>
      </c>
      <c r="L350">
        <v>1346</v>
      </c>
      <c r="N350">
        <v>1009</v>
      </c>
      <c r="O350" t="s">
        <v>139</v>
      </c>
      <c r="P350" t="s">
        <v>139</v>
      </c>
      <c r="Q350">
        <v>1</v>
      </c>
      <c r="X350">
        <v>2.7</v>
      </c>
      <c r="Y350">
        <v>32.6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2.7</v>
      </c>
      <c r="AH350">
        <v>2</v>
      </c>
      <c r="AI350">
        <v>16672117</v>
      </c>
      <c r="AJ350">
        <v>356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5">
      <c r="A351">
        <f>ROW(Source!A165)</f>
        <v>165</v>
      </c>
      <c r="B351">
        <v>16672132</v>
      </c>
      <c r="C351">
        <v>16672128</v>
      </c>
      <c r="D351">
        <v>15432010</v>
      </c>
      <c r="E351">
        <v>1</v>
      </c>
      <c r="F351">
        <v>1</v>
      </c>
      <c r="G351">
        <v>1</v>
      </c>
      <c r="H351">
        <v>1</v>
      </c>
      <c r="I351" t="s">
        <v>589</v>
      </c>
      <c r="J351" t="s">
        <v>6</v>
      </c>
      <c r="K351" t="s">
        <v>590</v>
      </c>
      <c r="L351">
        <v>1191</v>
      </c>
      <c r="N351">
        <v>1013</v>
      </c>
      <c r="O351" t="s">
        <v>416</v>
      </c>
      <c r="P351" t="s">
        <v>416</v>
      </c>
      <c r="Q351">
        <v>1</v>
      </c>
      <c r="X351">
        <v>17.89</v>
      </c>
      <c r="Y351">
        <v>0</v>
      </c>
      <c r="Z351">
        <v>0</v>
      </c>
      <c r="AA351">
        <v>0</v>
      </c>
      <c r="AB351">
        <v>8.02</v>
      </c>
      <c r="AC351">
        <v>0</v>
      </c>
      <c r="AD351">
        <v>1</v>
      </c>
      <c r="AE351">
        <v>1</v>
      </c>
      <c r="AF351" t="s">
        <v>6</v>
      </c>
      <c r="AG351">
        <v>17.89</v>
      </c>
      <c r="AH351">
        <v>2</v>
      </c>
      <c r="AI351">
        <v>16672129</v>
      </c>
      <c r="AJ351">
        <v>357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5">
      <c r="A352">
        <f>ROW(Source!A165)</f>
        <v>165</v>
      </c>
      <c r="B352">
        <v>16672133</v>
      </c>
      <c r="C352">
        <v>16672128</v>
      </c>
      <c r="D352">
        <v>15430395</v>
      </c>
      <c r="E352">
        <v>1</v>
      </c>
      <c r="F352">
        <v>1</v>
      </c>
      <c r="G352">
        <v>1</v>
      </c>
      <c r="H352">
        <v>1</v>
      </c>
      <c r="I352" t="s">
        <v>417</v>
      </c>
      <c r="J352" t="s">
        <v>6</v>
      </c>
      <c r="K352" t="s">
        <v>418</v>
      </c>
      <c r="L352">
        <v>1191</v>
      </c>
      <c r="N352">
        <v>1013</v>
      </c>
      <c r="O352" t="s">
        <v>416</v>
      </c>
      <c r="P352" t="s">
        <v>416</v>
      </c>
      <c r="Q352">
        <v>1</v>
      </c>
      <c r="X352">
        <v>0.08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2</v>
      </c>
      <c r="AF352" t="s">
        <v>6</v>
      </c>
      <c r="AG352">
        <v>0.08</v>
      </c>
      <c r="AH352">
        <v>2</v>
      </c>
      <c r="AI352">
        <v>16672130</v>
      </c>
      <c r="AJ352">
        <v>358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5">
      <c r="A353">
        <f>ROW(Source!A165)</f>
        <v>165</v>
      </c>
      <c r="B353">
        <v>16672134</v>
      </c>
      <c r="C353">
        <v>16672128</v>
      </c>
      <c r="D353">
        <v>15247974</v>
      </c>
      <c r="E353">
        <v>1</v>
      </c>
      <c r="F353">
        <v>1</v>
      </c>
      <c r="G353">
        <v>1</v>
      </c>
      <c r="H353">
        <v>2</v>
      </c>
      <c r="I353" t="s">
        <v>419</v>
      </c>
      <c r="J353" t="s">
        <v>420</v>
      </c>
      <c r="K353" t="s">
        <v>421</v>
      </c>
      <c r="L353">
        <v>1368</v>
      </c>
      <c r="N353">
        <v>1011</v>
      </c>
      <c r="O353" t="s">
        <v>422</v>
      </c>
      <c r="P353" t="s">
        <v>422</v>
      </c>
      <c r="Q353">
        <v>1</v>
      </c>
      <c r="X353">
        <v>0.08</v>
      </c>
      <c r="Y353">
        <v>0</v>
      </c>
      <c r="Z353">
        <v>31.26</v>
      </c>
      <c r="AA353">
        <v>13.5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0.08</v>
      </c>
      <c r="AH353">
        <v>2</v>
      </c>
      <c r="AI353">
        <v>16672131</v>
      </c>
      <c r="AJ353">
        <v>359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5">
      <c r="A354">
        <f>ROW(Source!A166)</f>
        <v>166</v>
      </c>
      <c r="B354">
        <v>16672132</v>
      </c>
      <c r="C354">
        <v>16672128</v>
      </c>
      <c r="D354">
        <v>15432010</v>
      </c>
      <c r="E354">
        <v>1</v>
      </c>
      <c r="F354">
        <v>1</v>
      </c>
      <c r="G354">
        <v>1</v>
      </c>
      <c r="H354">
        <v>1</v>
      </c>
      <c r="I354" t="s">
        <v>589</v>
      </c>
      <c r="J354" t="s">
        <v>6</v>
      </c>
      <c r="K354" t="s">
        <v>590</v>
      </c>
      <c r="L354">
        <v>1191</v>
      </c>
      <c r="N354">
        <v>1013</v>
      </c>
      <c r="O354" t="s">
        <v>416</v>
      </c>
      <c r="P354" t="s">
        <v>416</v>
      </c>
      <c r="Q354">
        <v>1</v>
      </c>
      <c r="X354">
        <v>17.89</v>
      </c>
      <c r="Y354">
        <v>0</v>
      </c>
      <c r="Z354">
        <v>0</v>
      </c>
      <c r="AA354">
        <v>0</v>
      </c>
      <c r="AB354">
        <v>8.02</v>
      </c>
      <c r="AC354">
        <v>0</v>
      </c>
      <c r="AD354">
        <v>1</v>
      </c>
      <c r="AE354">
        <v>1</v>
      </c>
      <c r="AF354" t="s">
        <v>6</v>
      </c>
      <c r="AG354">
        <v>17.89</v>
      </c>
      <c r="AH354">
        <v>2</v>
      </c>
      <c r="AI354">
        <v>16672129</v>
      </c>
      <c r="AJ354">
        <v>360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5">
      <c r="A355">
        <f>ROW(Source!A166)</f>
        <v>166</v>
      </c>
      <c r="B355">
        <v>16672133</v>
      </c>
      <c r="C355">
        <v>16672128</v>
      </c>
      <c r="D355">
        <v>15430395</v>
      </c>
      <c r="E355">
        <v>1</v>
      </c>
      <c r="F355">
        <v>1</v>
      </c>
      <c r="G355">
        <v>1</v>
      </c>
      <c r="H355">
        <v>1</v>
      </c>
      <c r="I355" t="s">
        <v>417</v>
      </c>
      <c r="J355" t="s">
        <v>6</v>
      </c>
      <c r="K355" t="s">
        <v>418</v>
      </c>
      <c r="L355">
        <v>1191</v>
      </c>
      <c r="N355">
        <v>1013</v>
      </c>
      <c r="O355" t="s">
        <v>416</v>
      </c>
      <c r="P355" t="s">
        <v>416</v>
      </c>
      <c r="Q355">
        <v>1</v>
      </c>
      <c r="X355">
        <v>0.08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2</v>
      </c>
      <c r="AF355" t="s">
        <v>6</v>
      </c>
      <c r="AG355">
        <v>0.08</v>
      </c>
      <c r="AH355">
        <v>2</v>
      </c>
      <c r="AI355">
        <v>16672130</v>
      </c>
      <c r="AJ355">
        <v>361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5">
      <c r="A356">
        <f>ROW(Source!A166)</f>
        <v>166</v>
      </c>
      <c r="B356">
        <v>16672134</v>
      </c>
      <c r="C356">
        <v>16672128</v>
      </c>
      <c r="D356">
        <v>15247974</v>
      </c>
      <c r="E356">
        <v>1</v>
      </c>
      <c r="F356">
        <v>1</v>
      </c>
      <c r="G356">
        <v>1</v>
      </c>
      <c r="H356">
        <v>2</v>
      </c>
      <c r="I356" t="s">
        <v>419</v>
      </c>
      <c r="J356" t="s">
        <v>420</v>
      </c>
      <c r="K356" t="s">
        <v>421</v>
      </c>
      <c r="L356">
        <v>1368</v>
      </c>
      <c r="N356">
        <v>1011</v>
      </c>
      <c r="O356" t="s">
        <v>422</v>
      </c>
      <c r="P356" t="s">
        <v>422</v>
      </c>
      <c r="Q356">
        <v>1</v>
      </c>
      <c r="X356">
        <v>0.08</v>
      </c>
      <c r="Y356">
        <v>0</v>
      </c>
      <c r="Z356">
        <v>31.26</v>
      </c>
      <c r="AA356">
        <v>13.5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0.08</v>
      </c>
      <c r="AH356">
        <v>2</v>
      </c>
      <c r="AI356">
        <v>16672131</v>
      </c>
      <c r="AJ356">
        <v>362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5">
      <c r="A357">
        <f>ROW(Source!A167)</f>
        <v>167</v>
      </c>
      <c r="B357">
        <v>16672137</v>
      </c>
      <c r="C357">
        <v>16672135</v>
      </c>
      <c r="D357">
        <v>15430517</v>
      </c>
      <c r="E357">
        <v>1</v>
      </c>
      <c r="F357">
        <v>1</v>
      </c>
      <c r="G357">
        <v>1</v>
      </c>
      <c r="H357">
        <v>1</v>
      </c>
      <c r="I357" t="s">
        <v>443</v>
      </c>
      <c r="J357" t="s">
        <v>6</v>
      </c>
      <c r="K357" t="s">
        <v>444</v>
      </c>
      <c r="L357">
        <v>1191</v>
      </c>
      <c r="N357">
        <v>1013</v>
      </c>
      <c r="O357" t="s">
        <v>416</v>
      </c>
      <c r="P357" t="s">
        <v>416</v>
      </c>
      <c r="Q357">
        <v>1</v>
      </c>
      <c r="X357">
        <v>5.84</v>
      </c>
      <c r="Y357">
        <v>0</v>
      </c>
      <c r="Z357">
        <v>0</v>
      </c>
      <c r="AA357">
        <v>0</v>
      </c>
      <c r="AB357">
        <v>7.8</v>
      </c>
      <c r="AC357">
        <v>0</v>
      </c>
      <c r="AD357">
        <v>1</v>
      </c>
      <c r="AE357">
        <v>1</v>
      </c>
      <c r="AF357" t="s">
        <v>6</v>
      </c>
      <c r="AG357">
        <v>5.84</v>
      </c>
      <c r="AH357">
        <v>2</v>
      </c>
      <c r="AI357">
        <v>16672136</v>
      </c>
      <c r="AJ357">
        <v>363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5">
      <c r="A358">
        <f>ROW(Source!A168)</f>
        <v>168</v>
      </c>
      <c r="B358">
        <v>16672137</v>
      </c>
      <c r="C358">
        <v>16672135</v>
      </c>
      <c r="D358">
        <v>15430517</v>
      </c>
      <c r="E358">
        <v>1</v>
      </c>
      <c r="F358">
        <v>1</v>
      </c>
      <c r="G358">
        <v>1</v>
      </c>
      <c r="H358">
        <v>1</v>
      </c>
      <c r="I358" t="s">
        <v>443</v>
      </c>
      <c r="J358" t="s">
        <v>6</v>
      </c>
      <c r="K358" t="s">
        <v>444</v>
      </c>
      <c r="L358">
        <v>1191</v>
      </c>
      <c r="N358">
        <v>1013</v>
      </c>
      <c r="O358" t="s">
        <v>416</v>
      </c>
      <c r="P358" t="s">
        <v>416</v>
      </c>
      <c r="Q358">
        <v>1</v>
      </c>
      <c r="X358">
        <v>5.84</v>
      </c>
      <c r="Y358">
        <v>0</v>
      </c>
      <c r="Z358">
        <v>0</v>
      </c>
      <c r="AA358">
        <v>0</v>
      </c>
      <c r="AB358">
        <v>7.8</v>
      </c>
      <c r="AC358">
        <v>0</v>
      </c>
      <c r="AD358">
        <v>1</v>
      </c>
      <c r="AE358">
        <v>1</v>
      </c>
      <c r="AF358" t="s">
        <v>6</v>
      </c>
      <c r="AG358">
        <v>5.84</v>
      </c>
      <c r="AH358">
        <v>2</v>
      </c>
      <c r="AI358">
        <v>16672136</v>
      </c>
      <c r="AJ358">
        <v>364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5">
      <c r="A359">
        <f>ROW(Source!A169)</f>
        <v>169</v>
      </c>
      <c r="B359">
        <v>16672149</v>
      </c>
      <c r="C359">
        <v>16672138</v>
      </c>
      <c r="D359">
        <v>15446300</v>
      </c>
      <c r="E359">
        <v>1</v>
      </c>
      <c r="F359">
        <v>1</v>
      </c>
      <c r="G359">
        <v>1</v>
      </c>
      <c r="H359">
        <v>1</v>
      </c>
      <c r="I359" t="s">
        <v>591</v>
      </c>
      <c r="J359" t="s">
        <v>6</v>
      </c>
      <c r="K359" t="s">
        <v>592</v>
      </c>
      <c r="L359">
        <v>1191</v>
      </c>
      <c r="N359">
        <v>1013</v>
      </c>
      <c r="O359" t="s">
        <v>416</v>
      </c>
      <c r="P359" t="s">
        <v>416</v>
      </c>
      <c r="Q359">
        <v>1</v>
      </c>
      <c r="X359">
        <v>34.56</v>
      </c>
      <c r="Y359">
        <v>0</v>
      </c>
      <c r="Z359">
        <v>0</v>
      </c>
      <c r="AA359">
        <v>0</v>
      </c>
      <c r="AB359">
        <v>9.92</v>
      </c>
      <c r="AC359">
        <v>0</v>
      </c>
      <c r="AD359">
        <v>1</v>
      </c>
      <c r="AE359">
        <v>1</v>
      </c>
      <c r="AF359" t="s">
        <v>6</v>
      </c>
      <c r="AG359">
        <v>34.56</v>
      </c>
      <c r="AH359">
        <v>2</v>
      </c>
      <c r="AI359">
        <v>16672139</v>
      </c>
      <c r="AJ359">
        <v>365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5">
      <c r="A360">
        <f>ROW(Source!A169)</f>
        <v>169</v>
      </c>
      <c r="B360">
        <v>16672150</v>
      </c>
      <c r="C360">
        <v>16672138</v>
      </c>
      <c r="D360">
        <v>15430395</v>
      </c>
      <c r="E360">
        <v>1</v>
      </c>
      <c r="F360">
        <v>1</v>
      </c>
      <c r="G360">
        <v>1</v>
      </c>
      <c r="H360">
        <v>1</v>
      </c>
      <c r="I360" t="s">
        <v>417</v>
      </c>
      <c r="J360" t="s">
        <v>6</v>
      </c>
      <c r="K360" t="s">
        <v>418</v>
      </c>
      <c r="L360">
        <v>1191</v>
      </c>
      <c r="N360">
        <v>1013</v>
      </c>
      <c r="O360" t="s">
        <v>416</v>
      </c>
      <c r="P360" t="s">
        <v>416</v>
      </c>
      <c r="Q360">
        <v>1</v>
      </c>
      <c r="X360">
        <v>0.05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2</v>
      </c>
      <c r="AF360" t="s">
        <v>6</v>
      </c>
      <c r="AG360">
        <v>0.05</v>
      </c>
      <c r="AH360">
        <v>2</v>
      </c>
      <c r="AI360">
        <v>16672140</v>
      </c>
      <c r="AJ360">
        <v>366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5">
      <c r="A361">
        <f>ROW(Source!A169)</f>
        <v>169</v>
      </c>
      <c r="B361">
        <v>16672151</v>
      </c>
      <c r="C361">
        <v>16672138</v>
      </c>
      <c r="D361">
        <v>15247680</v>
      </c>
      <c r="E361">
        <v>1</v>
      </c>
      <c r="F361">
        <v>1</v>
      </c>
      <c r="G361">
        <v>1</v>
      </c>
      <c r="H361">
        <v>2</v>
      </c>
      <c r="I361" t="s">
        <v>425</v>
      </c>
      <c r="J361" t="s">
        <v>426</v>
      </c>
      <c r="K361" t="s">
        <v>427</v>
      </c>
      <c r="L361">
        <v>1368</v>
      </c>
      <c r="N361">
        <v>1011</v>
      </c>
      <c r="O361" t="s">
        <v>422</v>
      </c>
      <c r="P361" t="s">
        <v>422</v>
      </c>
      <c r="Q361">
        <v>1</v>
      </c>
      <c r="X361">
        <v>0.03</v>
      </c>
      <c r="Y361">
        <v>0</v>
      </c>
      <c r="Z361">
        <v>111.99</v>
      </c>
      <c r="AA361">
        <v>13.5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0.03</v>
      </c>
      <c r="AH361">
        <v>2</v>
      </c>
      <c r="AI361">
        <v>16672141</v>
      </c>
      <c r="AJ361">
        <v>367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5">
      <c r="A362">
        <f>ROW(Source!A169)</f>
        <v>169</v>
      </c>
      <c r="B362">
        <v>16672152</v>
      </c>
      <c r="C362">
        <v>16672138</v>
      </c>
      <c r="D362">
        <v>15249073</v>
      </c>
      <c r="E362">
        <v>1</v>
      </c>
      <c r="F362">
        <v>1</v>
      </c>
      <c r="G362">
        <v>1</v>
      </c>
      <c r="H362">
        <v>2</v>
      </c>
      <c r="I362" t="s">
        <v>428</v>
      </c>
      <c r="J362" t="s">
        <v>429</v>
      </c>
      <c r="K362" t="s">
        <v>430</v>
      </c>
      <c r="L362">
        <v>1368</v>
      </c>
      <c r="N362">
        <v>1011</v>
      </c>
      <c r="O362" t="s">
        <v>422</v>
      </c>
      <c r="P362" t="s">
        <v>422</v>
      </c>
      <c r="Q362">
        <v>1</v>
      </c>
      <c r="X362">
        <v>0.02</v>
      </c>
      <c r="Y362">
        <v>0</v>
      </c>
      <c r="Z362">
        <v>65.709999999999994</v>
      </c>
      <c r="AA362">
        <v>11.6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0.02</v>
      </c>
      <c r="AH362">
        <v>2</v>
      </c>
      <c r="AI362">
        <v>16672142</v>
      </c>
      <c r="AJ362">
        <v>368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5">
      <c r="A363">
        <f>ROW(Source!A169)</f>
        <v>169</v>
      </c>
      <c r="B363">
        <v>16672153</v>
      </c>
      <c r="C363">
        <v>16672138</v>
      </c>
      <c r="D363">
        <v>15167588</v>
      </c>
      <c r="E363">
        <v>1</v>
      </c>
      <c r="F363">
        <v>1</v>
      </c>
      <c r="G363">
        <v>1</v>
      </c>
      <c r="H363">
        <v>3</v>
      </c>
      <c r="I363" t="s">
        <v>593</v>
      </c>
      <c r="J363" t="s">
        <v>594</v>
      </c>
      <c r="K363" t="s">
        <v>595</v>
      </c>
      <c r="L363">
        <v>1346</v>
      </c>
      <c r="N363">
        <v>1009</v>
      </c>
      <c r="O363" t="s">
        <v>139</v>
      </c>
      <c r="P363" t="s">
        <v>139</v>
      </c>
      <c r="Q363">
        <v>1</v>
      </c>
      <c r="X363">
        <v>0.11</v>
      </c>
      <c r="Y363">
        <v>30.4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0.11</v>
      </c>
      <c r="AH363">
        <v>2</v>
      </c>
      <c r="AI363">
        <v>16672143</v>
      </c>
      <c r="AJ363">
        <v>369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5">
      <c r="A364">
        <f>ROW(Source!A169)</f>
        <v>169</v>
      </c>
      <c r="B364">
        <v>16672154</v>
      </c>
      <c r="C364">
        <v>16672138</v>
      </c>
      <c r="D364">
        <v>15170074</v>
      </c>
      <c r="E364">
        <v>1</v>
      </c>
      <c r="F364">
        <v>1</v>
      </c>
      <c r="G364">
        <v>1</v>
      </c>
      <c r="H364">
        <v>3</v>
      </c>
      <c r="I364" t="s">
        <v>596</v>
      </c>
      <c r="J364" t="s">
        <v>597</v>
      </c>
      <c r="K364" t="s">
        <v>598</v>
      </c>
      <c r="L364">
        <v>1355</v>
      </c>
      <c r="N364">
        <v>1010</v>
      </c>
      <c r="O364" t="s">
        <v>315</v>
      </c>
      <c r="P364" t="s">
        <v>315</v>
      </c>
      <c r="Q364">
        <v>100</v>
      </c>
      <c r="X364">
        <v>1.02</v>
      </c>
      <c r="Y364">
        <v>86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1.02</v>
      </c>
      <c r="AH364">
        <v>2</v>
      </c>
      <c r="AI364">
        <v>16672144</v>
      </c>
      <c r="AJ364">
        <v>370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5">
      <c r="A365">
        <f>ROW(Source!A169)</f>
        <v>169</v>
      </c>
      <c r="B365">
        <v>16672155</v>
      </c>
      <c r="C365">
        <v>16672138</v>
      </c>
      <c r="D365">
        <v>15170434</v>
      </c>
      <c r="E365">
        <v>1</v>
      </c>
      <c r="F365">
        <v>1</v>
      </c>
      <c r="G365">
        <v>1</v>
      </c>
      <c r="H365">
        <v>3</v>
      </c>
      <c r="I365" t="s">
        <v>599</v>
      </c>
      <c r="J365" t="s">
        <v>600</v>
      </c>
      <c r="K365" t="s">
        <v>601</v>
      </c>
      <c r="L365">
        <v>1348</v>
      </c>
      <c r="N365">
        <v>1009</v>
      </c>
      <c r="O365" t="s">
        <v>147</v>
      </c>
      <c r="P365" t="s">
        <v>147</v>
      </c>
      <c r="Q365">
        <v>1000</v>
      </c>
      <c r="X365">
        <v>1.6000000000000001E-4</v>
      </c>
      <c r="Y365">
        <v>29800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1.6000000000000001E-4</v>
      </c>
      <c r="AH365">
        <v>2</v>
      </c>
      <c r="AI365">
        <v>16672145</v>
      </c>
      <c r="AJ365">
        <v>371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5">
      <c r="A366">
        <f>ROW(Source!A169)</f>
        <v>169</v>
      </c>
      <c r="B366">
        <v>16672156</v>
      </c>
      <c r="C366">
        <v>16672138</v>
      </c>
      <c r="D366">
        <v>15170438</v>
      </c>
      <c r="E366">
        <v>1</v>
      </c>
      <c r="F366">
        <v>1</v>
      </c>
      <c r="G366">
        <v>1</v>
      </c>
      <c r="H366">
        <v>3</v>
      </c>
      <c r="I366" t="s">
        <v>602</v>
      </c>
      <c r="J366" t="s">
        <v>603</v>
      </c>
      <c r="K366" t="s">
        <v>604</v>
      </c>
      <c r="L366">
        <v>1348</v>
      </c>
      <c r="N366">
        <v>1009</v>
      </c>
      <c r="O366" t="s">
        <v>147</v>
      </c>
      <c r="P366" t="s">
        <v>147</v>
      </c>
      <c r="Q366">
        <v>1000</v>
      </c>
      <c r="X366">
        <v>2.9999999999999997E-4</v>
      </c>
      <c r="Y366">
        <v>12430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2.9999999999999997E-4</v>
      </c>
      <c r="AH366">
        <v>2</v>
      </c>
      <c r="AI366">
        <v>16672146</v>
      </c>
      <c r="AJ366">
        <v>372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5">
      <c r="A367">
        <f>ROW(Source!A169)</f>
        <v>169</v>
      </c>
      <c r="B367">
        <v>16672157</v>
      </c>
      <c r="C367">
        <v>16672138</v>
      </c>
      <c r="D367">
        <v>15164559</v>
      </c>
      <c r="E367">
        <v>17</v>
      </c>
      <c r="F367">
        <v>1</v>
      </c>
      <c r="G367">
        <v>1</v>
      </c>
      <c r="H367">
        <v>3</v>
      </c>
      <c r="I367" t="s">
        <v>605</v>
      </c>
      <c r="J367" t="s">
        <v>6</v>
      </c>
      <c r="K367" t="s">
        <v>606</v>
      </c>
      <c r="L367">
        <v>1374</v>
      </c>
      <c r="N367">
        <v>1013</v>
      </c>
      <c r="O367" t="s">
        <v>607</v>
      </c>
      <c r="P367" t="s">
        <v>607</v>
      </c>
      <c r="Q367">
        <v>1</v>
      </c>
      <c r="X367">
        <v>6.86</v>
      </c>
      <c r="Y367">
        <v>1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6.86</v>
      </c>
      <c r="AH367">
        <v>2</v>
      </c>
      <c r="AI367">
        <v>16672147</v>
      </c>
      <c r="AJ367">
        <v>374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5">
      <c r="A368">
        <f>ROW(Source!A170)</f>
        <v>170</v>
      </c>
      <c r="B368">
        <v>16672149</v>
      </c>
      <c r="C368">
        <v>16672138</v>
      </c>
      <c r="D368">
        <v>15446300</v>
      </c>
      <c r="E368">
        <v>1</v>
      </c>
      <c r="F368">
        <v>1</v>
      </c>
      <c r="G368">
        <v>1</v>
      </c>
      <c r="H368">
        <v>1</v>
      </c>
      <c r="I368" t="s">
        <v>591</v>
      </c>
      <c r="J368" t="s">
        <v>6</v>
      </c>
      <c r="K368" t="s">
        <v>592</v>
      </c>
      <c r="L368">
        <v>1191</v>
      </c>
      <c r="N368">
        <v>1013</v>
      </c>
      <c r="O368" t="s">
        <v>416</v>
      </c>
      <c r="P368" t="s">
        <v>416</v>
      </c>
      <c r="Q368">
        <v>1</v>
      </c>
      <c r="X368">
        <v>34.56</v>
      </c>
      <c r="Y368">
        <v>0</v>
      </c>
      <c r="Z368">
        <v>0</v>
      </c>
      <c r="AA368">
        <v>0</v>
      </c>
      <c r="AB368">
        <v>9.92</v>
      </c>
      <c r="AC368">
        <v>0</v>
      </c>
      <c r="AD368">
        <v>1</v>
      </c>
      <c r="AE368">
        <v>1</v>
      </c>
      <c r="AF368" t="s">
        <v>6</v>
      </c>
      <c r="AG368">
        <v>34.56</v>
      </c>
      <c r="AH368">
        <v>2</v>
      </c>
      <c r="AI368">
        <v>16672139</v>
      </c>
      <c r="AJ368">
        <v>375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5">
      <c r="A369">
        <f>ROW(Source!A170)</f>
        <v>170</v>
      </c>
      <c r="B369">
        <v>16672150</v>
      </c>
      <c r="C369">
        <v>16672138</v>
      </c>
      <c r="D369">
        <v>15430395</v>
      </c>
      <c r="E369">
        <v>1</v>
      </c>
      <c r="F369">
        <v>1</v>
      </c>
      <c r="G369">
        <v>1</v>
      </c>
      <c r="H369">
        <v>1</v>
      </c>
      <c r="I369" t="s">
        <v>417</v>
      </c>
      <c r="J369" t="s">
        <v>6</v>
      </c>
      <c r="K369" t="s">
        <v>418</v>
      </c>
      <c r="L369">
        <v>1191</v>
      </c>
      <c r="N369">
        <v>1013</v>
      </c>
      <c r="O369" t="s">
        <v>416</v>
      </c>
      <c r="P369" t="s">
        <v>416</v>
      </c>
      <c r="Q369">
        <v>1</v>
      </c>
      <c r="X369">
        <v>0.05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6</v>
      </c>
      <c r="AG369">
        <v>0.05</v>
      </c>
      <c r="AH369">
        <v>2</v>
      </c>
      <c r="AI369">
        <v>16672140</v>
      </c>
      <c r="AJ369">
        <v>376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5">
      <c r="A370">
        <f>ROW(Source!A170)</f>
        <v>170</v>
      </c>
      <c r="B370">
        <v>16672151</v>
      </c>
      <c r="C370">
        <v>16672138</v>
      </c>
      <c r="D370">
        <v>15247680</v>
      </c>
      <c r="E370">
        <v>1</v>
      </c>
      <c r="F370">
        <v>1</v>
      </c>
      <c r="G370">
        <v>1</v>
      </c>
      <c r="H370">
        <v>2</v>
      </c>
      <c r="I370" t="s">
        <v>425</v>
      </c>
      <c r="J370" t="s">
        <v>426</v>
      </c>
      <c r="K370" t="s">
        <v>427</v>
      </c>
      <c r="L370">
        <v>1368</v>
      </c>
      <c r="N370">
        <v>1011</v>
      </c>
      <c r="O370" t="s">
        <v>422</v>
      </c>
      <c r="P370" t="s">
        <v>422</v>
      </c>
      <c r="Q370">
        <v>1</v>
      </c>
      <c r="X370">
        <v>0.03</v>
      </c>
      <c r="Y370">
        <v>0</v>
      </c>
      <c r="Z370">
        <v>111.99</v>
      </c>
      <c r="AA370">
        <v>13.5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0.03</v>
      </c>
      <c r="AH370">
        <v>2</v>
      </c>
      <c r="AI370">
        <v>16672141</v>
      </c>
      <c r="AJ370">
        <v>377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5">
      <c r="A371">
        <f>ROW(Source!A170)</f>
        <v>170</v>
      </c>
      <c r="B371">
        <v>16672152</v>
      </c>
      <c r="C371">
        <v>16672138</v>
      </c>
      <c r="D371">
        <v>15249073</v>
      </c>
      <c r="E371">
        <v>1</v>
      </c>
      <c r="F371">
        <v>1</v>
      </c>
      <c r="G371">
        <v>1</v>
      </c>
      <c r="H371">
        <v>2</v>
      </c>
      <c r="I371" t="s">
        <v>428</v>
      </c>
      <c r="J371" t="s">
        <v>429</v>
      </c>
      <c r="K371" t="s">
        <v>430</v>
      </c>
      <c r="L371">
        <v>1368</v>
      </c>
      <c r="N371">
        <v>1011</v>
      </c>
      <c r="O371" t="s">
        <v>422</v>
      </c>
      <c r="P371" t="s">
        <v>422</v>
      </c>
      <c r="Q371">
        <v>1</v>
      </c>
      <c r="X371">
        <v>0.02</v>
      </c>
      <c r="Y371">
        <v>0</v>
      </c>
      <c r="Z371">
        <v>65.709999999999994</v>
      </c>
      <c r="AA371">
        <v>11.6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0.02</v>
      </c>
      <c r="AH371">
        <v>2</v>
      </c>
      <c r="AI371">
        <v>16672142</v>
      </c>
      <c r="AJ371">
        <v>378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5">
      <c r="A372">
        <f>ROW(Source!A170)</f>
        <v>170</v>
      </c>
      <c r="B372">
        <v>16672153</v>
      </c>
      <c r="C372">
        <v>16672138</v>
      </c>
      <c r="D372">
        <v>15167588</v>
      </c>
      <c r="E372">
        <v>1</v>
      </c>
      <c r="F372">
        <v>1</v>
      </c>
      <c r="G372">
        <v>1</v>
      </c>
      <c r="H372">
        <v>3</v>
      </c>
      <c r="I372" t="s">
        <v>593</v>
      </c>
      <c r="J372" t="s">
        <v>594</v>
      </c>
      <c r="K372" t="s">
        <v>595</v>
      </c>
      <c r="L372">
        <v>1346</v>
      </c>
      <c r="N372">
        <v>1009</v>
      </c>
      <c r="O372" t="s">
        <v>139</v>
      </c>
      <c r="P372" t="s">
        <v>139</v>
      </c>
      <c r="Q372">
        <v>1</v>
      </c>
      <c r="X372">
        <v>0.11</v>
      </c>
      <c r="Y372">
        <v>30.4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0.11</v>
      </c>
      <c r="AH372">
        <v>2</v>
      </c>
      <c r="AI372">
        <v>16672143</v>
      </c>
      <c r="AJ372">
        <v>379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5">
      <c r="A373">
        <f>ROW(Source!A170)</f>
        <v>170</v>
      </c>
      <c r="B373">
        <v>16672154</v>
      </c>
      <c r="C373">
        <v>16672138</v>
      </c>
      <c r="D373">
        <v>15170074</v>
      </c>
      <c r="E373">
        <v>1</v>
      </c>
      <c r="F373">
        <v>1</v>
      </c>
      <c r="G373">
        <v>1</v>
      </c>
      <c r="H373">
        <v>3</v>
      </c>
      <c r="I373" t="s">
        <v>596</v>
      </c>
      <c r="J373" t="s">
        <v>597</v>
      </c>
      <c r="K373" t="s">
        <v>598</v>
      </c>
      <c r="L373">
        <v>1355</v>
      </c>
      <c r="N373">
        <v>1010</v>
      </c>
      <c r="O373" t="s">
        <v>315</v>
      </c>
      <c r="P373" t="s">
        <v>315</v>
      </c>
      <c r="Q373">
        <v>100</v>
      </c>
      <c r="X373">
        <v>1.02</v>
      </c>
      <c r="Y373">
        <v>86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1.02</v>
      </c>
      <c r="AH373">
        <v>2</v>
      </c>
      <c r="AI373">
        <v>16672144</v>
      </c>
      <c r="AJ373">
        <v>380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5">
      <c r="A374">
        <f>ROW(Source!A170)</f>
        <v>170</v>
      </c>
      <c r="B374">
        <v>16672155</v>
      </c>
      <c r="C374">
        <v>16672138</v>
      </c>
      <c r="D374">
        <v>15170434</v>
      </c>
      <c r="E374">
        <v>1</v>
      </c>
      <c r="F374">
        <v>1</v>
      </c>
      <c r="G374">
        <v>1</v>
      </c>
      <c r="H374">
        <v>3</v>
      </c>
      <c r="I374" t="s">
        <v>599</v>
      </c>
      <c r="J374" t="s">
        <v>600</v>
      </c>
      <c r="K374" t="s">
        <v>601</v>
      </c>
      <c r="L374">
        <v>1348</v>
      </c>
      <c r="N374">
        <v>1009</v>
      </c>
      <c r="O374" t="s">
        <v>147</v>
      </c>
      <c r="P374" t="s">
        <v>147</v>
      </c>
      <c r="Q374">
        <v>1000</v>
      </c>
      <c r="X374">
        <v>1.6000000000000001E-4</v>
      </c>
      <c r="Y374">
        <v>29800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1.6000000000000001E-4</v>
      </c>
      <c r="AH374">
        <v>2</v>
      </c>
      <c r="AI374">
        <v>16672145</v>
      </c>
      <c r="AJ374">
        <v>381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5">
      <c r="A375">
        <f>ROW(Source!A170)</f>
        <v>170</v>
      </c>
      <c r="B375">
        <v>16672156</v>
      </c>
      <c r="C375">
        <v>16672138</v>
      </c>
      <c r="D375">
        <v>15170438</v>
      </c>
      <c r="E375">
        <v>1</v>
      </c>
      <c r="F375">
        <v>1</v>
      </c>
      <c r="G375">
        <v>1</v>
      </c>
      <c r="H375">
        <v>3</v>
      </c>
      <c r="I375" t="s">
        <v>602</v>
      </c>
      <c r="J375" t="s">
        <v>603</v>
      </c>
      <c r="K375" t="s">
        <v>604</v>
      </c>
      <c r="L375">
        <v>1348</v>
      </c>
      <c r="N375">
        <v>1009</v>
      </c>
      <c r="O375" t="s">
        <v>147</v>
      </c>
      <c r="P375" t="s">
        <v>147</v>
      </c>
      <c r="Q375">
        <v>1000</v>
      </c>
      <c r="X375">
        <v>2.9999999999999997E-4</v>
      </c>
      <c r="Y375">
        <v>12430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2.9999999999999997E-4</v>
      </c>
      <c r="AH375">
        <v>2</v>
      </c>
      <c r="AI375">
        <v>16672146</v>
      </c>
      <c r="AJ375">
        <v>382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5">
      <c r="A376">
        <f>ROW(Source!A170)</f>
        <v>170</v>
      </c>
      <c r="B376">
        <v>16672157</v>
      </c>
      <c r="C376">
        <v>16672138</v>
      </c>
      <c r="D376">
        <v>15164559</v>
      </c>
      <c r="E376">
        <v>17</v>
      </c>
      <c r="F376">
        <v>1</v>
      </c>
      <c r="G376">
        <v>1</v>
      </c>
      <c r="H376">
        <v>3</v>
      </c>
      <c r="I376" t="s">
        <v>605</v>
      </c>
      <c r="J376" t="s">
        <v>6</v>
      </c>
      <c r="K376" t="s">
        <v>606</v>
      </c>
      <c r="L376">
        <v>1374</v>
      </c>
      <c r="N376">
        <v>1013</v>
      </c>
      <c r="O376" t="s">
        <v>607</v>
      </c>
      <c r="P376" t="s">
        <v>607</v>
      </c>
      <c r="Q376">
        <v>1</v>
      </c>
      <c r="X376">
        <v>6.86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6.86</v>
      </c>
      <c r="AH376">
        <v>2</v>
      </c>
      <c r="AI376">
        <v>16672147</v>
      </c>
      <c r="AJ376">
        <v>384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5">
      <c r="A377">
        <f>ROW(Source!A173)</f>
        <v>173</v>
      </c>
      <c r="B377">
        <v>16672168</v>
      </c>
      <c r="C377">
        <v>16672159</v>
      </c>
      <c r="D377">
        <v>15446300</v>
      </c>
      <c r="E377">
        <v>1</v>
      </c>
      <c r="F377">
        <v>1</v>
      </c>
      <c r="G377">
        <v>1</v>
      </c>
      <c r="H377">
        <v>1</v>
      </c>
      <c r="I377" t="s">
        <v>591</v>
      </c>
      <c r="J377" t="s">
        <v>6</v>
      </c>
      <c r="K377" t="s">
        <v>592</v>
      </c>
      <c r="L377">
        <v>1191</v>
      </c>
      <c r="N377">
        <v>1013</v>
      </c>
      <c r="O377" t="s">
        <v>416</v>
      </c>
      <c r="P377" t="s">
        <v>416</v>
      </c>
      <c r="Q377">
        <v>1</v>
      </c>
      <c r="X377">
        <v>92.8</v>
      </c>
      <c r="Y377">
        <v>0</v>
      </c>
      <c r="Z377">
        <v>0</v>
      </c>
      <c r="AA377">
        <v>0</v>
      </c>
      <c r="AB377">
        <v>9.92</v>
      </c>
      <c r="AC377">
        <v>0</v>
      </c>
      <c r="AD377">
        <v>1</v>
      </c>
      <c r="AE377">
        <v>1</v>
      </c>
      <c r="AF377" t="s">
        <v>6</v>
      </c>
      <c r="AG377">
        <v>92.8</v>
      </c>
      <c r="AH377">
        <v>2</v>
      </c>
      <c r="AI377">
        <v>16672160</v>
      </c>
      <c r="AJ377">
        <v>385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5">
      <c r="A378">
        <f>ROW(Source!A173)</f>
        <v>173</v>
      </c>
      <c r="B378">
        <v>16672169</v>
      </c>
      <c r="C378">
        <v>16672159</v>
      </c>
      <c r="D378">
        <v>15430395</v>
      </c>
      <c r="E378">
        <v>1</v>
      </c>
      <c r="F378">
        <v>1</v>
      </c>
      <c r="G378">
        <v>1</v>
      </c>
      <c r="H378">
        <v>1</v>
      </c>
      <c r="I378" t="s">
        <v>417</v>
      </c>
      <c r="J378" t="s">
        <v>6</v>
      </c>
      <c r="K378" t="s">
        <v>418</v>
      </c>
      <c r="L378">
        <v>1191</v>
      </c>
      <c r="N378">
        <v>1013</v>
      </c>
      <c r="O378" t="s">
        <v>416</v>
      </c>
      <c r="P378" t="s">
        <v>416</v>
      </c>
      <c r="Q378">
        <v>1</v>
      </c>
      <c r="X378">
        <v>0.4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6</v>
      </c>
      <c r="AG378">
        <v>0.4</v>
      </c>
      <c r="AH378">
        <v>2</v>
      </c>
      <c r="AI378">
        <v>16672161</v>
      </c>
      <c r="AJ378">
        <v>386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5">
      <c r="A379">
        <f>ROW(Source!A173)</f>
        <v>173</v>
      </c>
      <c r="B379">
        <v>16672170</v>
      </c>
      <c r="C379">
        <v>16672159</v>
      </c>
      <c r="D379">
        <v>15247680</v>
      </c>
      <c r="E379">
        <v>1</v>
      </c>
      <c r="F379">
        <v>1</v>
      </c>
      <c r="G379">
        <v>1</v>
      </c>
      <c r="H379">
        <v>2</v>
      </c>
      <c r="I379" t="s">
        <v>425</v>
      </c>
      <c r="J379" t="s">
        <v>426</v>
      </c>
      <c r="K379" t="s">
        <v>427</v>
      </c>
      <c r="L379">
        <v>1368</v>
      </c>
      <c r="N379">
        <v>1011</v>
      </c>
      <c r="O379" t="s">
        <v>422</v>
      </c>
      <c r="P379" t="s">
        <v>422</v>
      </c>
      <c r="Q379">
        <v>1</v>
      </c>
      <c r="X379">
        <v>0.2</v>
      </c>
      <c r="Y379">
        <v>0</v>
      </c>
      <c r="Z379">
        <v>111.99</v>
      </c>
      <c r="AA379">
        <v>13.5</v>
      </c>
      <c r="AB379">
        <v>0</v>
      </c>
      <c r="AC379">
        <v>0</v>
      </c>
      <c r="AD379">
        <v>1</v>
      </c>
      <c r="AE379">
        <v>0</v>
      </c>
      <c r="AF379" t="s">
        <v>6</v>
      </c>
      <c r="AG379">
        <v>0.2</v>
      </c>
      <c r="AH379">
        <v>2</v>
      </c>
      <c r="AI379">
        <v>16672162</v>
      </c>
      <c r="AJ379">
        <v>387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5">
      <c r="A380">
        <f>ROW(Source!A173)</f>
        <v>173</v>
      </c>
      <c r="B380">
        <v>16672171</v>
      </c>
      <c r="C380">
        <v>16672159</v>
      </c>
      <c r="D380">
        <v>15249073</v>
      </c>
      <c r="E380">
        <v>1</v>
      </c>
      <c r="F380">
        <v>1</v>
      </c>
      <c r="G380">
        <v>1</v>
      </c>
      <c r="H380">
        <v>2</v>
      </c>
      <c r="I380" t="s">
        <v>428</v>
      </c>
      <c r="J380" t="s">
        <v>429</v>
      </c>
      <c r="K380" t="s">
        <v>430</v>
      </c>
      <c r="L380">
        <v>1368</v>
      </c>
      <c r="N380">
        <v>1011</v>
      </c>
      <c r="O380" t="s">
        <v>422</v>
      </c>
      <c r="P380" t="s">
        <v>422</v>
      </c>
      <c r="Q380">
        <v>1</v>
      </c>
      <c r="X380">
        <v>0.2</v>
      </c>
      <c r="Y380">
        <v>0</v>
      </c>
      <c r="Z380">
        <v>65.709999999999994</v>
      </c>
      <c r="AA380">
        <v>11.6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0.2</v>
      </c>
      <c r="AH380">
        <v>2</v>
      </c>
      <c r="AI380">
        <v>16672163</v>
      </c>
      <c r="AJ380">
        <v>388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5">
      <c r="A381">
        <f>ROW(Source!A173)</f>
        <v>173</v>
      </c>
      <c r="B381">
        <v>16672172</v>
      </c>
      <c r="C381">
        <v>16672159</v>
      </c>
      <c r="D381">
        <v>15171982</v>
      </c>
      <c r="E381">
        <v>1</v>
      </c>
      <c r="F381">
        <v>1</v>
      </c>
      <c r="G381">
        <v>1</v>
      </c>
      <c r="H381">
        <v>3</v>
      </c>
      <c r="I381" t="s">
        <v>608</v>
      </c>
      <c r="J381" t="s">
        <v>609</v>
      </c>
      <c r="K381" t="s">
        <v>610</v>
      </c>
      <c r="L381">
        <v>1348</v>
      </c>
      <c r="N381">
        <v>1009</v>
      </c>
      <c r="O381" t="s">
        <v>147</v>
      </c>
      <c r="P381" t="s">
        <v>147</v>
      </c>
      <c r="Q381">
        <v>1000</v>
      </c>
      <c r="X381">
        <v>3.15E-3</v>
      </c>
      <c r="Y381">
        <v>729.98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3.15E-3</v>
      </c>
      <c r="AH381">
        <v>2</v>
      </c>
      <c r="AI381">
        <v>16672164</v>
      </c>
      <c r="AJ381">
        <v>389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5">
      <c r="A382">
        <f>ROW(Source!A173)</f>
        <v>173</v>
      </c>
      <c r="B382">
        <v>16672173</v>
      </c>
      <c r="C382">
        <v>16672159</v>
      </c>
      <c r="D382">
        <v>15233312</v>
      </c>
      <c r="E382">
        <v>1</v>
      </c>
      <c r="F382">
        <v>1</v>
      </c>
      <c r="G382">
        <v>1</v>
      </c>
      <c r="H382">
        <v>3</v>
      </c>
      <c r="I382" t="s">
        <v>611</v>
      </c>
      <c r="J382" t="s">
        <v>612</v>
      </c>
      <c r="K382" t="s">
        <v>613</v>
      </c>
      <c r="L382">
        <v>1346</v>
      </c>
      <c r="N382">
        <v>1009</v>
      </c>
      <c r="O382" t="s">
        <v>139</v>
      </c>
      <c r="P382" t="s">
        <v>139</v>
      </c>
      <c r="Q382">
        <v>1</v>
      </c>
      <c r="X382">
        <v>2.8</v>
      </c>
      <c r="Y382">
        <v>35.700000000000003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2.8</v>
      </c>
      <c r="AH382">
        <v>2</v>
      </c>
      <c r="AI382">
        <v>16672165</v>
      </c>
      <c r="AJ382">
        <v>391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5">
      <c r="A383">
        <f>ROW(Source!A173)</f>
        <v>173</v>
      </c>
      <c r="B383">
        <v>16672174</v>
      </c>
      <c r="C383">
        <v>16672159</v>
      </c>
      <c r="D383">
        <v>15164559</v>
      </c>
      <c r="E383">
        <v>17</v>
      </c>
      <c r="F383">
        <v>1</v>
      </c>
      <c r="G383">
        <v>1</v>
      </c>
      <c r="H383">
        <v>3</v>
      </c>
      <c r="I383" t="s">
        <v>605</v>
      </c>
      <c r="J383" t="s">
        <v>6</v>
      </c>
      <c r="K383" t="s">
        <v>606</v>
      </c>
      <c r="L383">
        <v>1374</v>
      </c>
      <c r="N383">
        <v>1013</v>
      </c>
      <c r="O383" t="s">
        <v>607</v>
      </c>
      <c r="P383" t="s">
        <v>607</v>
      </c>
      <c r="Q383">
        <v>1</v>
      </c>
      <c r="X383">
        <v>18.41</v>
      </c>
      <c r="Y383">
        <v>1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18.41</v>
      </c>
      <c r="AH383">
        <v>2</v>
      </c>
      <c r="AI383">
        <v>16672166</v>
      </c>
      <c r="AJ383">
        <v>392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5">
      <c r="A384">
        <f>ROW(Source!A174)</f>
        <v>174</v>
      </c>
      <c r="B384">
        <v>16672168</v>
      </c>
      <c r="C384">
        <v>16672159</v>
      </c>
      <c r="D384">
        <v>15446300</v>
      </c>
      <c r="E384">
        <v>1</v>
      </c>
      <c r="F384">
        <v>1</v>
      </c>
      <c r="G384">
        <v>1</v>
      </c>
      <c r="H384">
        <v>1</v>
      </c>
      <c r="I384" t="s">
        <v>591</v>
      </c>
      <c r="J384" t="s">
        <v>6</v>
      </c>
      <c r="K384" t="s">
        <v>592</v>
      </c>
      <c r="L384">
        <v>1191</v>
      </c>
      <c r="N384">
        <v>1013</v>
      </c>
      <c r="O384" t="s">
        <v>416</v>
      </c>
      <c r="P384" t="s">
        <v>416</v>
      </c>
      <c r="Q384">
        <v>1</v>
      </c>
      <c r="X384">
        <v>92.8</v>
      </c>
      <c r="Y384">
        <v>0</v>
      </c>
      <c r="Z384">
        <v>0</v>
      </c>
      <c r="AA384">
        <v>0</v>
      </c>
      <c r="AB384">
        <v>9.92</v>
      </c>
      <c r="AC384">
        <v>0</v>
      </c>
      <c r="AD384">
        <v>1</v>
      </c>
      <c r="AE384">
        <v>1</v>
      </c>
      <c r="AF384" t="s">
        <v>6</v>
      </c>
      <c r="AG384">
        <v>92.8</v>
      </c>
      <c r="AH384">
        <v>2</v>
      </c>
      <c r="AI384">
        <v>16672160</v>
      </c>
      <c r="AJ384">
        <v>393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5">
      <c r="A385">
        <f>ROW(Source!A174)</f>
        <v>174</v>
      </c>
      <c r="B385">
        <v>16672169</v>
      </c>
      <c r="C385">
        <v>16672159</v>
      </c>
      <c r="D385">
        <v>15430395</v>
      </c>
      <c r="E385">
        <v>1</v>
      </c>
      <c r="F385">
        <v>1</v>
      </c>
      <c r="G385">
        <v>1</v>
      </c>
      <c r="H385">
        <v>1</v>
      </c>
      <c r="I385" t="s">
        <v>417</v>
      </c>
      <c r="J385" t="s">
        <v>6</v>
      </c>
      <c r="K385" t="s">
        <v>418</v>
      </c>
      <c r="L385">
        <v>1191</v>
      </c>
      <c r="N385">
        <v>1013</v>
      </c>
      <c r="O385" t="s">
        <v>416</v>
      </c>
      <c r="P385" t="s">
        <v>416</v>
      </c>
      <c r="Q385">
        <v>1</v>
      </c>
      <c r="X385">
        <v>0.4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2</v>
      </c>
      <c r="AF385" t="s">
        <v>6</v>
      </c>
      <c r="AG385">
        <v>0.4</v>
      </c>
      <c r="AH385">
        <v>2</v>
      </c>
      <c r="AI385">
        <v>16672161</v>
      </c>
      <c r="AJ385">
        <v>394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5">
      <c r="A386">
        <f>ROW(Source!A174)</f>
        <v>174</v>
      </c>
      <c r="B386">
        <v>16672170</v>
      </c>
      <c r="C386">
        <v>16672159</v>
      </c>
      <c r="D386">
        <v>15247680</v>
      </c>
      <c r="E386">
        <v>1</v>
      </c>
      <c r="F386">
        <v>1</v>
      </c>
      <c r="G386">
        <v>1</v>
      </c>
      <c r="H386">
        <v>2</v>
      </c>
      <c r="I386" t="s">
        <v>425</v>
      </c>
      <c r="J386" t="s">
        <v>426</v>
      </c>
      <c r="K386" t="s">
        <v>427</v>
      </c>
      <c r="L386">
        <v>1368</v>
      </c>
      <c r="N386">
        <v>1011</v>
      </c>
      <c r="O386" t="s">
        <v>422</v>
      </c>
      <c r="P386" t="s">
        <v>422</v>
      </c>
      <c r="Q386">
        <v>1</v>
      </c>
      <c r="X386">
        <v>0.2</v>
      </c>
      <c r="Y386">
        <v>0</v>
      </c>
      <c r="Z386">
        <v>111.99</v>
      </c>
      <c r="AA386">
        <v>13.5</v>
      </c>
      <c r="AB386">
        <v>0</v>
      </c>
      <c r="AC386">
        <v>0</v>
      </c>
      <c r="AD386">
        <v>1</v>
      </c>
      <c r="AE386">
        <v>0</v>
      </c>
      <c r="AF386" t="s">
        <v>6</v>
      </c>
      <c r="AG386">
        <v>0.2</v>
      </c>
      <c r="AH386">
        <v>2</v>
      </c>
      <c r="AI386">
        <v>16672162</v>
      </c>
      <c r="AJ386">
        <v>395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5">
      <c r="A387">
        <f>ROW(Source!A174)</f>
        <v>174</v>
      </c>
      <c r="B387">
        <v>16672171</v>
      </c>
      <c r="C387">
        <v>16672159</v>
      </c>
      <c r="D387">
        <v>15249073</v>
      </c>
      <c r="E387">
        <v>1</v>
      </c>
      <c r="F387">
        <v>1</v>
      </c>
      <c r="G387">
        <v>1</v>
      </c>
      <c r="H387">
        <v>2</v>
      </c>
      <c r="I387" t="s">
        <v>428</v>
      </c>
      <c r="J387" t="s">
        <v>429</v>
      </c>
      <c r="K387" t="s">
        <v>430</v>
      </c>
      <c r="L387">
        <v>1368</v>
      </c>
      <c r="N387">
        <v>1011</v>
      </c>
      <c r="O387" t="s">
        <v>422</v>
      </c>
      <c r="P387" t="s">
        <v>422</v>
      </c>
      <c r="Q387">
        <v>1</v>
      </c>
      <c r="X387">
        <v>0.2</v>
      </c>
      <c r="Y387">
        <v>0</v>
      </c>
      <c r="Z387">
        <v>65.709999999999994</v>
      </c>
      <c r="AA387">
        <v>11.6</v>
      </c>
      <c r="AB387">
        <v>0</v>
      </c>
      <c r="AC387">
        <v>0</v>
      </c>
      <c r="AD387">
        <v>1</v>
      </c>
      <c r="AE387">
        <v>0</v>
      </c>
      <c r="AF387" t="s">
        <v>6</v>
      </c>
      <c r="AG387">
        <v>0.2</v>
      </c>
      <c r="AH387">
        <v>2</v>
      </c>
      <c r="AI387">
        <v>16672163</v>
      </c>
      <c r="AJ387">
        <v>396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5">
      <c r="A388">
        <f>ROW(Source!A174)</f>
        <v>174</v>
      </c>
      <c r="B388">
        <v>16672172</v>
      </c>
      <c r="C388">
        <v>16672159</v>
      </c>
      <c r="D388">
        <v>15171982</v>
      </c>
      <c r="E388">
        <v>1</v>
      </c>
      <c r="F388">
        <v>1</v>
      </c>
      <c r="G388">
        <v>1</v>
      </c>
      <c r="H388">
        <v>3</v>
      </c>
      <c r="I388" t="s">
        <v>608</v>
      </c>
      <c r="J388" t="s">
        <v>609</v>
      </c>
      <c r="K388" t="s">
        <v>610</v>
      </c>
      <c r="L388">
        <v>1348</v>
      </c>
      <c r="N388">
        <v>1009</v>
      </c>
      <c r="O388" t="s">
        <v>147</v>
      </c>
      <c r="P388" t="s">
        <v>147</v>
      </c>
      <c r="Q388">
        <v>1000</v>
      </c>
      <c r="X388">
        <v>3.15E-3</v>
      </c>
      <c r="Y388">
        <v>729.98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3.15E-3</v>
      </c>
      <c r="AH388">
        <v>2</v>
      </c>
      <c r="AI388">
        <v>16672164</v>
      </c>
      <c r="AJ388">
        <v>397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5">
      <c r="A389">
        <f>ROW(Source!A174)</f>
        <v>174</v>
      </c>
      <c r="B389">
        <v>16672173</v>
      </c>
      <c r="C389">
        <v>16672159</v>
      </c>
      <c r="D389">
        <v>15233312</v>
      </c>
      <c r="E389">
        <v>1</v>
      </c>
      <c r="F389">
        <v>1</v>
      </c>
      <c r="G389">
        <v>1</v>
      </c>
      <c r="H389">
        <v>3</v>
      </c>
      <c r="I389" t="s">
        <v>611</v>
      </c>
      <c r="J389" t="s">
        <v>612</v>
      </c>
      <c r="K389" t="s">
        <v>613</v>
      </c>
      <c r="L389">
        <v>1346</v>
      </c>
      <c r="N389">
        <v>1009</v>
      </c>
      <c r="O389" t="s">
        <v>139</v>
      </c>
      <c r="P389" t="s">
        <v>139</v>
      </c>
      <c r="Q389">
        <v>1</v>
      </c>
      <c r="X389">
        <v>2.8</v>
      </c>
      <c r="Y389">
        <v>35.700000000000003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6</v>
      </c>
      <c r="AG389">
        <v>2.8</v>
      </c>
      <c r="AH389">
        <v>2</v>
      </c>
      <c r="AI389">
        <v>16672165</v>
      </c>
      <c r="AJ389">
        <v>399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5">
      <c r="A390">
        <f>ROW(Source!A174)</f>
        <v>174</v>
      </c>
      <c r="B390">
        <v>16672174</v>
      </c>
      <c r="C390">
        <v>16672159</v>
      </c>
      <c r="D390">
        <v>15164559</v>
      </c>
      <c r="E390">
        <v>17</v>
      </c>
      <c r="F390">
        <v>1</v>
      </c>
      <c r="G390">
        <v>1</v>
      </c>
      <c r="H390">
        <v>3</v>
      </c>
      <c r="I390" t="s">
        <v>605</v>
      </c>
      <c r="J390" t="s">
        <v>6</v>
      </c>
      <c r="K390" t="s">
        <v>606</v>
      </c>
      <c r="L390">
        <v>1374</v>
      </c>
      <c r="N390">
        <v>1013</v>
      </c>
      <c r="O390" t="s">
        <v>607</v>
      </c>
      <c r="P390" t="s">
        <v>607</v>
      </c>
      <c r="Q390">
        <v>1</v>
      </c>
      <c r="X390">
        <v>18.41</v>
      </c>
      <c r="Y390">
        <v>1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18.41</v>
      </c>
      <c r="AH390">
        <v>2</v>
      </c>
      <c r="AI390">
        <v>16672166</v>
      </c>
      <c r="AJ390">
        <v>400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5">
      <c r="A391">
        <f>ROW(Source!A177)</f>
        <v>177</v>
      </c>
      <c r="B391">
        <v>16672192</v>
      </c>
      <c r="C391">
        <v>16672176</v>
      </c>
      <c r="D391">
        <v>15446300</v>
      </c>
      <c r="E391">
        <v>1</v>
      </c>
      <c r="F391">
        <v>1</v>
      </c>
      <c r="G391">
        <v>1</v>
      </c>
      <c r="H391">
        <v>1</v>
      </c>
      <c r="I391" t="s">
        <v>591</v>
      </c>
      <c r="J391" t="s">
        <v>6</v>
      </c>
      <c r="K391" t="s">
        <v>592</v>
      </c>
      <c r="L391">
        <v>1191</v>
      </c>
      <c r="N391">
        <v>1013</v>
      </c>
      <c r="O391" t="s">
        <v>416</v>
      </c>
      <c r="P391" t="s">
        <v>416</v>
      </c>
      <c r="Q391">
        <v>1</v>
      </c>
      <c r="X391">
        <v>316.8</v>
      </c>
      <c r="Y391">
        <v>0</v>
      </c>
      <c r="Z391">
        <v>0</v>
      </c>
      <c r="AA391">
        <v>0</v>
      </c>
      <c r="AB391">
        <v>9.92</v>
      </c>
      <c r="AC391">
        <v>0</v>
      </c>
      <c r="AD391">
        <v>1</v>
      </c>
      <c r="AE391">
        <v>1</v>
      </c>
      <c r="AF391" t="s">
        <v>6</v>
      </c>
      <c r="AG391">
        <v>316.8</v>
      </c>
      <c r="AH391">
        <v>2</v>
      </c>
      <c r="AI391">
        <v>16672177</v>
      </c>
      <c r="AJ391">
        <v>401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5">
      <c r="A392">
        <f>ROW(Source!A177)</f>
        <v>177</v>
      </c>
      <c r="B392">
        <v>16672193</v>
      </c>
      <c r="C392">
        <v>16672176</v>
      </c>
      <c r="D392">
        <v>15430395</v>
      </c>
      <c r="E392">
        <v>1</v>
      </c>
      <c r="F392">
        <v>1</v>
      </c>
      <c r="G392">
        <v>1</v>
      </c>
      <c r="H392">
        <v>1</v>
      </c>
      <c r="I392" t="s">
        <v>417</v>
      </c>
      <c r="J392" t="s">
        <v>6</v>
      </c>
      <c r="K392" t="s">
        <v>418</v>
      </c>
      <c r="L392">
        <v>1191</v>
      </c>
      <c r="N392">
        <v>1013</v>
      </c>
      <c r="O392" t="s">
        <v>416</v>
      </c>
      <c r="P392" t="s">
        <v>416</v>
      </c>
      <c r="Q392">
        <v>1</v>
      </c>
      <c r="X392">
        <v>2.4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6</v>
      </c>
      <c r="AG392">
        <v>2.4</v>
      </c>
      <c r="AH392">
        <v>2</v>
      </c>
      <c r="AI392">
        <v>16672178</v>
      </c>
      <c r="AJ392">
        <v>402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5">
      <c r="A393">
        <f>ROW(Source!A177)</f>
        <v>177</v>
      </c>
      <c r="B393">
        <v>16672194</v>
      </c>
      <c r="C393">
        <v>16672176</v>
      </c>
      <c r="D393">
        <v>15247680</v>
      </c>
      <c r="E393">
        <v>1</v>
      </c>
      <c r="F393">
        <v>1</v>
      </c>
      <c r="G393">
        <v>1</v>
      </c>
      <c r="H393">
        <v>2</v>
      </c>
      <c r="I393" t="s">
        <v>425</v>
      </c>
      <c r="J393" t="s">
        <v>426</v>
      </c>
      <c r="K393" t="s">
        <v>427</v>
      </c>
      <c r="L393">
        <v>1368</v>
      </c>
      <c r="N393">
        <v>1011</v>
      </c>
      <c r="O393" t="s">
        <v>422</v>
      </c>
      <c r="P393" t="s">
        <v>422</v>
      </c>
      <c r="Q393">
        <v>1</v>
      </c>
      <c r="X393">
        <v>1.2</v>
      </c>
      <c r="Y393">
        <v>0</v>
      </c>
      <c r="Z393">
        <v>111.99</v>
      </c>
      <c r="AA393">
        <v>13.5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1.2</v>
      </c>
      <c r="AH393">
        <v>2</v>
      </c>
      <c r="AI393">
        <v>16672179</v>
      </c>
      <c r="AJ393">
        <v>403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5">
      <c r="A394">
        <f>ROW(Source!A177)</f>
        <v>177</v>
      </c>
      <c r="B394">
        <v>16672195</v>
      </c>
      <c r="C394">
        <v>16672176</v>
      </c>
      <c r="D394">
        <v>15249073</v>
      </c>
      <c r="E394">
        <v>1</v>
      </c>
      <c r="F394">
        <v>1</v>
      </c>
      <c r="G394">
        <v>1</v>
      </c>
      <c r="H394">
        <v>2</v>
      </c>
      <c r="I394" t="s">
        <v>428</v>
      </c>
      <c r="J394" t="s">
        <v>429</v>
      </c>
      <c r="K394" t="s">
        <v>430</v>
      </c>
      <c r="L394">
        <v>1368</v>
      </c>
      <c r="N394">
        <v>1011</v>
      </c>
      <c r="O394" t="s">
        <v>422</v>
      </c>
      <c r="P394" t="s">
        <v>422</v>
      </c>
      <c r="Q394">
        <v>1</v>
      </c>
      <c r="X394">
        <v>1.2</v>
      </c>
      <c r="Y394">
        <v>0</v>
      </c>
      <c r="Z394">
        <v>65.709999999999994</v>
      </c>
      <c r="AA394">
        <v>11.6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1.2</v>
      </c>
      <c r="AH394">
        <v>2</v>
      </c>
      <c r="AI394">
        <v>16672180</v>
      </c>
      <c r="AJ394">
        <v>404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5">
      <c r="A395">
        <f>ROW(Source!A177)</f>
        <v>177</v>
      </c>
      <c r="B395">
        <v>16672196</v>
      </c>
      <c r="C395">
        <v>16672176</v>
      </c>
      <c r="D395">
        <v>15249377</v>
      </c>
      <c r="E395">
        <v>1</v>
      </c>
      <c r="F395">
        <v>1</v>
      </c>
      <c r="G395">
        <v>1</v>
      </c>
      <c r="H395">
        <v>2</v>
      </c>
      <c r="I395" t="s">
        <v>431</v>
      </c>
      <c r="J395" t="s">
        <v>432</v>
      </c>
      <c r="K395" t="s">
        <v>433</v>
      </c>
      <c r="L395">
        <v>1368</v>
      </c>
      <c r="N395">
        <v>1011</v>
      </c>
      <c r="O395" t="s">
        <v>422</v>
      </c>
      <c r="P395" t="s">
        <v>422</v>
      </c>
      <c r="Q395">
        <v>1</v>
      </c>
      <c r="X395">
        <v>1.1399999999999999</v>
      </c>
      <c r="Y395">
        <v>0</v>
      </c>
      <c r="Z395">
        <v>8.1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6</v>
      </c>
      <c r="AG395">
        <v>1.1399999999999999</v>
      </c>
      <c r="AH395">
        <v>2</v>
      </c>
      <c r="AI395">
        <v>16672181</v>
      </c>
      <c r="AJ395">
        <v>405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5">
      <c r="A396">
        <f>ROW(Source!A177)</f>
        <v>177</v>
      </c>
      <c r="B396">
        <v>16672197</v>
      </c>
      <c r="C396">
        <v>16672176</v>
      </c>
      <c r="D396">
        <v>15250106</v>
      </c>
      <c r="E396">
        <v>1</v>
      </c>
      <c r="F396">
        <v>1</v>
      </c>
      <c r="G396">
        <v>1</v>
      </c>
      <c r="H396">
        <v>2</v>
      </c>
      <c r="I396" t="s">
        <v>614</v>
      </c>
      <c r="J396" t="s">
        <v>615</v>
      </c>
      <c r="K396" t="s">
        <v>616</v>
      </c>
      <c r="L396">
        <v>1368</v>
      </c>
      <c r="N396">
        <v>1011</v>
      </c>
      <c r="O396" t="s">
        <v>422</v>
      </c>
      <c r="P396" t="s">
        <v>422</v>
      </c>
      <c r="Q396">
        <v>1</v>
      </c>
      <c r="X396">
        <v>0.7</v>
      </c>
      <c r="Y396">
        <v>0</v>
      </c>
      <c r="Z396">
        <v>2.36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</v>
      </c>
      <c r="AG396">
        <v>0.7</v>
      </c>
      <c r="AH396">
        <v>2</v>
      </c>
      <c r="AI396">
        <v>16672182</v>
      </c>
      <c r="AJ396">
        <v>406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5">
      <c r="A397">
        <f>ROW(Source!A177)</f>
        <v>177</v>
      </c>
      <c r="B397">
        <v>16672198</v>
      </c>
      <c r="C397">
        <v>16672176</v>
      </c>
      <c r="D397">
        <v>15167588</v>
      </c>
      <c r="E397">
        <v>1</v>
      </c>
      <c r="F397">
        <v>1</v>
      </c>
      <c r="G397">
        <v>1</v>
      </c>
      <c r="H397">
        <v>3</v>
      </c>
      <c r="I397" t="s">
        <v>593</v>
      </c>
      <c r="J397" t="s">
        <v>594</v>
      </c>
      <c r="K397" t="s">
        <v>595</v>
      </c>
      <c r="L397">
        <v>1346</v>
      </c>
      <c r="N397">
        <v>1009</v>
      </c>
      <c r="O397" t="s">
        <v>139</v>
      </c>
      <c r="P397" t="s">
        <v>139</v>
      </c>
      <c r="Q397">
        <v>1</v>
      </c>
      <c r="X397">
        <v>0.42</v>
      </c>
      <c r="Y397">
        <v>30.4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0.42</v>
      </c>
      <c r="AH397">
        <v>2</v>
      </c>
      <c r="AI397">
        <v>16672183</v>
      </c>
      <c r="AJ397">
        <v>407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5">
      <c r="A398">
        <f>ROW(Source!A177)</f>
        <v>177</v>
      </c>
      <c r="B398">
        <v>16672199</v>
      </c>
      <c r="C398">
        <v>16672176</v>
      </c>
      <c r="D398">
        <v>15167600</v>
      </c>
      <c r="E398">
        <v>1</v>
      </c>
      <c r="F398">
        <v>1</v>
      </c>
      <c r="G398">
        <v>1</v>
      </c>
      <c r="H398">
        <v>3</v>
      </c>
      <c r="I398" t="s">
        <v>617</v>
      </c>
      <c r="J398" t="s">
        <v>618</v>
      </c>
      <c r="K398" t="s">
        <v>619</v>
      </c>
      <c r="L398">
        <v>1308</v>
      </c>
      <c r="N398">
        <v>1003</v>
      </c>
      <c r="O398" t="s">
        <v>112</v>
      </c>
      <c r="P398" t="s">
        <v>112</v>
      </c>
      <c r="Q398">
        <v>100</v>
      </c>
      <c r="X398">
        <v>0.1</v>
      </c>
      <c r="Y398">
        <v>120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</v>
      </c>
      <c r="AG398">
        <v>0.1</v>
      </c>
      <c r="AH398">
        <v>2</v>
      </c>
      <c r="AI398">
        <v>16672184</v>
      </c>
      <c r="AJ398">
        <v>408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5">
      <c r="A399">
        <f>ROW(Source!A177)</f>
        <v>177</v>
      </c>
      <c r="B399">
        <v>16672200</v>
      </c>
      <c r="C399">
        <v>16672176</v>
      </c>
      <c r="D399">
        <v>15168752</v>
      </c>
      <c r="E399">
        <v>1</v>
      </c>
      <c r="F399">
        <v>1</v>
      </c>
      <c r="G399">
        <v>1</v>
      </c>
      <c r="H399">
        <v>3</v>
      </c>
      <c r="I399" t="s">
        <v>620</v>
      </c>
      <c r="J399" t="s">
        <v>621</v>
      </c>
      <c r="K399" t="s">
        <v>622</v>
      </c>
      <c r="L399">
        <v>1346</v>
      </c>
      <c r="N399">
        <v>1009</v>
      </c>
      <c r="O399" t="s">
        <v>139</v>
      </c>
      <c r="P399" t="s">
        <v>139</v>
      </c>
      <c r="Q399">
        <v>1</v>
      </c>
      <c r="X399">
        <v>2.1</v>
      </c>
      <c r="Y399">
        <v>10.57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6</v>
      </c>
      <c r="AG399">
        <v>2.1</v>
      </c>
      <c r="AH399">
        <v>2</v>
      </c>
      <c r="AI399">
        <v>16672185</v>
      </c>
      <c r="AJ399">
        <v>409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5">
      <c r="A400">
        <f>ROW(Source!A177)</f>
        <v>177</v>
      </c>
      <c r="B400">
        <v>16672201</v>
      </c>
      <c r="C400">
        <v>16672176</v>
      </c>
      <c r="D400">
        <v>15169942</v>
      </c>
      <c r="E400">
        <v>1</v>
      </c>
      <c r="F400">
        <v>1</v>
      </c>
      <c r="G400">
        <v>1</v>
      </c>
      <c r="H400">
        <v>3</v>
      </c>
      <c r="I400" t="s">
        <v>623</v>
      </c>
      <c r="J400" t="s">
        <v>624</v>
      </c>
      <c r="K400" t="s">
        <v>439</v>
      </c>
      <c r="L400">
        <v>1346</v>
      </c>
      <c r="N400">
        <v>1009</v>
      </c>
      <c r="O400" t="s">
        <v>139</v>
      </c>
      <c r="P400" t="s">
        <v>139</v>
      </c>
      <c r="Q400">
        <v>1</v>
      </c>
      <c r="X400">
        <v>10.4</v>
      </c>
      <c r="Y400">
        <v>9.0399999999999991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10.4</v>
      </c>
      <c r="AH400">
        <v>2</v>
      </c>
      <c r="AI400">
        <v>16672186</v>
      </c>
      <c r="AJ400">
        <v>410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5">
      <c r="A401">
        <f>ROW(Source!A177)</f>
        <v>177</v>
      </c>
      <c r="B401">
        <v>16672202</v>
      </c>
      <c r="C401">
        <v>16672176</v>
      </c>
      <c r="D401">
        <v>15173387</v>
      </c>
      <c r="E401">
        <v>1</v>
      </c>
      <c r="F401">
        <v>1</v>
      </c>
      <c r="G401">
        <v>1</v>
      </c>
      <c r="H401">
        <v>3</v>
      </c>
      <c r="I401" t="s">
        <v>625</v>
      </c>
      <c r="J401" t="s">
        <v>626</v>
      </c>
      <c r="K401" t="s">
        <v>627</v>
      </c>
      <c r="L401">
        <v>1348</v>
      </c>
      <c r="N401">
        <v>1009</v>
      </c>
      <c r="O401" t="s">
        <v>147</v>
      </c>
      <c r="P401" t="s">
        <v>147</v>
      </c>
      <c r="Q401">
        <v>1000</v>
      </c>
      <c r="X401">
        <v>5.0000000000000001E-3</v>
      </c>
      <c r="Y401">
        <v>1470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5.0000000000000001E-3</v>
      </c>
      <c r="AH401">
        <v>2</v>
      </c>
      <c r="AI401">
        <v>16672187</v>
      </c>
      <c r="AJ401">
        <v>411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5">
      <c r="A402">
        <f>ROW(Source!A177)</f>
        <v>177</v>
      </c>
      <c r="B402">
        <v>16672203</v>
      </c>
      <c r="C402">
        <v>16672176</v>
      </c>
      <c r="D402">
        <v>15191211</v>
      </c>
      <c r="E402">
        <v>1</v>
      </c>
      <c r="F402">
        <v>1</v>
      </c>
      <c r="G402">
        <v>1</v>
      </c>
      <c r="H402">
        <v>3</v>
      </c>
      <c r="I402" t="s">
        <v>628</v>
      </c>
      <c r="J402" t="s">
        <v>629</v>
      </c>
      <c r="K402" t="s">
        <v>630</v>
      </c>
      <c r="L402">
        <v>1348</v>
      </c>
      <c r="N402">
        <v>1009</v>
      </c>
      <c r="O402" t="s">
        <v>147</v>
      </c>
      <c r="P402" t="s">
        <v>147</v>
      </c>
      <c r="Q402">
        <v>1000</v>
      </c>
      <c r="X402">
        <v>0.56000000000000005</v>
      </c>
      <c r="Y402">
        <v>5230.01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0.56000000000000005</v>
      </c>
      <c r="AH402">
        <v>2</v>
      </c>
      <c r="AI402">
        <v>16672188</v>
      </c>
      <c r="AJ402">
        <v>412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5">
      <c r="A403">
        <f>ROW(Source!A177)</f>
        <v>177</v>
      </c>
      <c r="B403">
        <v>16672204</v>
      </c>
      <c r="C403">
        <v>16672176</v>
      </c>
      <c r="D403">
        <v>15203834</v>
      </c>
      <c r="E403">
        <v>1</v>
      </c>
      <c r="F403">
        <v>1</v>
      </c>
      <c r="G403">
        <v>1</v>
      </c>
      <c r="H403">
        <v>3</v>
      </c>
      <c r="I403" t="s">
        <v>631</v>
      </c>
      <c r="J403" t="s">
        <v>632</v>
      </c>
      <c r="K403" t="s">
        <v>633</v>
      </c>
      <c r="L403">
        <v>1346</v>
      </c>
      <c r="N403">
        <v>1009</v>
      </c>
      <c r="O403" t="s">
        <v>139</v>
      </c>
      <c r="P403" t="s">
        <v>139</v>
      </c>
      <c r="Q403">
        <v>1</v>
      </c>
      <c r="X403">
        <v>3</v>
      </c>
      <c r="Y403">
        <v>28.6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3</v>
      </c>
      <c r="AH403">
        <v>2</v>
      </c>
      <c r="AI403">
        <v>16672189</v>
      </c>
      <c r="AJ403">
        <v>413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5">
      <c r="A404">
        <f>ROW(Source!A177)</f>
        <v>177</v>
      </c>
      <c r="B404">
        <v>16672205</v>
      </c>
      <c r="C404">
        <v>16672176</v>
      </c>
      <c r="D404">
        <v>15164559</v>
      </c>
      <c r="E404">
        <v>17</v>
      </c>
      <c r="F404">
        <v>1</v>
      </c>
      <c r="G404">
        <v>1</v>
      </c>
      <c r="H404">
        <v>3</v>
      </c>
      <c r="I404" t="s">
        <v>605</v>
      </c>
      <c r="J404" t="s">
        <v>6</v>
      </c>
      <c r="K404" t="s">
        <v>606</v>
      </c>
      <c r="L404">
        <v>1374</v>
      </c>
      <c r="N404">
        <v>1013</v>
      </c>
      <c r="O404" t="s">
        <v>607</v>
      </c>
      <c r="P404" t="s">
        <v>607</v>
      </c>
      <c r="Q404">
        <v>1</v>
      </c>
      <c r="X404">
        <v>62.85</v>
      </c>
      <c r="Y404">
        <v>1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62.85</v>
      </c>
      <c r="AH404">
        <v>2</v>
      </c>
      <c r="AI404">
        <v>16672190</v>
      </c>
      <c r="AJ404">
        <v>415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5">
      <c r="A405">
        <f>ROW(Source!A178)</f>
        <v>178</v>
      </c>
      <c r="B405">
        <v>16672192</v>
      </c>
      <c r="C405">
        <v>16672176</v>
      </c>
      <c r="D405">
        <v>15446300</v>
      </c>
      <c r="E405">
        <v>1</v>
      </c>
      <c r="F405">
        <v>1</v>
      </c>
      <c r="G405">
        <v>1</v>
      </c>
      <c r="H405">
        <v>1</v>
      </c>
      <c r="I405" t="s">
        <v>591</v>
      </c>
      <c r="J405" t="s">
        <v>6</v>
      </c>
      <c r="K405" t="s">
        <v>592</v>
      </c>
      <c r="L405">
        <v>1191</v>
      </c>
      <c r="N405">
        <v>1013</v>
      </c>
      <c r="O405" t="s">
        <v>416</v>
      </c>
      <c r="P405" t="s">
        <v>416</v>
      </c>
      <c r="Q405">
        <v>1</v>
      </c>
      <c r="X405">
        <v>316.8</v>
      </c>
      <c r="Y405">
        <v>0</v>
      </c>
      <c r="Z405">
        <v>0</v>
      </c>
      <c r="AA405">
        <v>0</v>
      </c>
      <c r="AB405">
        <v>9.92</v>
      </c>
      <c r="AC405">
        <v>0</v>
      </c>
      <c r="AD405">
        <v>1</v>
      </c>
      <c r="AE405">
        <v>1</v>
      </c>
      <c r="AF405" t="s">
        <v>6</v>
      </c>
      <c r="AG405">
        <v>316.8</v>
      </c>
      <c r="AH405">
        <v>2</v>
      </c>
      <c r="AI405">
        <v>16672177</v>
      </c>
      <c r="AJ405">
        <v>416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5">
      <c r="A406">
        <f>ROW(Source!A178)</f>
        <v>178</v>
      </c>
      <c r="B406">
        <v>16672193</v>
      </c>
      <c r="C406">
        <v>16672176</v>
      </c>
      <c r="D406">
        <v>15430395</v>
      </c>
      <c r="E406">
        <v>1</v>
      </c>
      <c r="F406">
        <v>1</v>
      </c>
      <c r="G406">
        <v>1</v>
      </c>
      <c r="H406">
        <v>1</v>
      </c>
      <c r="I406" t="s">
        <v>417</v>
      </c>
      <c r="J406" t="s">
        <v>6</v>
      </c>
      <c r="K406" t="s">
        <v>418</v>
      </c>
      <c r="L406">
        <v>1191</v>
      </c>
      <c r="N406">
        <v>1013</v>
      </c>
      <c r="O406" t="s">
        <v>416</v>
      </c>
      <c r="P406" t="s">
        <v>416</v>
      </c>
      <c r="Q406">
        <v>1</v>
      </c>
      <c r="X406">
        <v>2.4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2</v>
      </c>
      <c r="AF406" t="s">
        <v>6</v>
      </c>
      <c r="AG406">
        <v>2.4</v>
      </c>
      <c r="AH406">
        <v>2</v>
      </c>
      <c r="AI406">
        <v>16672178</v>
      </c>
      <c r="AJ406">
        <v>417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5">
      <c r="A407">
        <f>ROW(Source!A178)</f>
        <v>178</v>
      </c>
      <c r="B407">
        <v>16672194</v>
      </c>
      <c r="C407">
        <v>16672176</v>
      </c>
      <c r="D407">
        <v>15247680</v>
      </c>
      <c r="E407">
        <v>1</v>
      </c>
      <c r="F407">
        <v>1</v>
      </c>
      <c r="G407">
        <v>1</v>
      </c>
      <c r="H407">
        <v>2</v>
      </c>
      <c r="I407" t="s">
        <v>425</v>
      </c>
      <c r="J407" t="s">
        <v>426</v>
      </c>
      <c r="K407" t="s">
        <v>427</v>
      </c>
      <c r="L407">
        <v>1368</v>
      </c>
      <c r="N407">
        <v>1011</v>
      </c>
      <c r="O407" t="s">
        <v>422</v>
      </c>
      <c r="P407" t="s">
        <v>422</v>
      </c>
      <c r="Q407">
        <v>1</v>
      </c>
      <c r="X407">
        <v>1.2</v>
      </c>
      <c r="Y407">
        <v>0</v>
      </c>
      <c r="Z407">
        <v>111.99</v>
      </c>
      <c r="AA407">
        <v>13.5</v>
      </c>
      <c r="AB407">
        <v>0</v>
      </c>
      <c r="AC407">
        <v>0</v>
      </c>
      <c r="AD407">
        <v>1</v>
      </c>
      <c r="AE407">
        <v>0</v>
      </c>
      <c r="AF407" t="s">
        <v>6</v>
      </c>
      <c r="AG407">
        <v>1.2</v>
      </c>
      <c r="AH407">
        <v>2</v>
      </c>
      <c r="AI407">
        <v>16672179</v>
      </c>
      <c r="AJ407">
        <v>418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5">
      <c r="A408">
        <f>ROW(Source!A178)</f>
        <v>178</v>
      </c>
      <c r="B408">
        <v>16672195</v>
      </c>
      <c r="C408">
        <v>16672176</v>
      </c>
      <c r="D408">
        <v>15249073</v>
      </c>
      <c r="E408">
        <v>1</v>
      </c>
      <c r="F408">
        <v>1</v>
      </c>
      <c r="G408">
        <v>1</v>
      </c>
      <c r="H408">
        <v>2</v>
      </c>
      <c r="I408" t="s">
        <v>428</v>
      </c>
      <c r="J408" t="s">
        <v>429</v>
      </c>
      <c r="K408" t="s">
        <v>430</v>
      </c>
      <c r="L408">
        <v>1368</v>
      </c>
      <c r="N408">
        <v>1011</v>
      </c>
      <c r="O408" t="s">
        <v>422</v>
      </c>
      <c r="P408" t="s">
        <v>422</v>
      </c>
      <c r="Q408">
        <v>1</v>
      </c>
      <c r="X408">
        <v>1.2</v>
      </c>
      <c r="Y408">
        <v>0</v>
      </c>
      <c r="Z408">
        <v>65.709999999999994</v>
      </c>
      <c r="AA408">
        <v>11.6</v>
      </c>
      <c r="AB408">
        <v>0</v>
      </c>
      <c r="AC408">
        <v>0</v>
      </c>
      <c r="AD408">
        <v>1</v>
      </c>
      <c r="AE408">
        <v>0</v>
      </c>
      <c r="AF408" t="s">
        <v>6</v>
      </c>
      <c r="AG408">
        <v>1.2</v>
      </c>
      <c r="AH408">
        <v>2</v>
      </c>
      <c r="AI408">
        <v>16672180</v>
      </c>
      <c r="AJ408">
        <v>419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5">
      <c r="A409">
        <f>ROW(Source!A178)</f>
        <v>178</v>
      </c>
      <c r="B409">
        <v>16672196</v>
      </c>
      <c r="C409">
        <v>16672176</v>
      </c>
      <c r="D409">
        <v>15249377</v>
      </c>
      <c r="E409">
        <v>1</v>
      </c>
      <c r="F409">
        <v>1</v>
      </c>
      <c r="G409">
        <v>1</v>
      </c>
      <c r="H409">
        <v>2</v>
      </c>
      <c r="I409" t="s">
        <v>431</v>
      </c>
      <c r="J409" t="s">
        <v>432</v>
      </c>
      <c r="K409" t="s">
        <v>433</v>
      </c>
      <c r="L409">
        <v>1368</v>
      </c>
      <c r="N409">
        <v>1011</v>
      </c>
      <c r="O409" t="s">
        <v>422</v>
      </c>
      <c r="P409" t="s">
        <v>422</v>
      </c>
      <c r="Q409">
        <v>1</v>
      </c>
      <c r="X409">
        <v>1.1399999999999999</v>
      </c>
      <c r="Y409">
        <v>0</v>
      </c>
      <c r="Z409">
        <v>8.1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1.1399999999999999</v>
      </c>
      <c r="AH409">
        <v>2</v>
      </c>
      <c r="AI409">
        <v>16672181</v>
      </c>
      <c r="AJ409">
        <v>420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5">
      <c r="A410">
        <f>ROW(Source!A178)</f>
        <v>178</v>
      </c>
      <c r="B410">
        <v>16672197</v>
      </c>
      <c r="C410">
        <v>16672176</v>
      </c>
      <c r="D410">
        <v>15250106</v>
      </c>
      <c r="E410">
        <v>1</v>
      </c>
      <c r="F410">
        <v>1</v>
      </c>
      <c r="G410">
        <v>1</v>
      </c>
      <c r="H410">
        <v>2</v>
      </c>
      <c r="I410" t="s">
        <v>614</v>
      </c>
      <c r="J410" t="s">
        <v>615</v>
      </c>
      <c r="K410" t="s">
        <v>616</v>
      </c>
      <c r="L410">
        <v>1368</v>
      </c>
      <c r="N410">
        <v>1011</v>
      </c>
      <c r="O410" t="s">
        <v>422</v>
      </c>
      <c r="P410" t="s">
        <v>422</v>
      </c>
      <c r="Q410">
        <v>1</v>
      </c>
      <c r="X410">
        <v>0.7</v>
      </c>
      <c r="Y410">
        <v>0</v>
      </c>
      <c r="Z410">
        <v>2.36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0.7</v>
      </c>
      <c r="AH410">
        <v>2</v>
      </c>
      <c r="AI410">
        <v>16672182</v>
      </c>
      <c r="AJ410">
        <v>421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5">
      <c r="A411">
        <f>ROW(Source!A178)</f>
        <v>178</v>
      </c>
      <c r="B411">
        <v>16672198</v>
      </c>
      <c r="C411">
        <v>16672176</v>
      </c>
      <c r="D411">
        <v>15167588</v>
      </c>
      <c r="E411">
        <v>1</v>
      </c>
      <c r="F411">
        <v>1</v>
      </c>
      <c r="G411">
        <v>1</v>
      </c>
      <c r="H411">
        <v>3</v>
      </c>
      <c r="I411" t="s">
        <v>593</v>
      </c>
      <c r="J411" t="s">
        <v>594</v>
      </c>
      <c r="K411" t="s">
        <v>595</v>
      </c>
      <c r="L411">
        <v>1346</v>
      </c>
      <c r="N411">
        <v>1009</v>
      </c>
      <c r="O411" t="s">
        <v>139</v>
      </c>
      <c r="P411" t="s">
        <v>139</v>
      </c>
      <c r="Q411">
        <v>1</v>
      </c>
      <c r="X411">
        <v>0.42</v>
      </c>
      <c r="Y411">
        <v>30.4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0.42</v>
      </c>
      <c r="AH411">
        <v>2</v>
      </c>
      <c r="AI411">
        <v>16672183</v>
      </c>
      <c r="AJ411">
        <v>422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5">
      <c r="A412">
        <f>ROW(Source!A178)</f>
        <v>178</v>
      </c>
      <c r="B412">
        <v>16672199</v>
      </c>
      <c r="C412">
        <v>16672176</v>
      </c>
      <c r="D412">
        <v>15167600</v>
      </c>
      <c r="E412">
        <v>1</v>
      </c>
      <c r="F412">
        <v>1</v>
      </c>
      <c r="G412">
        <v>1</v>
      </c>
      <c r="H412">
        <v>3</v>
      </c>
      <c r="I412" t="s">
        <v>617</v>
      </c>
      <c r="J412" t="s">
        <v>618</v>
      </c>
      <c r="K412" t="s">
        <v>619</v>
      </c>
      <c r="L412">
        <v>1308</v>
      </c>
      <c r="N412">
        <v>1003</v>
      </c>
      <c r="O412" t="s">
        <v>112</v>
      </c>
      <c r="P412" t="s">
        <v>112</v>
      </c>
      <c r="Q412">
        <v>100</v>
      </c>
      <c r="X412">
        <v>0.1</v>
      </c>
      <c r="Y412">
        <v>120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0.1</v>
      </c>
      <c r="AH412">
        <v>2</v>
      </c>
      <c r="AI412">
        <v>16672184</v>
      </c>
      <c r="AJ412">
        <v>423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5">
      <c r="A413">
        <f>ROW(Source!A178)</f>
        <v>178</v>
      </c>
      <c r="B413">
        <v>16672200</v>
      </c>
      <c r="C413">
        <v>16672176</v>
      </c>
      <c r="D413">
        <v>15168752</v>
      </c>
      <c r="E413">
        <v>1</v>
      </c>
      <c r="F413">
        <v>1</v>
      </c>
      <c r="G413">
        <v>1</v>
      </c>
      <c r="H413">
        <v>3</v>
      </c>
      <c r="I413" t="s">
        <v>620</v>
      </c>
      <c r="J413" t="s">
        <v>621</v>
      </c>
      <c r="K413" t="s">
        <v>622</v>
      </c>
      <c r="L413">
        <v>1346</v>
      </c>
      <c r="N413">
        <v>1009</v>
      </c>
      <c r="O413" t="s">
        <v>139</v>
      </c>
      <c r="P413" t="s">
        <v>139</v>
      </c>
      <c r="Q413">
        <v>1</v>
      </c>
      <c r="X413">
        <v>2.1</v>
      </c>
      <c r="Y413">
        <v>10.57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2.1</v>
      </c>
      <c r="AH413">
        <v>2</v>
      </c>
      <c r="AI413">
        <v>16672185</v>
      </c>
      <c r="AJ413">
        <v>424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5">
      <c r="A414">
        <f>ROW(Source!A178)</f>
        <v>178</v>
      </c>
      <c r="B414">
        <v>16672201</v>
      </c>
      <c r="C414">
        <v>16672176</v>
      </c>
      <c r="D414">
        <v>15169942</v>
      </c>
      <c r="E414">
        <v>1</v>
      </c>
      <c r="F414">
        <v>1</v>
      </c>
      <c r="G414">
        <v>1</v>
      </c>
      <c r="H414">
        <v>3</v>
      </c>
      <c r="I414" t="s">
        <v>623</v>
      </c>
      <c r="J414" t="s">
        <v>624</v>
      </c>
      <c r="K414" t="s">
        <v>439</v>
      </c>
      <c r="L414">
        <v>1346</v>
      </c>
      <c r="N414">
        <v>1009</v>
      </c>
      <c r="O414" t="s">
        <v>139</v>
      </c>
      <c r="P414" t="s">
        <v>139</v>
      </c>
      <c r="Q414">
        <v>1</v>
      </c>
      <c r="X414">
        <v>10.4</v>
      </c>
      <c r="Y414">
        <v>9.0399999999999991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10.4</v>
      </c>
      <c r="AH414">
        <v>2</v>
      </c>
      <c r="AI414">
        <v>16672186</v>
      </c>
      <c r="AJ414">
        <v>425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5">
      <c r="A415">
        <f>ROW(Source!A178)</f>
        <v>178</v>
      </c>
      <c r="B415">
        <v>16672202</v>
      </c>
      <c r="C415">
        <v>16672176</v>
      </c>
      <c r="D415">
        <v>15173387</v>
      </c>
      <c r="E415">
        <v>1</v>
      </c>
      <c r="F415">
        <v>1</v>
      </c>
      <c r="G415">
        <v>1</v>
      </c>
      <c r="H415">
        <v>3</v>
      </c>
      <c r="I415" t="s">
        <v>625</v>
      </c>
      <c r="J415" t="s">
        <v>626</v>
      </c>
      <c r="K415" t="s">
        <v>627</v>
      </c>
      <c r="L415">
        <v>1348</v>
      </c>
      <c r="N415">
        <v>1009</v>
      </c>
      <c r="O415" t="s">
        <v>147</v>
      </c>
      <c r="P415" t="s">
        <v>147</v>
      </c>
      <c r="Q415">
        <v>1000</v>
      </c>
      <c r="X415">
        <v>5.0000000000000001E-3</v>
      </c>
      <c r="Y415">
        <v>1470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5.0000000000000001E-3</v>
      </c>
      <c r="AH415">
        <v>2</v>
      </c>
      <c r="AI415">
        <v>16672187</v>
      </c>
      <c r="AJ415">
        <v>426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5">
      <c r="A416">
        <f>ROW(Source!A178)</f>
        <v>178</v>
      </c>
      <c r="B416">
        <v>16672203</v>
      </c>
      <c r="C416">
        <v>16672176</v>
      </c>
      <c r="D416">
        <v>15191211</v>
      </c>
      <c r="E416">
        <v>1</v>
      </c>
      <c r="F416">
        <v>1</v>
      </c>
      <c r="G416">
        <v>1</v>
      </c>
      <c r="H416">
        <v>3</v>
      </c>
      <c r="I416" t="s">
        <v>628</v>
      </c>
      <c r="J416" t="s">
        <v>629</v>
      </c>
      <c r="K416" t="s">
        <v>630</v>
      </c>
      <c r="L416">
        <v>1348</v>
      </c>
      <c r="N416">
        <v>1009</v>
      </c>
      <c r="O416" t="s">
        <v>147</v>
      </c>
      <c r="P416" t="s">
        <v>147</v>
      </c>
      <c r="Q416">
        <v>1000</v>
      </c>
      <c r="X416">
        <v>0.56000000000000005</v>
      </c>
      <c r="Y416">
        <v>5230.01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0.56000000000000005</v>
      </c>
      <c r="AH416">
        <v>2</v>
      </c>
      <c r="AI416">
        <v>16672188</v>
      </c>
      <c r="AJ416">
        <v>427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5">
      <c r="A417">
        <f>ROW(Source!A178)</f>
        <v>178</v>
      </c>
      <c r="B417">
        <v>16672204</v>
      </c>
      <c r="C417">
        <v>16672176</v>
      </c>
      <c r="D417">
        <v>15203834</v>
      </c>
      <c r="E417">
        <v>1</v>
      </c>
      <c r="F417">
        <v>1</v>
      </c>
      <c r="G417">
        <v>1</v>
      </c>
      <c r="H417">
        <v>3</v>
      </c>
      <c r="I417" t="s">
        <v>631</v>
      </c>
      <c r="J417" t="s">
        <v>632</v>
      </c>
      <c r="K417" t="s">
        <v>633</v>
      </c>
      <c r="L417">
        <v>1346</v>
      </c>
      <c r="N417">
        <v>1009</v>
      </c>
      <c r="O417" t="s">
        <v>139</v>
      </c>
      <c r="P417" t="s">
        <v>139</v>
      </c>
      <c r="Q417">
        <v>1</v>
      </c>
      <c r="X417">
        <v>3</v>
      </c>
      <c r="Y417">
        <v>28.6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3</v>
      </c>
      <c r="AH417">
        <v>2</v>
      </c>
      <c r="AI417">
        <v>16672189</v>
      </c>
      <c r="AJ417">
        <v>428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5">
      <c r="A418">
        <f>ROW(Source!A178)</f>
        <v>178</v>
      </c>
      <c r="B418">
        <v>16672205</v>
      </c>
      <c r="C418">
        <v>16672176</v>
      </c>
      <c r="D418">
        <v>15164559</v>
      </c>
      <c r="E418">
        <v>17</v>
      </c>
      <c r="F418">
        <v>1</v>
      </c>
      <c r="G418">
        <v>1</v>
      </c>
      <c r="H418">
        <v>3</v>
      </c>
      <c r="I418" t="s">
        <v>605</v>
      </c>
      <c r="J418" t="s">
        <v>6</v>
      </c>
      <c r="K418" t="s">
        <v>606</v>
      </c>
      <c r="L418">
        <v>1374</v>
      </c>
      <c r="N418">
        <v>1013</v>
      </c>
      <c r="O418" t="s">
        <v>607</v>
      </c>
      <c r="P418" t="s">
        <v>607</v>
      </c>
      <c r="Q418">
        <v>1</v>
      </c>
      <c r="X418">
        <v>62.85</v>
      </c>
      <c r="Y418">
        <v>1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62.85</v>
      </c>
      <c r="AH418">
        <v>2</v>
      </c>
      <c r="AI418">
        <v>16672190</v>
      </c>
      <c r="AJ418">
        <v>430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Зинаида Н. Салдаева</cp:lastModifiedBy>
  <cp:lastPrinted>2018-06-04T08:25:47Z</cp:lastPrinted>
  <dcterms:created xsi:type="dcterms:W3CDTF">2018-05-10T12:00:43Z</dcterms:created>
  <dcterms:modified xsi:type="dcterms:W3CDTF">2018-07-18T12:25:48Z</dcterms:modified>
</cp:coreProperties>
</file>